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8.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405" windowWidth="24120" windowHeight="13560" tabRatio="949"/>
  </bookViews>
  <sheets>
    <sheet name="Summary" sheetId="1" r:id="rId1"/>
    <sheet name="CSV_CR_T0" sheetId="77" r:id="rId2"/>
    <sheet name="CSV_CR_SCEN" sheetId="78" r:id="rId3"/>
    <sheet name="CSV_CR_REA" sheetId="79" r:id="rId4"/>
    <sheet name="CSV_CR_SEC_SUM" sheetId="123" r:id="rId5"/>
    <sheet name="CSV_CR_SEC_STA" sheetId="124" r:id="rId6"/>
    <sheet name="CSV_CR_SEC_IRB" sheetId="125" r:id="rId7"/>
    <sheet name="CSV_CR_SEC_IRB_SF" sheetId="100" r:id="rId8"/>
    <sheet name="CSV_CR_SEC_Other" sheetId="99" r:id="rId9"/>
    <sheet name="CSV_MR_SUM" sheetId="86" r:id="rId10"/>
    <sheet name="CSV_MR_SA" sheetId="87" r:id="rId11"/>
    <sheet name="CSV_MR_CA" sheetId="88" r:id="rId12"/>
    <sheet name="CSV_MR_CCR" sheetId="93" r:id="rId13"/>
    <sheet name="CSV_MR_CVA" sheetId="89" r:id="rId14"/>
    <sheet name="CSV_MR_AFS HEDG" sheetId="90" r:id="rId15"/>
    <sheet name="CSV_MR_AFS_FVO_OTHER" sheetId="92" r:id="rId16"/>
    <sheet name="CSV_MR_SOV" sheetId="85" r:id="rId17"/>
    <sheet name="CSV_NII_SUM" sheetId="122" r:id="rId18"/>
    <sheet name="CSV_NII" sheetId="121" r:id="rId19"/>
    <sheet name="CSV_OR_GEN" sheetId="119" r:id="rId20"/>
    <sheet name="CSV_OR_CON" sheetId="120" r:id="rId21"/>
    <sheet name="CSV_REA_SUM" sheetId="114" r:id="rId22"/>
    <sheet name="CSV_REA_STA" sheetId="115" r:id="rId23"/>
    <sheet name="CSV_REA_IRB" sheetId="116" r:id="rId24"/>
    <sheet name="CSV REA_MR_CVA_SA" sheetId="118" r:id="rId25"/>
    <sheet name="CSV REA_MR_CVA_CA" sheetId="16" r:id="rId26"/>
    <sheet name="CSV_P&amp;L" sheetId="109" r:id="rId27"/>
    <sheet name="CSV_CAP" sheetId="112" r:id="rId28"/>
    <sheet name="TRA_SUM" sheetId="22" r:id="rId29"/>
    <sheet name="TRA_CR" sheetId="106" r:id="rId30"/>
    <sheet name="TRA_CR_SEC" sheetId="26" r:id="rId31"/>
    <sheet name="TRA_MR_SOV" sheetId="27" r:id="rId32"/>
    <sheet name="TRA_REA" sheetId="25" r:id="rId33"/>
    <sheet name="TRA_P&amp;L" sheetId="41" r:id="rId34"/>
    <sheet name="TRA_CAP" sheetId="28" r:id="rId35"/>
    <sheet name="TRA_NPE" sheetId="29" r:id="rId36"/>
    <sheet name="TRA_FORB" sheetId="30"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xlnm._FilterDatabase" localSheetId="3" hidden="1">CSV_CR_REA!$C$5:$K$5</definedName>
    <definedName name="_xlnm._FilterDatabase" localSheetId="2" hidden="1">CSV_CR_SCEN!$C$5:$K$5</definedName>
    <definedName name="_xlnm._FilterDatabase" localSheetId="6" hidden="1">CSV_CR_SEC_IRB!$C$7:$F$7</definedName>
    <definedName name="_xlnm._FilterDatabase" localSheetId="7" hidden="1">CSV_CR_SEC_IRB_SF!$C$4:$E$4</definedName>
    <definedName name="_xlnm._FilterDatabase" localSheetId="8" hidden="1">CSV_CR_SEC_Other!$C$4:$F$4</definedName>
    <definedName name="_xlnm._FilterDatabase" localSheetId="5" hidden="1">CSV_CR_SEC_STA!$C$7:$F$7</definedName>
    <definedName name="_xlnm._FilterDatabase" localSheetId="1" hidden="1">CSV_CR_T0!$C$5:$K$91</definedName>
    <definedName name="_xlnm._FilterDatabase" localSheetId="14" hidden="1">'CSV_MR_AFS HEDG'!$C$8:$D$56</definedName>
    <definedName name="_xlnm._FilterDatabase" localSheetId="15" hidden="1">CSV_MR_AFS_FVO_OTHER!$C$7:$D$7</definedName>
    <definedName name="_xlnm._FilterDatabase" localSheetId="11" hidden="1">CSV_MR_CA!$C$6:$G$6</definedName>
    <definedName name="_xlnm._FilterDatabase" localSheetId="12" hidden="1">CSV_MR_CCR!$C$7:$D$7</definedName>
    <definedName name="_xlnm._FilterDatabase" localSheetId="10" hidden="1">CSV_MR_SA!$D$4:$E$4</definedName>
    <definedName name="_xlnm._FilterDatabase" localSheetId="16" hidden="1">CSV_MR_SOV!$C$6:$E$6</definedName>
    <definedName name="_xlnm._FilterDatabase" localSheetId="9" hidden="1">CSV_MR_SUM!$E$4:$F$4</definedName>
    <definedName name="_xlnm._FilterDatabase" localSheetId="18" hidden="1">CSV_NII!$C$8:$DV$8</definedName>
    <definedName name="_xlnm._FilterDatabase" localSheetId="17" hidden="1">CSV_NII_SUM!$A$12:$DF$25</definedName>
    <definedName name="_ftnref1_50" localSheetId="24">'[1]Table 39_'!#REF!</definedName>
    <definedName name="_ftnref1_50" localSheetId="27">'[1]Table 39_'!#REF!</definedName>
    <definedName name="_ftnref1_50" localSheetId="18">'[2]Table 39_'!#REF!</definedName>
    <definedName name="_ftnref1_50" localSheetId="17">'[2]Table 39_'!#REF!</definedName>
    <definedName name="_ftnref1_50" localSheetId="23">'[1]Table 39_'!#REF!</definedName>
    <definedName name="_ftnref1_50" localSheetId="22">'[1]Table 39_'!#REF!</definedName>
    <definedName name="_ftnref1_50" localSheetId="21">'[1]Table 39_'!#REF!</definedName>
    <definedName name="_ftnref1_50">'[1]Table 39_'!#REF!</definedName>
    <definedName name="_ftnref1_50_10" localSheetId="24">'[3]Table 39_'!#REF!</definedName>
    <definedName name="_ftnref1_50_10" localSheetId="27">'[3]Table 39_'!#REF!</definedName>
    <definedName name="_ftnref1_50_10" localSheetId="18">'[4]Table 39_'!#REF!</definedName>
    <definedName name="_ftnref1_50_10" localSheetId="17">'[4]Table 39_'!#REF!</definedName>
    <definedName name="_ftnref1_50_10" localSheetId="23">'[3]Table 39_'!#REF!</definedName>
    <definedName name="_ftnref1_50_10" localSheetId="22">'[3]Table 39_'!#REF!</definedName>
    <definedName name="_ftnref1_50_10" localSheetId="21">'[3]Table 39_'!#REF!</definedName>
    <definedName name="_ftnref1_50_10">'[3]Table 39_'!#REF!</definedName>
    <definedName name="_ftnref1_50_15" localSheetId="24">'[3]Table 39_'!#REF!</definedName>
    <definedName name="_ftnref1_50_15" localSheetId="27">'[3]Table 39_'!#REF!</definedName>
    <definedName name="_ftnref1_50_15" localSheetId="18">'[4]Table 39_'!#REF!</definedName>
    <definedName name="_ftnref1_50_15" localSheetId="17">'[4]Table 39_'!#REF!</definedName>
    <definedName name="_ftnref1_50_15" localSheetId="23">'[3]Table 39_'!#REF!</definedName>
    <definedName name="_ftnref1_50_15" localSheetId="22">'[3]Table 39_'!#REF!</definedName>
    <definedName name="_ftnref1_50_15" localSheetId="21">'[3]Table 39_'!#REF!</definedName>
    <definedName name="_ftnref1_50_15">'[3]Table 39_'!#REF!</definedName>
    <definedName name="_ftnref1_50_18" localSheetId="24">'[3]Table 39_'!#REF!</definedName>
    <definedName name="_ftnref1_50_18" localSheetId="27">'[3]Table 39_'!#REF!</definedName>
    <definedName name="_ftnref1_50_18" localSheetId="18">'[4]Table 39_'!#REF!</definedName>
    <definedName name="_ftnref1_50_18" localSheetId="17">'[4]Table 39_'!#REF!</definedName>
    <definedName name="_ftnref1_50_18" localSheetId="23">'[3]Table 39_'!#REF!</definedName>
    <definedName name="_ftnref1_50_18" localSheetId="22">'[3]Table 39_'!#REF!</definedName>
    <definedName name="_ftnref1_50_18" localSheetId="21">'[3]Table 39_'!#REF!</definedName>
    <definedName name="_ftnref1_50_18">'[3]Table 39_'!#REF!</definedName>
    <definedName name="_ftnref1_50_19" localSheetId="24">'[3]Table 39_'!#REF!</definedName>
    <definedName name="_ftnref1_50_19" localSheetId="27">'[3]Table 39_'!#REF!</definedName>
    <definedName name="_ftnref1_50_19" localSheetId="18">'[4]Table 39_'!#REF!</definedName>
    <definedName name="_ftnref1_50_19" localSheetId="17">'[4]Table 39_'!#REF!</definedName>
    <definedName name="_ftnref1_50_19" localSheetId="23">'[3]Table 39_'!#REF!</definedName>
    <definedName name="_ftnref1_50_19" localSheetId="22">'[3]Table 39_'!#REF!</definedName>
    <definedName name="_ftnref1_50_19" localSheetId="21">'[3]Table 39_'!#REF!</definedName>
    <definedName name="_ftnref1_50_19">'[3]Table 39_'!#REF!</definedName>
    <definedName name="_ftnref1_50_20" localSheetId="24">'[3]Table 39_'!#REF!</definedName>
    <definedName name="_ftnref1_50_20" localSheetId="27">'[3]Table 39_'!#REF!</definedName>
    <definedName name="_ftnref1_50_20" localSheetId="18">'[4]Table 39_'!#REF!</definedName>
    <definedName name="_ftnref1_50_20" localSheetId="17">'[4]Table 39_'!#REF!</definedName>
    <definedName name="_ftnref1_50_20" localSheetId="23">'[3]Table 39_'!#REF!</definedName>
    <definedName name="_ftnref1_50_20" localSheetId="22">'[3]Table 39_'!#REF!</definedName>
    <definedName name="_ftnref1_50_20" localSheetId="21">'[3]Table 39_'!#REF!</definedName>
    <definedName name="_ftnref1_50_20">'[3]Table 39_'!#REF!</definedName>
    <definedName name="_ftnref1_50_21" localSheetId="24">'[3]Table 39_'!#REF!</definedName>
    <definedName name="_ftnref1_50_21" localSheetId="27">'[3]Table 39_'!#REF!</definedName>
    <definedName name="_ftnref1_50_21" localSheetId="18">'[4]Table 39_'!#REF!</definedName>
    <definedName name="_ftnref1_50_21" localSheetId="17">'[4]Table 39_'!#REF!</definedName>
    <definedName name="_ftnref1_50_21" localSheetId="23">'[3]Table 39_'!#REF!</definedName>
    <definedName name="_ftnref1_50_21" localSheetId="22">'[3]Table 39_'!#REF!</definedName>
    <definedName name="_ftnref1_50_21" localSheetId="21">'[3]Table 39_'!#REF!</definedName>
    <definedName name="_ftnref1_50_21">'[3]Table 39_'!#REF!</definedName>
    <definedName name="_ftnref1_50_23" localSheetId="24">'[3]Table 39_'!#REF!</definedName>
    <definedName name="_ftnref1_50_23" localSheetId="27">'[3]Table 39_'!#REF!</definedName>
    <definedName name="_ftnref1_50_23" localSheetId="18">'[4]Table 39_'!#REF!</definedName>
    <definedName name="_ftnref1_50_23" localSheetId="17">'[4]Table 39_'!#REF!</definedName>
    <definedName name="_ftnref1_50_23" localSheetId="23">'[3]Table 39_'!#REF!</definedName>
    <definedName name="_ftnref1_50_23" localSheetId="22">'[3]Table 39_'!#REF!</definedName>
    <definedName name="_ftnref1_50_23" localSheetId="21">'[3]Table 39_'!#REF!</definedName>
    <definedName name="_ftnref1_50_23">'[3]Table 39_'!#REF!</definedName>
    <definedName name="_ftnref1_50_24" localSheetId="24">'[3]Table 39_'!#REF!</definedName>
    <definedName name="_ftnref1_50_24" localSheetId="27">'[3]Table 39_'!#REF!</definedName>
    <definedName name="_ftnref1_50_24" localSheetId="18">'[4]Table 39_'!#REF!</definedName>
    <definedName name="_ftnref1_50_24" localSheetId="17">'[4]Table 39_'!#REF!</definedName>
    <definedName name="_ftnref1_50_24" localSheetId="23">'[3]Table 39_'!#REF!</definedName>
    <definedName name="_ftnref1_50_24" localSheetId="22">'[3]Table 39_'!#REF!</definedName>
    <definedName name="_ftnref1_50_24" localSheetId="21">'[3]Table 39_'!#REF!</definedName>
    <definedName name="_ftnref1_50_24">'[3]Table 39_'!#REF!</definedName>
    <definedName name="_ftnref1_50_27" localSheetId="24">'[5]Table 39_'!#REF!</definedName>
    <definedName name="_ftnref1_50_27" localSheetId="27">'[5]Table 39_'!#REF!</definedName>
    <definedName name="_ftnref1_50_27" localSheetId="18">'[6]Table 39_'!#REF!</definedName>
    <definedName name="_ftnref1_50_27" localSheetId="17">'[6]Table 39_'!#REF!</definedName>
    <definedName name="_ftnref1_50_27" localSheetId="23">'[5]Table 39_'!#REF!</definedName>
    <definedName name="_ftnref1_50_27" localSheetId="22">'[5]Table 39_'!#REF!</definedName>
    <definedName name="_ftnref1_50_27" localSheetId="21">'[5]Table 39_'!#REF!</definedName>
    <definedName name="_ftnref1_50_27">'[5]Table 39_'!#REF!</definedName>
    <definedName name="_ftnref1_50_28" localSheetId="24">'[5]Table 39_'!#REF!</definedName>
    <definedName name="_ftnref1_50_28" localSheetId="27">'[5]Table 39_'!#REF!</definedName>
    <definedName name="_ftnref1_50_28" localSheetId="18">'[6]Table 39_'!#REF!</definedName>
    <definedName name="_ftnref1_50_28" localSheetId="17">'[6]Table 39_'!#REF!</definedName>
    <definedName name="_ftnref1_50_28" localSheetId="23">'[5]Table 39_'!#REF!</definedName>
    <definedName name="_ftnref1_50_28" localSheetId="22">'[5]Table 39_'!#REF!</definedName>
    <definedName name="_ftnref1_50_28" localSheetId="21">'[5]Table 39_'!#REF!</definedName>
    <definedName name="_ftnref1_50_28">'[5]Table 39_'!#REF!</definedName>
    <definedName name="_ftnref1_50_4" localSheetId="24">'[3]Table 39_'!#REF!</definedName>
    <definedName name="_ftnref1_50_4" localSheetId="27">'[3]Table 39_'!#REF!</definedName>
    <definedName name="_ftnref1_50_4" localSheetId="18">'[4]Table 39_'!#REF!</definedName>
    <definedName name="_ftnref1_50_4" localSheetId="17">'[4]Table 39_'!#REF!</definedName>
    <definedName name="_ftnref1_50_4" localSheetId="23">'[3]Table 39_'!#REF!</definedName>
    <definedName name="_ftnref1_50_4" localSheetId="22">'[3]Table 39_'!#REF!</definedName>
    <definedName name="_ftnref1_50_4" localSheetId="21">'[3]Table 39_'!#REF!</definedName>
    <definedName name="_ftnref1_50_4">'[3]Table 39_'!#REF!</definedName>
    <definedName name="_ftnref1_50_5" localSheetId="24">'[3]Table 39_'!#REF!</definedName>
    <definedName name="_ftnref1_50_5" localSheetId="27">'[3]Table 39_'!#REF!</definedName>
    <definedName name="_ftnref1_50_5" localSheetId="18">'[4]Table 39_'!#REF!</definedName>
    <definedName name="_ftnref1_50_5" localSheetId="17">'[4]Table 39_'!#REF!</definedName>
    <definedName name="_ftnref1_50_5" localSheetId="23">'[3]Table 39_'!#REF!</definedName>
    <definedName name="_ftnref1_50_5" localSheetId="22">'[3]Table 39_'!#REF!</definedName>
    <definedName name="_ftnref1_50_5" localSheetId="21">'[3]Table 39_'!#REF!</definedName>
    <definedName name="_ftnref1_50_5">'[3]Table 39_'!#REF!</definedName>
    <definedName name="_ftnref1_50_9" localSheetId="24">'[5]Table 39_'!#REF!</definedName>
    <definedName name="_ftnref1_50_9" localSheetId="27">'[5]Table 39_'!#REF!</definedName>
    <definedName name="_ftnref1_50_9" localSheetId="18">'[6]Table 39_'!#REF!</definedName>
    <definedName name="_ftnref1_50_9" localSheetId="17">'[6]Table 39_'!#REF!</definedName>
    <definedName name="_ftnref1_50_9" localSheetId="23">'[5]Table 39_'!#REF!</definedName>
    <definedName name="_ftnref1_50_9" localSheetId="22">'[5]Table 39_'!#REF!</definedName>
    <definedName name="_ftnref1_50_9" localSheetId="21">'[5]Table 39_'!#REF!</definedName>
    <definedName name="_ftnref1_50_9">'[5]Table 39_'!#REF!</definedName>
    <definedName name="_ftnref1_51" localSheetId="24">'[1]Table 39_'!#REF!</definedName>
    <definedName name="_ftnref1_51" localSheetId="27">'[1]Table 39_'!#REF!</definedName>
    <definedName name="_ftnref1_51" localSheetId="18">'[2]Table 39_'!#REF!</definedName>
    <definedName name="_ftnref1_51" localSheetId="17">'[2]Table 39_'!#REF!</definedName>
    <definedName name="_ftnref1_51" localSheetId="23">'[1]Table 39_'!#REF!</definedName>
    <definedName name="_ftnref1_51" localSheetId="22">'[1]Table 39_'!#REF!</definedName>
    <definedName name="_ftnref1_51" localSheetId="21">'[1]Table 39_'!#REF!</definedName>
    <definedName name="_ftnref1_51">'[1]Table 39_'!#REF!</definedName>
    <definedName name="_ftnref1_51_10" localSheetId="24">'[3]Table 39_'!#REF!</definedName>
    <definedName name="_ftnref1_51_10" localSheetId="27">'[3]Table 39_'!#REF!</definedName>
    <definedName name="_ftnref1_51_10" localSheetId="18">'[4]Table 39_'!#REF!</definedName>
    <definedName name="_ftnref1_51_10" localSheetId="17">'[4]Table 39_'!#REF!</definedName>
    <definedName name="_ftnref1_51_10" localSheetId="23">'[3]Table 39_'!#REF!</definedName>
    <definedName name="_ftnref1_51_10" localSheetId="22">'[3]Table 39_'!#REF!</definedName>
    <definedName name="_ftnref1_51_10" localSheetId="21">'[3]Table 39_'!#REF!</definedName>
    <definedName name="_ftnref1_51_10">'[3]Table 39_'!#REF!</definedName>
    <definedName name="_ftnref1_51_15" localSheetId="24">'[3]Table 39_'!#REF!</definedName>
    <definedName name="_ftnref1_51_15" localSheetId="27">'[3]Table 39_'!#REF!</definedName>
    <definedName name="_ftnref1_51_15" localSheetId="18">'[4]Table 39_'!#REF!</definedName>
    <definedName name="_ftnref1_51_15" localSheetId="17">'[4]Table 39_'!#REF!</definedName>
    <definedName name="_ftnref1_51_15" localSheetId="23">'[3]Table 39_'!#REF!</definedName>
    <definedName name="_ftnref1_51_15" localSheetId="22">'[3]Table 39_'!#REF!</definedName>
    <definedName name="_ftnref1_51_15" localSheetId="21">'[3]Table 39_'!#REF!</definedName>
    <definedName name="_ftnref1_51_15">'[3]Table 39_'!#REF!</definedName>
    <definedName name="_ftnref1_51_18" localSheetId="24">'[3]Table 39_'!#REF!</definedName>
    <definedName name="_ftnref1_51_18" localSheetId="27">'[3]Table 39_'!#REF!</definedName>
    <definedName name="_ftnref1_51_18" localSheetId="18">'[4]Table 39_'!#REF!</definedName>
    <definedName name="_ftnref1_51_18" localSheetId="17">'[4]Table 39_'!#REF!</definedName>
    <definedName name="_ftnref1_51_18" localSheetId="23">'[3]Table 39_'!#REF!</definedName>
    <definedName name="_ftnref1_51_18" localSheetId="22">'[3]Table 39_'!#REF!</definedName>
    <definedName name="_ftnref1_51_18" localSheetId="21">'[3]Table 39_'!#REF!</definedName>
    <definedName name="_ftnref1_51_18">'[3]Table 39_'!#REF!</definedName>
    <definedName name="_ftnref1_51_19" localSheetId="24">'[3]Table 39_'!#REF!</definedName>
    <definedName name="_ftnref1_51_19" localSheetId="27">'[3]Table 39_'!#REF!</definedName>
    <definedName name="_ftnref1_51_19" localSheetId="18">'[4]Table 39_'!#REF!</definedName>
    <definedName name="_ftnref1_51_19" localSheetId="17">'[4]Table 39_'!#REF!</definedName>
    <definedName name="_ftnref1_51_19" localSheetId="23">'[3]Table 39_'!#REF!</definedName>
    <definedName name="_ftnref1_51_19" localSheetId="22">'[3]Table 39_'!#REF!</definedName>
    <definedName name="_ftnref1_51_19" localSheetId="21">'[3]Table 39_'!#REF!</definedName>
    <definedName name="_ftnref1_51_19">'[3]Table 39_'!#REF!</definedName>
    <definedName name="_ftnref1_51_20" localSheetId="24">'[3]Table 39_'!#REF!</definedName>
    <definedName name="_ftnref1_51_20" localSheetId="27">'[3]Table 39_'!#REF!</definedName>
    <definedName name="_ftnref1_51_20" localSheetId="18">'[4]Table 39_'!#REF!</definedName>
    <definedName name="_ftnref1_51_20" localSheetId="17">'[4]Table 39_'!#REF!</definedName>
    <definedName name="_ftnref1_51_20" localSheetId="23">'[3]Table 39_'!#REF!</definedName>
    <definedName name="_ftnref1_51_20" localSheetId="22">'[3]Table 39_'!#REF!</definedName>
    <definedName name="_ftnref1_51_20" localSheetId="21">'[3]Table 39_'!#REF!</definedName>
    <definedName name="_ftnref1_51_20">'[3]Table 39_'!#REF!</definedName>
    <definedName name="_ftnref1_51_21" localSheetId="24">'[3]Table 39_'!#REF!</definedName>
    <definedName name="_ftnref1_51_21" localSheetId="27">'[3]Table 39_'!#REF!</definedName>
    <definedName name="_ftnref1_51_21" localSheetId="18">'[4]Table 39_'!#REF!</definedName>
    <definedName name="_ftnref1_51_21" localSheetId="17">'[4]Table 39_'!#REF!</definedName>
    <definedName name="_ftnref1_51_21" localSheetId="23">'[3]Table 39_'!#REF!</definedName>
    <definedName name="_ftnref1_51_21" localSheetId="22">'[3]Table 39_'!#REF!</definedName>
    <definedName name="_ftnref1_51_21" localSheetId="21">'[3]Table 39_'!#REF!</definedName>
    <definedName name="_ftnref1_51_21">'[3]Table 39_'!#REF!</definedName>
    <definedName name="_ftnref1_51_23" localSheetId="24">'[3]Table 39_'!#REF!</definedName>
    <definedName name="_ftnref1_51_23" localSheetId="27">'[3]Table 39_'!#REF!</definedName>
    <definedName name="_ftnref1_51_23" localSheetId="18">'[4]Table 39_'!#REF!</definedName>
    <definedName name="_ftnref1_51_23" localSheetId="17">'[4]Table 39_'!#REF!</definedName>
    <definedName name="_ftnref1_51_23" localSheetId="23">'[3]Table 39_'!#REF!</definedName>
    <definedName name="_ftnref1_51_23" localSheetId="22">'[3]Table 39_'!#REF!</definedName>
    <definedName name="_ftnref1_51_23" localSheetId="21">'[3]Table 39_'!#REF!</definedName>
    <definedName name="_ftnref1_51_23">'[3]Table 39_'!#REF!</definedName>
    <definedName name="_ftnref1_51_24" localSheetId="24">'[3]Table 39_'!#REF!</definedName>
    <definedName name="_ftnref1_51_24" localSheetId="27">'[3]Table 39_'!#REF!</definedName>
    <definedName name="_ftnref1_51_24" localSheetId="18">'[4]Table 39_'!#REF!</definedName>
    <definedName name="_ftnref1_51_24" localSheetId="17">'[4]Table 39_'!#REF!</definedName>
    <definedName name="_ftnref1_51_24" localSheetId="23">'[3]Table 39_'!#REF!</definedName>
    <definedName name="_ftnref1_51_24" localSheetId="22">'[3]Table 39_'!#REF!</definedName>
    <definedName name="_ftnref1_51_24" localSheetId="21">'[3]Table 39_'!#REF!</definedName>
    <definedName name="_ftnref1_51_24">'[3]Table 39_'!#REF!</definedName>
    <definedName name="_ftnref1_51_4" localSheetId="24">'[3]Table 39_'!#REF!</definedName>
    <definedName name="_ftnref1_51_4" localSheetId="27">'[3]Table 39_'!#REF!</definedName>
    <definedName name="_ftnref1_51_4" localSheetId="18">'[4]Table 39_'!#REF!</definedName>
    <definedName name="_ftnref1_51_4" localSheetId="17">'[4]Table 39_'!#REF!</definedName>
    <definedName name="_ftnref1_51_4" localSheetId="23">'[3]Table 39_'!#REF!</definedName>
    <definedName name="_ftnref1_51_4" localSheetId="22">'[3]Table 39_'!#REF!</definedName>
    <definedName name="_ftnref1_51_4" localSheetId="21">'[3]Table 39_'!#REF!</definedName>
    <definedName name="_ftnref1_51_4">'[3]Table 39_'!#REF!</definedName>
    <definedName name="_ftnref1_51_5" localSheetId="24">'[3]Table 39_'!#REF!</definedName>
    <definedName name="_ftnref1_51_5" localSheetId="27">'[3]Table 39_'!#REF!</definedName>
    <definedName name="_ftnref1_51_5" localSheetId="18">'[4]Table 39_'!#REF!</definedName>
    <definedName name="_ftnref1_51_5" localSheetId="17">'[4]Table 39_'!#REF!</definedName>
    <definedName name="_ftnref1_51_5" localSheetId="23">'[3]Table 39_'!#REF!</definedName>
    <definedName name="_ftnref1_51_5" localSheetId="22">'[3]Table 39_'!#REF!</definedName>
    <definedName name="_ftnref1_51_5" localSheetId="21">'[3]Table 39_'!#REF!</definedName>
    <definedName name="_ftnref1_51_5">'[3]Table 39_'!#REF!</definedName>
    <definedName name="_h" localSheetId="24">'[3]Table 39_'!#REF!</definedName>
    <definedName name="_h" localSheetId="27">'[3]Table 39_'!#REF!</definedName>
    <definedName name="_h" localSheetId="18">'[4]Table 39_'!#REF!</definedName>
    <definedName name="_h" localSheetId="17">'[4]Table 39_'!#REF!</definedName>
    <definedName name="_h" localSheetId="23">'[3]Table 39_'!#REF!</definedName>
    <definedName name="_h" localSheetId="22">'[3]Table 39_'!#REF!</definedName>
    <definedName name="_h" localSheetId="21">'[3]Table 39_'!#REF!</definedName>
    <definedName name="_h">'[3]Table 39_'!#REF!</definedName>
    <definedName name="aa" localSheetId="24">#REF!</definedName>
    <definedName name="aa" localSheetId="27">#REF!</definedName>
    <definedName name="aa" localSheetId="17">#REF!</definedName>
    <definedName name="aa" localSheetId="23">#REF!</definedName>
    <definedName name="aa" localSheetId="22">#REF!</definedName>
    <definedName name="aa" localSheetId="21">#REF!</definedName>
    <definedName name="aa">#REF!</definedName>
    <definedName name="aaa" localSheetId="24">#REF!</definedName>
    <definedName name="aaa" localSheetId="27">#REF!</definedName>
    <definedName name="aaa" localSheetId="17">#REF!</definedName>
    <definedName name="aaa" localSheetId="23">#REF!</definedName>
    <definedName name="aaa" localSheetId="22">#REF!</definedName>
    <definedName name="aaa" localSheetId="21">#REF!</definedName>
    <definedName name="aaa">#REF!</definedName>
    <definedName name="App">[7]Lists!$A$27:$A$29</definedName>
    <definedName name="b" localSheetId="24">#REF!</definedName>
    <definedName name="b" localSheetId="27">#REF!</definedName>
    <definedName name="b" localSheetId="17">#REF!</definedName>
    <definedName name="b" localSheetId="23">#REF!</definedName>
    <definedName name="b" localSheetId="22">#REF!</definedName>
    <definedName name="b" localSheetId="21">#REF!</definedName>
    <definedName name="b">#REF!</definedName>
    <definedName name="Basel">[8]Parameters!$C$32:$C$33</definedName>
    <definedName name="Carlos" localSheetId="24">#REF!</definedName>
    <definedName name="Carlos" localSheetId="27">#REF!</definedName>
    <definedName name="Carlos" localSheetId="17">#REF!</definedName>
    <definedName name="Carlos" localSheetId="23">#REF!</definedName>
    <definedName name="Carlos" localSheetId="22">#REF!</definedName>
    <definedName name="Carlos" localSheetId="21">#REF!</definedName>
    <definedName name="Carlos">#REF!</definedName>
    <definedName name="d" localSheetId="24">#REF!</definedName>
    <definedName name="d" localSheetId="27">#REF!</definedName>
    <definedName name="d" localSheetId="17">#REF!</definedName>
    <definedName name="d" localSheetId="23">#REF!</definedName>
    <definedName name="d" localSheetId="22">#REF!</definedName>
    <definedName name="d" localSheetId="21">#REF!</definedName>
    <definedName name="d">#REF!</definedName>
    <definedName name="Data" localSheetId="24">#REF!</definedName>
    <definedName name="Data" localSheetId="27">#REF!</definedName>
    <definedName name="Data" localSheetId="17">#REF!</definedName>
    <definedName name="Data" localSheetId="23">#REF!</definedName>
    <definedName name="Data" localSheetId="22">#REF!</definedName>
    <definedName name="Data" localSheetId="21">#REF!</definedName>
    <definedName name="Data">#REF!</definedName>
    <definedName name="dsa" localSheetId="24">#REF!</definedName>
    <definedName name="dsa" localSheetId="27">#REF!</definedName>
    <definedName name="dsa" localSheetId="17">#REF!</definedName>
    <definedName name="dsa" localSheetId="23">#REF!</definedName>
    <definedName name="dsa" localSheetId="22">#REF!</definedName>
    <definedName name="dsa" localSheetId="21">#REF!</definedName>
    <definedName name="dsa">#REF!</definedName>
    <definedName name="E" localSheetId="24">#REF!</definedName>
    <definedName name="E" localSheetId="27">#REF!</definedName>
    <definedName name="E" localSheetId="17">#REF!</definedName>
    <definedName name="E" localSheetId="23">#REF!</definedName>
    <definedName name="E" localSheetId="22">#REF!</definedName>
    <definedName name="E" localSheetId="21">#REF!</definedName>
    <definedName name="E">#REF!</definedName>
    <definedName name="fdsg" localSheetId="24">'[1]Table 39_'!#REF!</definedName>
    <definedName name="fdsg" localSheetId="27">'[1]Table 39_'!#REF!</definedName>
    <definedName name="fdsg" localSheetId="18">'[2]Table 39_'!#REF!</definedName>
    <definedName name="fdsg" localSheetId="17">'[2]Table 39_'!#REF!</definedName>
    <definedName name="fdsg" localSheetId="23">'[1]Table 39_'!#REF!</definedName>
    <definedName name="fdsg" localSheetId="22">'[1]Table 39_'!#REF!</definedName>
    <definedName name="fdsg" localSheetId="21">'[1]Table 39_'!#REF!</definedName>
    <definedName name="fdsg">'[1]Table 39_'!#REF!</definedName>
    <definedName name="fgf" localSheetId="24">'[5]Table 39_'!#REF!</definedName>
    <definedName name="fgf" localSheetId="27">'[5]Table 39_'!#REF!</definedName>
    <definedName name="fgf" localSheetId="18">'[6]Table 39_'!#REF!</definedName>
    <definedName name="fgf" localSheetId="17">'[6]Table 39_'!#REF!</definedName>
    <definedName name="fgf" localSheetId="23">'[5]Table 39_'!#REF!</definedName>
    <definedName name="fgf" localSheetId="22">'[5]Table 39_'!#REF!</definedName>
    <definedName name="fgf" localSheetId="21">'[5]Table 39_'!#REF!</definedName>
    <definedName name="fgf">'[5]Table 39_'!#REF!</definedName>
    <definedName name="Frequency">[7]Lists!$A$21:$A$25</definedName>
    <definedName name="ho" localSheetId="24">#REF!</definedName>
    <definedName name="ho" localSheetId="27">#REF!</definedName>
    <definedName name="ho" localSheetId="17">#REF!</definedName>
    <definedName name="ho" localSheetId="23">#REF!</definedName>
    <definedName name="ho" localSheetId="22">#REF!</definedName>
    <definedName name="ho" localSheetId="21">#REF!</definedName>
    <definedName name="ho">#REF!</definedName>
    <definedName name="JedenRadekPodSestavou" localSheetId="24">#REF!</definedName>
    <definedName name="JedenRadekPodSestavou" localSheetId="27">#REF!</definedName>
    <definedName name="JedenRadekPodSestavou" localSheetId="17">#REF!</definedName>
    <definedName name="JedenRadekPodSestavou" localSheetId="23">#REF!</definedName>
    <definedName name="JedenRadekPodSestavou" localSheetId="22">#REF!</definedName>
    <definedName name="JedenRadekPodSestavou" localSheetId="21">#REF!</definedName>
    <definedName name="JedenRadekPodSestavou">#REF!</definedName>
    <definedName name="JedenRadekPodSestavou_11" localSheetId="24">#REF!</definedName>
    <definedName name="JedenRadekPodSestavou_11" localSheetId="27">#REF!</definedName>
    <definedName name="JedenRadekPodSestavou_11" localSheetId="17">#REF!</definedName>
    <definedName name="JedenRadekPodSestavou_11" localSheetId="23">#REF!</definedName>
    <definedName name="JedenRadekPodSestavou_11" localSheetId="22">#REF!</definedName>
    <definedName name="JedenRadekPodSestavou_11" localSheetId="21">#REF!</definedName>
    <definedName name="JedenRadekPodSestavou_11">#REF!</definedName>
    <definedName name="JedenRadekPodSestavou_2" localSheetId="24">#REF!</definedName>
    <definedName name="JedenRadekPodSestavou_2" localSheetId="27">#REF!</definedName>
    <definedName name="JedenRadekPodSestavou_2" localSheetId="17">#REF!</definedName>
    <definedName name="JedenRadekPodSestavou_2" localSheetId="23">#REF!</definedName>
    <definedName name="JedenRadekPodSestavou_2" localSheetId="22">#REF!</definedName>
    <definedName name="JedenRadekPodSestavou_2" localSheetId="21">#REF!</definedName>
    <definedName name="JedenRadekPodSestavou_2">#REF!</definedName>
    <definedName name="JedenRadekPodSestavou_28" localSheetId="24">#REF!</definedName>
    <definedName name="JedenRadekPodSestavou_28" localSheetId="27">#REF!</definedName>
    <definedName name="JedenRadekPodSestavou_28" localSheetId="17">#REF!</definedName>
    <definedName name="JedenRadekPodSestavou_28" localSheetId="23">#REF!</definedName>
    <definedName name="JedenRadekPodSestavou_28" localSheetId="22">#REF!</definedName>
    <definedName name="JedenRadekPodSestavou_28" localSheetId="21">#REF!</definedName>
    <definedName name="JedenRadekPodSestavou_28">#REF!</definedName>
    <definedName name="JedenRadekVedleSestavy" localSheetId="24">#REF!</definedName>
    <definedName name="JedenRadekVedleSestavy" localSheetId="27">#REF!</definedName>
    <definedName name="JedenRadekVedleSestavy" localSheetId="17">#REF!</definedName>
    <definedName name="JedenRadekVedleSestavy" localSheetId="23">#REF!</definedName>
    <definedName name="JedenRadekVedleSestavy" localSheetId="22">#REF!</definedName>
    <definedName name="JedenRadekVedleSestavy" localSheetId="21">#REF!</definedName>
    <definedName name="JedenRadekVedleSestavy">#REF!</definedName>
    <definedName name="JedenRadekVedleSestavy_11" localSheetId="24">#REF!</definedName>
    <definedName name="JedenRadekVedleSestavy_11" localSheetId="27">#REF!</definedName>
    <definedName name="JedenRadekVedleSestavy_11" localSheetId="17">#REF!</definedName>
    <definedName name="JedenRadekVedleSestavy_11" localSheetId="23">#REF!</definedName>
    <definedName name="JedenRadekVedleSestavy_11" localSheetId="22">#REF!</definedName>
    <definedName name="JedenRadekVedleSestavy_11" localSheetId="21">#REF!</definedName>
    <definedName name="JedenRadekVedleSestavy_11">#REF!</definedName>
    <definedName name="JedenRadekVedleSestavy_2" localSheetId="24">#REF!</definedName>
    <definedName name="JedenRadekVedleSestavy_2" localSheetId="27">#REF!</definedName>
    <definedName name="JedenRadekVedleSestavy_2" localSheetId="17">#REF!</definedName>
    <definedName name="JedenRadekVedleSestavy_2" localSheetId="23">#REF!</definedName>
    <definedName name="JedenRadekVedleSestavy_2" localSheetId="22">#REF!</definedName>
    <definedName name="JedenRadekVedleSestavy_2" localSheetId="21">#REF!</definedName>
    <definedName name="JedenRadekVedleSestavy_2">#REF!</definedName>
    <definedName name="JedenRadekVedleSestavy_28" localSheetId="24">#REF!</definedName>
    <definedName name="JedenRadekVedleSestavy_28" localSheetId="27">#REF!</definedName>
    <definedName name="JedenRadekVedleSestavy_28" localSheetId="17">#REF!</definedName>
    <definedName name="JedenRadekVedleSestavy_28" localSheetId="23">#REF!</definedName>
    <definedName name="JedenRadekVedleSestavy_28" localSheetId="22">#REF!</definedName>
    <definedName name="JedenRadekVedleSestavy_28" localSheetId="21">#REF!</definedName>
    <definedName name="JedenRadekVedleSestavy_28">#REF!</definedName>
    <definedName name="kk">'[9]List details'!$C$5:$C$8</definedName>
    <definedName name="ll">'[9]List details'!$C$5:$C$8</definedName>
    <definedName name="MaxOblastTabulky" localSheetId="24">#REF!</definedName>
    <definedName name="MaxOblastTabulky" localSheetId="27">#REF!</definedName>
    <definedName name="MaxOblastTabulky" localSheetId="17">#REF!</definedName>
    <definedName name="MaxOblastTabulky" localSheetId="23">#REF!</definedName>
    <definedName name="MaxOblastTabulky" localSheetId="22">#REF!</definedName>
    <definedName name="MaxOblastTabulky" localSheetId="21">#REF!</definedName>
    <definedName name="MaxOblastTabulky">#REF!</definedName>
    <definedName name="MaxOblastTabulky_11" localSheetId="24">#REF!</definedName>
    <definedName name="MaxOblastTabulky_11" localSheetId="27">#REF!</definedName>
    <definedName name="MaxOblastTabulky_11" localSheetId="17">#REF!</definedName>
    <definedName name="MaxOblastTabulky_11" localSheetId="23">#REF!</definedName>
    <definedName name="MaxOblastTabulky_11" localSheetId="22">#REF!</definedName>
    <definedName name="MaxOblastTabulky_11" localSheetId="21">#REF!</definedName>
    <definedName name="MaxOblastTabulky_11">#REF!</definedName>
    <definedName name="MaxOblastTabulky_2" localSheetId="24">#REF!</definedName>
    <definedName name="MaxOblastTabulky_2" localSheetId="27">#REF!</definedName>
    <definedName name="MaxOblastTabulky_2" localSheetId="17">#REF!</definedName>
    <definedName name="MaxOblastTabulky_2" localSheetId="23">#REF!</definedName>
    <definedName name="MaxOblastTabulky_2" localSheetId="22">#REF!</definedName>
    <definedName name="MaxOblastTabulky_2" localSheetId="21">#REF!</definedName>
    <definedName name="MaxOblastTabulky_2">#REF!</definedName>
    <definedName name="MaxOblastTabulky_28" localSheetId="24">#REF!</definedName>
    <definedName name="MaxOblastTabulky_28" localSheetId="27">#REF!</definedName>
    <definedName name="MaxOblastTabulky_28" localSheetId="17">#REF!</definedName>
    <definedName name="MaxOblastTabulky_28" localSheetId="23">#REF!</definedName>
    <definedName name="MaxOblastTabulky_28" localSheetId="22">#REF!</definedName>
    <definedName name="MaxOblastTabulky_28" localSheetId="21">#REF!</definedName>
    <definedName name="MaxOblastTabulky_28">#REF!</definedName>
    <definedName name="Meth" localSheetId="24">#REF!</definedName>
    <definedName name="Meth" localSheetId="27">#REF!</definedName>
    <definedName name="Meth" localSheetId="17">#REF!</definedName>
    <definedName name="Meth" localSheetId="23">#REF!</definedName>
    <definedName name="Meth" localSheetId="22">#REF!</definedName>
    <definedName name="Meth" localSheetId="21">#REF!</definedName>
    <definedName name="Meth">#REF!</definedName>
    <definedName name="O" localSheetId="24">#REF!</definedName>
    <definedName name="O" localSheetId="27">#REF!</definedName>
    <definedName name="O" localSheetId="17">#REF!</definedName>
    <definedName name="O" localSheetId="23">#REF!</definedName>
    <definedName name="O" localSheetId="22">#REF!</definedName>
    <definedName name="O" localSheetId="21">#REF!</definedName>
    <definedName name="O">#REF!</definedName>
    <definedName name="OblastDat2" localSheetId="24">#REF!</definedName>
    <definedName name="OblastDat2" localSheetId="27">#REF!</definedName>
    <definedName name="OblastDat2" localSheetId="17">#REF!</definedName>
    <definedName name="OblastDat2" localSheetId="23">#REF!</definedName>
    <definedName name="OblastDat2" localSheetId="22">#REF!</definedName>
    <definedName name="OblastDat2" localSheetId="21">#REF!</definedName>
    <definedName name="OblastDat2">#REF!</definedName>
    <definedName name="OblastDat2_11" localSheetId="24">#REF!</definedName>
    <definedName name="OblastDat2_11" localSheetId="27">#REF!</definedName>
    <definedName name="OblastDat2_11" localSheetId="17">#REF!</definedName>
    <definedName name="OblastDat2_11" localSheetId="23">#REF!</definedName>
    <definedName name="OblastDat2_11" localSheetId="22">#REF!</definedName>
    <definedName name="OblastDat2_11" localSheetId="21">#REF!</definedName>
    <definedName name="OblastDat2_11">#REF!</definedName>
    <definedName name="OblastDat2_2" localSheetId="24">#REF!</definedName>
    <definedName name="OblastDat2_2" localSheetId="27">#REF!</definedName>
    <definedName name="OblastDat2_2" localSheetId="17">#REF!</definedName>
    <definedName name="OblastDat2_2" localSheetId="23">#REF!</definedName>
    <definedName name="OblastDat2_2" localSheetId="22">#REF!</definedName>
    <definedName name="OblastDat2_2" localSheetId="21">#REF!</definedName>
    <definedName name="OblastDat2_2">#REF!</definedName>
    <definedName name="OblastDat2_28" localSheetId="24">#REF!</definedName>
    <definedName name="OblastDat2_28" localSheetId="27">#REF!</definedName>
    <definedName name="OblastDat2_28" localSheetId="17">#REF!</definedName>
    <definedName name="OblastDat2_28" localSheetId="23">#REF!</definedName>
    <definedName name="OblastDat2_28" localSheetId="22">#REF!</definedName>
    <definedName name="OblastDat2_28" localSheetId="21">#REF!</definedName>
    <definedName name="OblastDat2_28">#REF!</definedName>
    <definedName name="OblastNadpisuRadku" localSheetId="24">#REF!</definedName>
    <definedName name="OblastNadpisuRadku" localSheetId="27">#REF!</definedName>
    <definedName name="OblastNadpisuRadku" localSheetId="17">#REF!</definedName>
    <definedName name="OblastNadpisuRadku" localSheetId="23">#REF!</definedName>
    <definedName name="OblastNadpisuRadku" localSheetId="22">#REF!</definedName>
    <definedName name="OblastNadpisuRadku" localSheetId="21">#REF!</definedName>
    <definedName name="OblastNadpisuRadku">#REF!</definedName>
    <definedName name="OblastNadpisuRadku_11" localSheetId="24">#REF!</definedName>
    <definedName name="OblastNadpisuRadku_11" localSheetId="27">#REF!</definedName>
    <definedName name="OblastNadpisuRadku_11" localSheetId="17">#REF!</definedName>
    <definedName name="OblastNadpisuRadku_11" localSheetId="23">#REF!</definedName>
    <definedName name="OblastNadpisuRadku_11" localSheetId="22">#REF!</definedName>
    <definedName name="OblastNadpisuRadku_11" localSheetId="21">#REF!</definedName>
    <definedName name="OblastNadpisuRadku_11">#REF!</definedName>
    <definedName name="OblastNadpisuRadku_2" localSheetId="24">#REF!</definedName>
    <definedName name="OblastNadpisuRadku_2" localSheetId="27">#REF!</definedName>
    <definedName name="OblastNadpisuRadku_2" localSheetId="17">#REF!</definedName>
    <definedName name="OblastNadpisuRadku_2" localSheetId="23">#REF!</definedName>
    <definedName name="OblastNadpisuRadku_2" localSheetId="22">#REF!</definedName>
    <definedName name="OblastNadpisuRadku_2" localSheetId="21">#REF!</definedName>
    <definedName name="OblastNadpisuRadku_2">#REF!</definedName>
    <definedName name="OblastNadpisuRadku_28" localSheetId="24">#REF!</definedName>
    <definedName name="OblastNadpisuRadku_28" localSheetId="27">#REF!</definedName>
    <definedName name="OblastNadpisuRadku_28" localSheetId="17">#REF!</definedName>
    <definedName name="OblastNadpisuRadku_28" localSheetId="23">#REF!</definedName>
    <definedName name="OblastNadpisuRadku_28" localSheetId="22">#REF!</definedName>
    <definedName name="OblastNadpisuRadku_28" localSheetId="21">#REF!</definedName>
    <definedName name="OblastNadpisuRadku_28">#REF!</definedName>
    <definedName name="OblastNadpisuSloupcu" localSheetId="24">#REF!</definedName>
    <definedName name="OblastNadpisuSloupcu" localSheetId="27">#REF!</definedName>
    <definedName name="OblastNadpisuSloupcu" localSheetId="17">#REF!</definedName>
    <definedName name="OblastNadpisuSloupcu" localSheetId="23">#REF!</definedName>
    <definedName name="OblastNadpisuSloupcu" localSheetId="22">#REF!</definedName>
    <definedName name="OblastNadpisuSloupcu" localSheetId="21">#REF!</definedName>
    <definedName name="OblastNadpisuSloupcu">#REF!</definedName>
    <definedName name="OblastNadpisuSloupcu_11" localSheetId="24">#REF!</definedName>
    <definedName name="OblastNadpisuSloupcu_11" localSheetId="27">#REF!</definedName>
    <definedName name="OblastNadpisuSloupcu_11" localSheetId="17">#REF!</definedName>
    <definedName name="OblastNadpisuSloupcu_11" localSheetId="23">#REF!</definedName>
    <definedName name="OblastNadpisuSloupcu_11" localSheetId="22">#REF!</definedName>
    <definedName name="OblastNadpisuSloupcu_11" localSheetId="21">#REF!</definedName>
    <definedName name="OblastNadpisuSloupcu_11">#REF!</definedName>
    <definedName name="OblastNadpisuSloupcu_2" localSheetId="24">#REF!</definedName>
    <definedName name="OblastNadpisuSloupcu_2" localSheetId="27">#REF!</definedName>
    <definedName name="OblastNadpisuSloupcu_2" localSheetId="17">#REF!</definedName>
    <definedName name="OblastNadpisuSloupcu_2" localSheetId="23">#REF!</definedName>
    <definedName name="OblastNadpisuSloupcu_2" localSheetId="22">#REF!</definedName>
    <definedName name="OblastNadpisuSloupcu_2" localSheetId="21">#REF!</definedName>
    <definedName name="OblastNadpisuSloupcu_2">#REF!</definedName>
    <definedName name="OblastNadpisuSloupcu_28" localSheetId="24">#REF!</definedName>
    <definedName name="OblastNadpisuSloupcu_28" localSheetId="27">#REF!</definedName>
    <definedName name="OblastNadpisuSloupcu_28" localSheetId="17">#REF!</definedName>
    <definedName name="OblastNadpisuSloupcu_28" localSheetId="23">#REF!</definedName>
    <definedName name="OblastNadpisuSloupcu_28" localSheetId="22">#REF!</definedName>
    <definedName name="OblastNadpisuSloupcu_28" localSheetId="21">#REF!</definedName>
    <definedName name="OblastNadpisuSloupcu_28">#REF!</definedName>
    <definedName name="OK" localSheetId="24">#REF!</definedName>
    <definedName name="OK" localSheetId="27">#REF!</definedName>
    <definedName name="OK" localSheetId="17">#REF!</definedName>
    <definedName name="OK" localSheetId="23">#REF!</definedName>
    <definedName name="OK" localSheetId="22">#REF!</definedName>
    <definedName name="OK" localSheetId="21">#REF!</definedName>
    <definedName name="OK">#REF!</definedName>
    <definedName name="_xlnm.Print_Area" localSheetId="20">CSV_OR_CON!$C$1:$Q$61</definedName>
    <definedName name="_xlnm.Print_Area" localSheetId="19">CSV_OR_GEN!$A$1:$W$44</definedName>
    <definedName name="Print_Area_MI" localSheetId="24">#REF!</definedName>
    <definedName name="Print_Area_MI" localSheetId="27">#REF!</definedName>
    <definedName name="Print_Area_MI" localSheetId="18">#REF!</definedName>
    <definedName name="Print_Area_MI" localSheetId="17">#REF!</definedName>
    <definedName name="Print_Area_MI" localSheetId="23">#REF!</definedName>
    <definedName name="Print_Area_MI" localSheetId="22">#REF!</definedName>
    <definedName name="Print_Area_MI" localSheetId="21">#REF!</definedName>
    <definedName name="Print_Area_MI">#REF!</definedName>
    <definedName name="Print_Area_MI_11" localSheetId="24">#REF!</definedName>
    <definedName name="Print_Area_MI_11" localSheetId="27">#REF!</definedName>
    <definedName name="Print_Area_MI_11" localSheetId="18">#REF!</definedName>
    <definedName name="Print_Area_MI_11" localSheetId="17">#REF!</definedName>
    <definedName name="Print_Area_MI_11" localSheetId="23">#REF!</definedName>
    <definedName name="Print_Area_MI_11" localSheetId="22">#REF!</definedName>
    <definedName name="Print_Area_MI_11" localSheetId="21">#REF!</definedName>
    <definedName name="Print_Area_MI_11">#REF!</definedName>
    <definedName name="Print_Area_MI_2" localSheetId="24">#REF!</definedName>
    <definedName name="Print_Area_MI_2" localSheetId="27">#REF!</definedName>
    <definedName name="Print_Area_MI_2" localSheetId="18">#REF!</definedName>
    <definedName name="Print_Area_MI_2" localSheetId="17">#REF!</definedName>
    <definedName name="Print_Area_MI_2" localSheetId="23">#REF!</definedName>
    <definedName name="Print_Area_MI_2" localSheetId="22">#REF!</definedName>
    <definedName name="Print_Area_MI_2" localSheetId="21">#REF!</definedName>
    <definedName name="Print_Area_MI_2">#REF!</definedName>
    <definedName name="Print_Area_MI_28" localSheetId="24">#REF!</definedName>
    <definedName name="Print_Area_MI_28" localSheetId="27">#REF!</definedName>
    <definedName name="Print_Area_MI_28" localSheetId="17">#REF!</definedName>
    <definedName name="Print_Area_MI_28" localSheetId="23">#REF!</definedName>
    <definedName name="Print_Area_MI_28" localSheetId="22">#REF!</definedName>
    <definedName name="Print_Area_MI_28" localSheetId="21">#REF!</definedName>
    <definedName name="Print_Area_MI_28">#REF!</definedName>
    <definedName name="Print_Titles_MI" localSheetId="24">#REF!</definedName>
    <definedName name="Print_Titles_MI" localSheetId="27">#REF!</definedName>
    <definedName name="Print_Titles_MI" localSheetId="17">#REF!</definedName>
    <definedName name="Print_Titles_MI" localSheetId="23">#REF!</definedName>
    <definedName name="Print_Titles_MI" localSheetId="22">#REF!</definedName>
    <definedName name="Print_Titles_MI" localSheetId="21">#REF!</definedName>
    <definedName name="Print_Titles_MI">#REF!</definedName>
    <definedName name="Print_Titles_MI_11" localSheetId="24">#REF!</definedName>
    <definedName name="Print_Titles_MI_11" localSheetId="27">#REF!</definedName>
    <definedName name="Print_Titles_MI_11" localSheetId="17">#REF!</definedName>
    <definedName name="Print_Titles_MI_11" localSheetId="23">#REF!</definedName>
    <definedName name="Print_Titles_MI_11" localSheetId="22">#REF!</definedName>
    <definedName name="Print_Titles_MI_11" localSheetId="21">#REF!</definedName>
    <definedName name="Print_Titles_MI_11">#REF!</definedName>
    <definedName name="Print_Titles_MI_2" localSheetId="24">#REF!</definedName>
    <definedName name="Print_Titles_MI_2" localSheetId="27">#REF!</definedName>
    <definedName name="Print_Titles_MI_2" localSheetId="17">#REF!</definedName>
    <definedName name="Print_Titles_MI_2" localSheetId="23">#REF!</definedName>
    <definedName name="Print_Titles_MI_2" localSheetId="22">#REF!</definedName>
    <definedName name="Print_Titles_MI_2" localSheetId="21">#REF!</definedName>
    <definedName name="Print_Titles_MI_2">#REF!</definedName>
    <definedName name="Print_Titles_MI_28" localSheetId="24">#REF!</definedName>
    <definedName name="Print_Titles_MI_28" localSheetId="27">#REF!</definedName>
    <definedName name="Print_Titles_MI_28" localSheetId="17">#REF!</definedName>
    <definedName name="Print_Titles_MI_28" localSheetId="23">#REF!</definedName>
    <definedName name="Print_Titles_MI_28" localSheetId="22">#REF!</definedName>
    <definedName name="Print_Titles_MI_28" localSheetId="21">#REF!</definedName>
    <definedName name="Print_Titles_MI_28">#REF!</definedName>
    <definedName name="Range" localSheetId="24">#REF!</definedName>
    <definedName name="Range" localSheetId="27">#REF!</definedName>
    <definedName name="Range" localSheetId="17">#REF!</definedName>
    <definedName name="Range" localSheetId="23">#REF!</definedName>
    <definedName name="Range" localSheetId="22">#REF!</definedName>
    <definedName name="Range" localSheetId="21">#REF!</definedName>
    <definedName name="Range">#REF!</definedName>
    <definedName name="rfgf" localSheetId="24">'[1]Table 39_'!#REF!</definedName>
    <definedName name="rfgf" localSheetId="27">'[1]Table 39_'!#REF!</definedName>
    <definedName name="rfgf" localSheetId="18">'[2]Table 39_'!#REF!</definedName>
    <definedName name="rfgf" localSheetId="17">'[2]Table 39_'!#REF!</definedName>
    <definedName name="rfgf" localSheetId="23">'[1]Table 39_'!#REF!</definedName>
    <definedName name="rfgf" localSheetId="22">'[1]Table 39_'!#REF!</definedName>
    <definedName name="rfgf" localSheetId="21">'[1]Table 39_'!#REF!</definedName>
    <definedName name="rfgf">'[1]Table 39_'!#REF!</definedName>
    <definedName name="RgFwd" localSheetId="24">#REF!</definedName>
    <definedName name="RgFwd" localSheetId="27">#REF!</definedName>
    <definedName name="RgFwd" localSheetId="17">#REF!</definedName>
    <definedName name="RgFwd" localSheetId="23">#REF!</definedName>
    <definedName name="RgFwd" localSheetId="22">#REF!</definedName>
    <definedName name="RgFwd" localSheetId="21">#REF!</definedName>
    <definedName name="RgFwd">#REF!</definedName>
    <definedName name="RgMatFwd" localSheetId="24">#REF!</definedName>
    <definedName name="RgMatFwd" localSheetId="27">#REF!</definedName>
    <definedName name="RgMatFwd" localSheetId="17">#REF!</definedName>
    <definedName name="RgMatFwd" localSheetId="23">#REF!</definedName>
    <definedName name="RgMatFwd" localSheetId="22">#REF!</definedName>
    <definedName name="RgMatFwd" localSheetId="21">#REF!</definedName>
    <definedName name="RgMatFwd">#REF!</definedName>
    <definedName name="RgMatSwaps" localSheetId="24">#REF!</definedName>
    <definedName name="RgMatSwaps" localSheetId="27">#REF!</definedName>
    <definedName name="RgMatSwaps" localSheetId="17">#REF!</definedName>
    <definedName name="RgMatSwaps" localSheetId="23">#REF!</definedName>
    <definedName name="RgMatSwaps" localSheetId="22">#REF!</definedName>
    <definedName name="RgMatSwaps" localSheetId="21">#REF!</definedName>
    <definedName name="RgMatSwaps">#REF!</definedName>
    <definedName name="RgSpot" localSheetId="24">#REF!</definedName>
    <definedName name="RgSpot" localSheetId="27">#REF!</definedName>
    <definedName name="RgSpot" localSheetId="17">#REF!</definedName>
    <definedName name="RgSpot" localSheetId="23">#REF!</definedName>
    <definedName name="RgSpot" localSheetId="22">#REF!</definedName>
    <definedName name="RgSpot" localSheetId="21">#REF!</definedName>
    <definedName name="RgSpot">#REF!</definedName>
    <definedName name="RgSwaps" localSheetId="24">#REF!</definedName>
    <definedName name="RgSwaps" localSheetId="27">#REF!</definedName>
    <definedName name="RgSwaps" localSheetId="17">#REF!</definedName>
    <definedName name="RgSwaps" localSheetId="23">#REF!</definedName>
    <definedName name="RgSwaps" localSheetId="22">#REF!</definedName>
    <definedName name="RgSwaps" localSheetId="21">#REF!</definedName>
    <definedName name="RgSwaps">#REF!</definedName>
    <definedName name="RWA" localSheetId="24">#REF!</definedName>
    <definedName name="RWA" localSheetId="27">#REF!</definedName>
    <definedName name="RWA" localSheetId="17">#REF!</definedName>
    <definedName name="RWA" localSheetId="23">#REF!</definedName>
    <definedName name="RWA" localSheetId="22">#REF!</definedName>
    <definedName name="RWA" localSheetId="21">#REF!</definedName>
    <definedName name="RWA">#REF!</definedName>
    <definedName name="RWA_dec" localSheetId="24">#REF!</definedName>
    <definedName name="RWA_dec" localSheetId="27">#REF!</definedName>
    <definedName name="RWA_dec" localSheetId="17">#REF!</definedName>
    <definedName name="RWA_dec" localSheetId="23">#REF!</definedName>
    <definedName name="RWA_dec" localSheetId="22">#REF!</definedName>
    <definedName name="RWA_dec" localSheetId="21">#REF!</definedName>
    <definedName name="RWA_dec">#REF!</definedName>
    <definedName name="RWA_June" localSheetId="24">#REF!</definedName>
    <definedName name="RWA_June" localSheetId="27">#REF!</definedName>
    <definedName name="RWA_June" localSheetId="17">#REF!</definedName>
    <definedName name="RWA_June" localSheetId="23">#REF!</definedName>
    <definedName name="RWA_June" localSheetId="22">#REF!</definedName>
    <definedName name="RWA_June" localSheetId="21">#REF!</definedName>
    <definedName name="RWA_June">#REF!</definedName>
    <definedName name="Valid1" localSheetId="24">#REF!</definedName>
    <definedName name="Valid1" localSheetId="27">#REF!</definedName>
    <definedName name="Valid1" localSheetId="17">#REF!</definedName>
    <definedName name="Valid1" localSheetId="23">#REF!</definedName>
    <definedName name="Valid1" localSheetId="22">#REF!</definedName>
    <definedName name="Valid1" localSheetId="21">#REF!</definedName>
    <definedName name="Valid1">#REF!</definedName>
    <definedName name="Valid2" localSheetId="24">#REF!</definedName>
    <definedName name="Valid2" localSheetId="27">#REF!</definedName>
    <definedName name="Valid2" localSheetId="17">#REF!</definedName>
    <definedName name="Valid2" localSheetId="23">#REF!</definedName>
    <definedName name="Valid2" localSheetId="22">#REF!</definedName>
    <definedName name="Valid2" localSheetId="21">#REF!</definedName>
    <definedName name="Valid2">#REF!</definedName>
    <definedName name="Valid3" localSheetId="24">#REF!</definedName>
    <definedName name="Valid3" localSheetId="27">#REF!</definedName>
    <definedName name="Valid3" localSheetId="17">#REF!</definedName>
    <definedName name="Valid3" localSheetId="23">#REF!</definedName>
    <definedName name="Valid3" localSheetId="22">#REF!</definedName>
    <definedName name="Valid3" localSheetId="21">#REF!</definedName>
    <definedName name="Valid3">#REF!</definedName>
    <definedName name="Valid4" localSheetId="24">#REF!</definedName>
    <definedName name="Valid4" localSheetId="27">#REF!</definedName>
    <definedName name="Valid4" localSheetId="17">#REF!</definedName>
    <definedName name="Valid4" localSheetId="23">#REF!</definedName>
    <definedName name="Valid4" localSheetId="22">#REF!</definedName>
    <definedName name="Valid4" localSheetId="21">#REF!</definedName>
    <definedName name="Valid4">#REF!</definedName>
    <definedName name="Valid5" localSheetId="24">#REF!</definedName>
    <definedName name="Valid5" localSheetId="27">#REF!</definedName>
    <definedName name="Valid5" localSheetId="17">#REF!</definedName>
    <definedName name="Valid5" localSheetId="23">#REF!</definedName>
    <definedName name="Valid5" localSheetId="22">#REF!</definedName>
    <definedName name="Valid5" localSheetId="21">#REF!</definedName>
    <definedName name="Valid5">#REF!</definedName>
    <definedName name="w" localSheetId="24">[10]Parameters!#REF!</definedName>
    <definedName name="w" localSheetId="27">[10]Parameters!#REF!</definedName>
    <definedName name="w" localSheetId="17">[10]Parameters!#REF!</definedName>
    <definedName name="w" localSheetId="23">[10]Parameters!#REF!</definedName>
    <definedName name="w" localSheetId="22">[10]Parameters!#REF!</definedName>
    <definedName name="w" localSheetId="21">[10]Parameters!#REF!</definedName>
    <definedName name="w">[10]Parameters!#REF!</definedName>
    <definedName name="x">[8]Parameters!$C$32:$C$33</definedName>
    <definedName name="XBRL">[7]Lists!$A$17:$A$19</definedName>
    <definedName name="YesNo" localSheetId="18">[11]Parameters!$D$144:$D$145</definedName>
    <definedName name="YesNo" localSheetId="17">[11]Parameters!$D$144:$D$145</definedName>
    <definedName name="YesNo">[12]Parameters!$D$144:$D$145</definedName>
    <definedName name="YesNo2Basel2" localSheetId="24">[10]Parameters!#REF!</definedName>
    <definedName name="YesNo2Basel2" localSheetId="27">[10]Parameters!#REF!</definedName>
    <definedName name="YesNo2Basel2" localSheetId="17">[10]Parameters!#REF!</definedName>
    <definedName name="YesNo2Basel2" localSheetId="23">[10]Parameters!#REF!</definedName>
    <definedName name="YesNo2Basel2" localSheetId="22">[10]Parameters!#REF!</definedName>
    <definedName name="YesNo2Basel2" localSheetId="21">[10]Parameters!#REF!</definedName>
    <definedName name="YesNo2Basel2">[10]Parameters!#REF!</definedName>
    <definedName name="YesNoBasel2" localSheetId="24">[10]Parameters!#REF!</definedName>
    <definedName name="YesNoBasel2" localSheetId="27">[10]Parameters!#REF!</definedName>
    <definedName name="YesNoBasel2" localSheetId="17">[10]Parameters!#REF!</definedName>
    <definedName name="YesNoBasel2" localSheetId="23">[10]Parameters!#REF!</definedName>
    <definedName name="YesNoBasel2" localSheetId="22">[10]Parameters!#REF!</definedName>
    <definedName name="YesNoBasel2" localSheetId="21">[10]Parameters!#REF!</definedName>
    <definedName name="YesNoBasel2">[10]Parameters!#REF!</definedName>
    <definedName name="zxasdafsds" localSheetId="24">#REF!</definedName>
    <definedName name="zxasdafsds" localSheetId="27">#REF!</definedName>
    <definedName name="zxasdafsds" localSheetId="18">#REF!</definedName>
    <definedName name="zxasdafsds" localSheetId="17">#REF!</definedName>
    <definedName name="zxasdafsds" localSheetId="23">#REF!</definedName>
    <definedName name="zxasdafsds" localSheetId="22">#REF!</definedName>
    <definedName name="zxasdafsds" localSheetId="21">#REF!</definedName>
    <definedName name="zxasdafsds">#REF!</definedName>
  </definedNames>
  <calcPr calcId="145621"/>
</workbook>
</file>

<file path=xl/calcChain.xml><?xml version="1.0" encoding="utf-8"?>
<calcChain xmlns="http://schemas.openxmlformats.org/spreadsheetml/2006/main">
  <c r="I8" i="122" l="1"/>
  <c r="H8" i="122"/>
  <c r="G8" i="122"/>
  <c r="F8" i="122"/>
  <c r="E8" i="122"/>
  <c r="D8" i="122"/>
  <c r="D41" i="1" l="1"/>
  <c r="D40" i="1"/>
  <c r="Z358" i="85"/>
  <c r="Y358" i="85"/>
  <c r="Z350" i="85"/>
  <c r="Y350" i="85"/>
  <c r="Z342" i="85"/>
  <c r="Y342" i="85"/>
  <c r="Z334" i="85"/>
  <c r="Y334" i="85"/>
  <c r="Z326" i="85"/>
  <c r="Y326" i="85"/>
  <c r="Z318" i="85"/>
  <c r="Y318" i="85"/>
  <c r="Z310" i="85"/>
  <c r="Y310" i="85"/>
  <c r="Z302" i="85"/>
  <c r="Y302" i="85"/>
  <c r="Z294" i="85"/>
  <c r="Y294" i="85"/>
  <c r="Z286" i="85"/>
  <c r="Y286" i="85"/>
  <c r="Z278" i="85"/>
  <c r="Y278" i="85"/>
  <c r="Z270" i="85"/>
  <c r="Y270" i="85"/>
  <c r="Z262" i="85"/>
  <c r="Y262" i="85"/>
  <c r="Z254" i="85"/>
  <c r="Y254" i="85"/>
  <c r="Z246" i="85"/>
  <c r="Y246" i="85"/>
  <c r="Z238" i="85"/>
  <c r="Y238" i="85"/>
  <c r="Z230" i="85"/>
  <c r="Y230" i="85"/>
  <c r="Z222" i="85"/>
  <c r="Y222" i="85"/>
  <c r="Z214" i="85"/>
  <c r="Y214" i="85"/>
  <c r="Z206" i="85"/>
  <c r="Y206" i="85"/>
  <c r="Z198" i="85"/>
  <c r="Y198" i="85"/>
  <c r="Z190" i="85"/>
  <c r="Y190" i="85"/>
  <c r="Z182" i="85"/>
  <c r="Y182" i="85"/>
  <c r="Z174" i="85"/>
  <c r="Y174" i="85"/>
  <c r="Z166" i="85"/>
  <c r="Y166" i="85"/>
  <c r="Z158" i="85"/>
  <c r="Y158" i="85"/>
  <c r="Z150" i="85"/>
  <c r="Y150" i="85"/>
  <c r="Z142" i="85"/>
  <c r="Y142" i="85"/>
  <c r="Z134" i="85"/>
  <c r="Y134" i="85"/>
  <c r="Z126" i="85"/>
  <c r="Y126" i="85"/>
  <c r="Z118" i="85"/>
  <c r="Y118" i="85"/>
  <c r="Z110" i="85"/>
  <c r="Y110" i="85"/>
  <c r="Z102" i="85"/>
  <c r="Y102" i="85"/>
  <c r="Z94" i="85"/>
  <c r="Y94" i="85"/>
  <c r="Z86" i="85"/>
  <c r="Y86" i="85"/>
  <c r="Z78" i="85"/>
  <c r="Y78" i="85"/>
  <c r="Z70" i="85"/>
  <c r="Y70" i="85"/>
  <c r="Y69" i="85"/>
  <c r="Z69" i="85"/>
  <c r="Z62" i="85"/>
  <c r="Y62" i="85"/>
  <c r="Z54" i="85"/>
  <c r="Y54" i="85"/>
  <c r="Z46" i="85"/>
  <c r="Y46" i="85"/>
  <c r="Z38" i="85"/>
  <c r="Y38" i="85"/>
  <c r="Z30" i="85"/>
  <c r="Y30" i="85"/>
  <c r="Z22" i="85"/>
  <c r="Y22" i="85"/>
  <c r="Z14" i="85"/>
  <c r="Y14" i="85"/>
  <c r="Y359" i="85"/>
  <c r="Y357" i="85"/>
  <c r="Y356" i="85"/>
  <c r="Y355" i="85"/>
  <c r="Y354" i="85"/>
  <c r="Y353" i="85"/>
  <c r="Y352" i="85"/>
  <c r="Y351" i="85"/>
  <c r="Y349" i="85"/>
  <c r="Y348" i="85"/>
  <c r="Y347" i="85"/>
  <c r="Y346" i="85"/>
  <c r="Y345" i="85"/>
  <c r="Y344" i="85"/>
  <c r="Y343" i="85"/>
  <c r="Y341" i="85"/>
  <c r="Y340" i="85"/>
  <c r="Y339" i="85"/>
  <c r="Y338" i="85"/>
  <c r="Y337" i="85"/>
  <c r="Y336" i="85"/>
  <c r="Y335" i="85"/>
  <c r="Y333" i="85"/>
  <c r="Y332" i="85"/>
  <c r="Y331" i="85"/>
  <c r="Y330" i="85"/>
  <c r="Y329" i="85"/>
  <c r="Y328" i="85"/>
  <c r="Y327" i="85"/>
  <c r="Y325" i="85"/>
  <c r="Y324" i="85"/>
  <c r="Y323" i="85"/>
  <c r="Y322" i="85"/>
  <c r="Y321" i="85"/>
  <c r="Y320" i="85"/>
  <c r="Y319" i="85"/>
  <c r="Y317" i="85"/>
  <c r="Y316" i="85"/>
  <c r="Y315" i="85"/>
  <c r="Y314" i="85"/>
  <c r="Y313" i="85"/>
  <c r="Y312" i="85"/>
  <c r="Y311" i="85"/>
  <c r="Y309" i="85"/>
  <c r="Y308" i="85"/>
  <c r="Y307" i="85"/>
  <c r="Y306" i="85"/>
  <c r="Y305" i="85"/>
  <c r="Y304" i="85"/>
  <c r="Y303" i="85"/>
  <c r="Y301" i="85"/>
  <c r="Y300" i="85"/>
  <c r="Y299" i="85"/>
  <c r="Y298" i="85"/>
  <c r="Y297" i="85"/>
  <c r="Y296" i="85"/>
  <c r="Y295" i="85"/>
  <c r="Y293" i="85"/>
  <c r="Y292" i="85"/>
  <c r="Y291" i="85"/>
  <c r="Y290" i="85"/>
  <c r="Y289" i="85"/>
  <c r="Y288" i="85"/>
  <c r="Y287" i="85"/>
  <c r="Y285" i="85"/>
  <c r="Y284" i="85"/>
  <c r="Y283" i="85"/>
  <c r="Y282" i="85"/>
  <c r="Y281" i="85"/>
  <c r="Y280" i="85"/>
  <c r="Y279" i="85"/>
  <c r="Y277" i="85"/>
  <c r="Y276" i="85"/>
  <c r="Y275" i="85"/>
  <c r="Y274" i="85"/>
  <c r="Y273" i="85"/>
  <c r="Y272" i="85"/>
  <c r="Y271" i="85"/>
  <c r="Y269" i="85"/>
  <c r="Y268" i="85"/>
  <c r="Y267" i="85"/>
  <c r="Y266" i="85"/>
  <c r="Y265" i="85"/>
  <c r="Y264" i="85"/>
  <c r="Y263" i="85"/>
  <c r="Y261" i="85"/>
  <c r="Y260" i="85"/>
  <c r="Y259" i="85"/>
  <c r="Y258" i="85"/>
  <c r="Y257" i="85"/>
  <c r="Y256" i="85"/>
  <c r="Y255" i="85"/>
  <c r="Y253" i="85"/>
  <c r="Y252" i="85"/>
  <c r="Y251" i="85"/>
  <c r="Y250" i="85"/>
  <c r="Y249" i="85"/>
  <c r="Y248" i="85"/>
  <c r="Y247" i="85"/>
  <c r="Y245" i="85"/>
  <c r="Y244" i="85"/>
  <c r="Y243" i="85"/>
  <c r="Y242" i="85"/>
  <c r="Y241" i="85"/>
  <c r="Y240" i="85"/>
  <c r="Y239" i="85"/>
  <c r="Y237" i="85"/>
  <c r="Y236" i="85"/>
  <c r="Y235" i="85"/>
  <c r="Y234" i="85"/>
  <c r="Y233" i="85"/>
  <c r="Y232" i="85"/>
  <c r="Y231" i="85"/>
  <c r="Y229" i="85"/>
  <c r="Y228" i="85"/>
  <c r="Y227" i="85"/>
  <c r="Y226" i="85"/>
  <c r="Y225" i="85"/>
  <c r="Y224" i="85"/>
  <c r="Y223" i="85"/>
  <c r="Y221" i="85"/>
  <c r="Y220" i="85"/>
  <c r="Y219" i="85"/>
  <c r="Y218" i="85"/>
  <c r="Y217" i="85"/>
  <c r="Y216" i="85"/>
  <c r="Y215" i="85"/>
  <c r="Y213" i="85"/>
  <c r="Y212" i="85"/>
  <c r="Y211" i="85"/>
  <c r="Y210" i="85"/>
  <c r="Y209" i="85"/>
  <c r="Y208" i="85"/>
  <c r="Y207" i="85"/>
  <c r="Y205" i="85"/>
  <c r="Y204" i="85"/>
  <c r="Y203" i="85"/>
  <c r="Y202" i="85"/>
  <c r="Y201" i="85"/>
  <c r="Y200" i="85"/>
  <c r="Y199" i="85"/>
  <c r="Y197" i="85"/>
  <c r="Y196" i="85"/>
  <c r="Y195" i="85"/>
  <c r="Y194" i="85"/>
  <c r="Y193" i="85"/>
  <c r="Y192" i="85"/>
  <c r="Y191" i="85"/>
  <c r="Y189" i="85"/>
  <c r="Y188" i="85"/>
  <c r="Y187" i="85"/>
  <c r="Y186" i="85"/>
  <c r="Y185" i="85"/>
  <c r="Y184" i="85"/>
  <c r="Y183" i="85"/>
  <c r="Y181" i="85"/>
  <c r="Y180" i="85"/>
  <c r="Y179" i="85"/>
  <c r="Y178" i="85"/>
  <c r="Y177" i="85"/>
  <c r="Y176" i="85"/>
  <c r="Y175" i="85"/>
  <c r="Y173" i="85"/>
  <c r="Y172" i="85"/>
  <c r="Y171" i="85"/>
  <c r="Y170" i="85"/>
  <c r="Y169" i="85"/>
  <c r="Y168" i="85"/>
  <c r="Y167" i="85"/>
  <c r="Y165" i="85"/>
  <c r="Y164" i="85"/>
  <c r="Y163" i="85"/>
  <c r="Y162" i="85"/>
  <c r="Y161" i="85"/>
  <c r="Y160" i="85"/>
  <c r="Y159" i="85"/>
  <c r="Y157" i="85"/>
  <c r="Y156" i="85"/>
  <c r="Y155" i="85"/>
  <c r="Y154" i="85"/>
  <c r="Y153" i="85"/>
  <c r="Y152" i="85"/>
  <c r="Y151" i="85"/>
  <c r="Y149" i="85"/>
  <c r="Y148" i="85"/>
  <c r="Y147" i="85"/>
  <c r="Y146" i="85"/>
  <c r="Y145" i="85"/>
  <c r="Y144" i="85"/>
  <c r="Y143" i="85"/>
  <c r="Y141" i="85"/>
  <c r="Y140" i="85"/>
  <c r="Y139" i="85"/>
  <c r="Y138" i="85"/>
  <c r="Y137" i="85"/>
  <c r="Y136" i="85"/>
  <c r="Y135" i="85"/>
  <c r="Y133" i="85"/>
  <c r="Y132" i="85"/>
  <c r="Y131" i="85"/>
  <c r="Y130" i="85"/>
  <c r="Y129" i="85"/>
  <c r="Y128" i="85"/>
  <c r="Y127" i="85"/>
  <c r="Y125" i="85"/>
  <c r="Y124" i="85"/>
  <c r="Y123" i="85"/>
  <c r="Y122" i="85"/>
  <c r="Y121" i="85"/>
  <c r="Y120" i="85"/>
  <c r="Y119" i="85"/>
  <c r="Y117" i="85"/>
  <c r="Y116" i="85"/>
  <c r="Y115" i="85"/>
  <c r="Y114" i="85"/>
  <c r="Y113" i="85"/>
  <c r="Y112" i="85"/>
  <c r="Y111" i="85"/>
  <c r="Y109" i="85"/>
  <c r="Y108" i="85"/>
  <c r="Y107" i="85"/>
  <c r="Y106" i="85"/>
  <c r="Y105" i="85"/>
  <c r="Y104" i="85"/>
  <c r="Y103" i="85"/>
  <c r="Y101" i="85"/>
  <c r="Y100" i="85"/>
  <c r="Y99" i="85"/>
  <c r="Y98" i="85"/>
  <c r="Y97" i="85"/>
  <c r="Y96" i="85"/>
  <c r="Y95" i="85"/>
  <c r="Y93" i="85"/>
  <c r="Y92" i="85"/>
  <c r="Y91" i="85"/>
  <c r="Y90" i="85"/>
  <c r="Y89" i="85"/>
  <c r="Y88" i="85"/>
  <c r="Y87" i="85"/>
  <c r="Y85" i="85"/>
  <c r="Y84" i="85"/>
  <c r="Y83" i="85"/>
  <c r="Y82" i="85"/>
  <c r="Y81" i="85"/>
  <c r="Y80" i="85"/>
  <c r="Y79" i="85"/>
  <c r="Y77" i="85"/>
  <c r="Y76" i="85"/>
  <c r="Y75" i="85"/>
  <c r="Y74" i="85"/>
  <c r="Y73" i="85"/>
  <c r="Y72" i="85"/>
  <c r="Y71" i="85"/>
  <c r="Y68" i="85"/>
  <c r="Y67" i="85"/>
  <c r="Y66" i="85"/>
  <c r="Y65" i="85"/>
  <c r="Y64" i="85"/>
  <c r="Y63" i="85"/>
  <c r="Y61" i="85"/>
  <c r="Y60" i="85"/>
  <c r="Y59" i="85"/>
  <c r="Y58" i="85"/>
  <c r="Y57" i="85"/>
  <c r="Y56" i="85"/>
  <c r="Y55" i="85"/>
  <c r="Y53" i="85"/>
  <c r="Y52" i="85"/>
  <c r="Y51" i="85"/>
  <c r="Y50" i="85"/>
  <c r="Y49" i="85"/>
  <c r="Y48" i="85"/>
  <c r="Y47" i="85"/>
  <c r="Y45" i="85"/>
  <c r="Y44" i="85"/>
  <c r="Y43" i="85"/>
  <c r="Y42" i="85"/>
  <c r="Y41" i="85"/>
  <c r="Y40" i="85"/>
  <c r="Y39" i="85"/>
  <c r="Y37" i="85"/>
  <c r="Y36" i="85"/>
  <c r="Y35" i="85"/>
  <c r="Y34" i="85"/>
  <c r="Y33" i="85"/>
  <c r="Y32" i="85"/>
  <c r="Y31" i="85"/>
  <c r="Y29" i="85"/>
  <c r="Y28" i="85"/>
  <c r="Y27" i="85"/>
  <c r="Y26" i="85"/>
  <c r="Y25" i="85"/>
  <c r="Y24" i="85"/>
  <c r="Y23" i="85"/>
  <c r="Y21" i="85"/>
  <c r="Y20" i="85"/>
  <c r="Y19" i="85"/>
  <c r="Y18" i="85"/>
  <c r="Y17" i="85"/>
  <c r="Y16" i="85"/>
  <c r="Y15" i="85"/>
  <c r="Y13" i="85"/>
  <c r="Y12" i="85"/>
  <c r="Y11" i="85"/>
  <c r="Y10" i="85"/>
  <c r="Y9" i="85"/>
  <c r="Y8" i="85"/>
  <c r="AG357" i="85"/>
  <c r="AG356" i="85"/>
  <c r="AG355" i="85"/>
  <c r="AG354" i="85"/>
  <c r="AG353" i="85"/>
  <c r="AG352" i="85"/>
  <c r="AG351" i="85"/>
  <c r="AG349" i="85"/>
  <c r="AG348" i="85"/>
  <c r="AG347" i="85"/>
  <c r="AG346" i="85"/>
  <c r="AG345" i="85"/>
  <c r="AG344" i="85"/>
  <c r="AG343" i="85"/>
  <c r="AG341" i="85"/>
  <c r="AG340" i="85"/>
  <c r="AG339" i="85"/>
  <c r="AG338" i="85"/>
  <c r="AG337" i="85"/>
  <c r="AG336" i="85"/>
  <c r="AG335" i="85"/>
  <c r="AG333" i="85"/>
  <c r="AG332" i="85"/>
  <c r="AG331" i="85"/>
  <c r="AG330" i="85"/>
  <c r="AG329" i="85"/>
  <c r="AG328" i="85"/>
  <c r="AG327" i="85"/>
  <c r="AG325" i="85"/>
  <c r="AG324" i="85"/>
  <c r="AG323" i="85"/>
  <c r="AG322" i="85"/>
  <c r="AG321" i="85"/>
  <c r="AG320" i="85"/>
  <c r="AG319" i="85"/>
  <c r="AG317" i="85"/>
  <c r="AG316" i="85"/>
  <c r="AG315" i="85"/>
  <c r="AG314" i="85"/>
  <c r="AG313" i="85"/>
  <c r="AG312" i="85"/>
  <c r="AG311" i="85"/>
  <c r="AG309" i="85"/>
  <c r="AG308" i="85"/>
  <c r="AG307" i="85"/>
  <c r="AG306" i="85"/>
  <c r="AG305" i="85"/>
  <c r="AG304" i="85"/>
  <c r="AG303" i="85"/>
  <c r="AG301" i="85"/>
  <c r="AG300" i="85"/>
  <c r="AG299" i="85"/>
  <c r="AG298" i="85"/>
  <c r="AG297" i="85"/>
  <c r="AG296" i="85"/>
  <c r="AG295" i="85"/>
  <c r="AG293" i="85"/>
  <c r="AG292" i="85"/>
  <c r="AG291" i="85"/>
  <c r="AG290" i="85"/>
  <c r="AG289" i="85"/>
  <c r="AG288" i="85"/>
  <c r="AG287" i="85"/>
  <c r="AG285" i="85"/>
  <c r="AG284" i="85"/>
  <c r="AG283" i="85"/>
  <c r="AG282" i="85"/>
  <c r="AG281" i="85"/>
  <c r="AG280" i="85"/>
  <c r="AG279" i="85"/>
  <c r="AG277" i="85"/>
  <c r="AG276" i="85"/>
  <c r="AG275" i="85"/>
  <c r="AG274" i="85"/>
  <c r="AG273" i="85"/>
  <c r="AG272" i="85"/>
  <c r="AG271" i="85"/>
  <c r="AG269" i="85"/>
  <c r="AG268" i="85"/>
  <c r="AG267" i="85"/>
  <c r="AG266" i="85"/>
  <c r="AG265" i="85"/>
  <c r="AG264" i="85"/>
  <c r="AG263" i="85"/>
  <c r="AG261" i="85"/>
  <c r="AG260" i="85"/>
  <c r="AG259" i="85"/>
  <c r="AG258" i="85"/>
  <c r="AG257" i="85"/>
  <c r="AG256" i="85"/>
  <c r="AG255" i="85"/>
  <c r="AG253" i="85"/>
  <c r="AG252" i="85"/>
  <c r="AG251" i="85"/>
  <c r="AG250" i="85"/>
  <c r="AG249" i="85"/>
  <c r="AG248" i="85"/>
  <c r="AG247" i="85"/>
  <c r="AG245" i="85"/>
  <c r="AG244" i="85"/>
  <c r="AG243" i="85"/>
  <c r="AG242" i="85"/>
  <c r="AG241" i="85"/>
  <c r="AG240" i="85"/>
  <c r="AG239" i="85"/>
  <c r="AG237" i="85"/>
  <c r="AG236" i="85"/>
  <c r="AG235" i="85"/>
  <c r="AG234" i="85"/>
  <c r="AG233" i="85"/>
  <c r="AG232" i="85"/>
  <c r="AG231" i="85"/>
  <c r="AG229" i="85"/>
  <c r="AG228" i="85"/>
  <c r="AG227" i="85"/>
  <c r="AG226" i="85"/>
  <c r="AG225" i="85"/>
  <c r="AG224" i="85"/>
  <c r="AG223" i="85"/>
  <c r="AG221" i="85"/>
  <c r="AG220" i="85"/>
  <c r="AG219" i="85"/>
  <c r="AG218" i="85"/>
  <c r="AG217" i="85"/>
  <c r="AG216" i="85"/>
  <c r="AG215" i="85"/>
  <c r="AG213" i="85"/>
  <c r="AG212" i="85"/>
  <c r="AG211" i="85"/>
  <c r="AG210" i="85"/>
  <c r="AG209" i="85"/>
  <c r="AG208" i="85"/>
  <c r="AG207" i="85"/>
  <c r="AG205" i="85"/>
  <c r="AG204" i="85"/>
  <c r="AG203" i="85"/>
  <c r="AG202" i="85"/>
  <c r="AG201" i="85"/>
  <c r="AG200" i="85"/>
  <c r="AG199" i="85"/>
  <c r="AG197" i="85"/>
  <c r="AG196" i="85"/>
  <c r="AG195" i="85"/>
  <c r="AG194" i="85"/>
  <c r="AG193" i="85"/>
  <c r="AG192" i="85"/>
  <c r="AG191" i="85"/>
  <c r="AG189" i="85"/>
  <c r="AG188" i="85"/>
  <c r="AG187" i="85"/>
  <c r="AG186" i="85"/>
  <c r="AG185" i="85"/>
  <c r="AG184" i="85"/>
  <c r="AG183" i="85"/>
  <c r="AG181" i="85"/>
  <c r="AG180" i="85"/>
  <c r="AG179" i="85"/>
  <c r="AG178" i="85"/>
  <c r="AG177" i="85"/>
  <c r="AG176" i="85"/>
  <c r="AG175" i="85"/>
  <c r="AG173" i="85"/>
  <c r="AG172" i="85"/>
  <c r="AG171" i="85"/>
  <c r="AG170" i="85"/>
  <c r="AG169" i="85"/>
  <c r="AG168" i="85"/>
  <c r="AG167" i="85"/>
  <c r="AG165" i="85"/>
  <c r="AG164" i="85"/>
  <c r="AG163" i="85"/>
  <c r="AG162" i="85"/>
  <c r="AG161" i="85"/>
  <c r="AG160" i="85"/>
  <c r="AG159" i="85"/>
  <c r="AG157" i="85"/>
  <c r="AG156" i="85"/>
  <c r="AG155" i="85"/>
  <c r="AG154" i="85"/>
  <c r="AG153" i="85"/>
  <c r="AG152" i="85"/>
  <c r="AG151" i="85"/>
  <c r="AG149" i="85"/>
  <c r="AG148" i="85"/>
  <c r="AG147" i="85"/>
  <c r="AG146" i="85"/>
  <c r="AG145" i="85"/>
  <c r="AG144" i="85"/>
  <c r="AG143" i="85"/>
  <c r="AG141" i="85"/>
  <c r="AG140" i="85"/>
  <c r="AG139" i="85"/>
  <c r="AG138" i="85"/>
  <c r="AG137" i="85"/>
  <c r="AG136" i="85"/>
  <c r="AG135" i="85"/>
  <c r="AG133" i="85"/>
  <c r="AG132" i="85"/>
  <c r="AG131" i="85"/>
  <c r="AG130" i="85"/>
  <c r="AG129" i="85"/>
  <c r="AG128" i="85"/>
  <c r="AG127" i="85"/>
  <c r="AG125" i="85"/>
  <c r="AG124" i="85"/>
  <c r="AG123" i="85"/>
  <c r="AG122" i="85"/>
  <c r="AG121" i="85"/>
  <c r="AG120" i="85"/>
  <c r="AG119" i="85"/>
  <c r="AG117" i="85"/>
  <c r="AG116" i="85"/>
  <c r="AG115" i="85"/>
  <c r="AG114" i="85"/>
  <c r="AG113" i="85"/>
  <c r="AG112" i="85"/>
  <c r="AG111" i="85"/>
  <c r="AG109" i="85"/>
  <c r="AG108" i="85"/>
  <c r="AG107" i="85"/>
  <c r="AG106" i="85"/>
  <c r="AG105" i="85"/>
  <c r="AG104" i="85"/>
  <c r="AG103" i="85"/>
  <c r="AG101" i="85"/>
  <c r="AG100" i="85"/>
  <c r="AG99" i="85"/>
  <c r="AG98" i="85"/>
  <c r="AG97" i="85"/>
  <c r="AG96" i="85"/>
  <c r="AG95" i="85"/>
  <c r="AG93" i="85"/>
  <c r="AG92" i="85"/>
  <c r="AG91" i="85"/>
  <c r="AG90" i="85"/>
  <c r="AG89" i="85"/>
  <c r="AG88" i="85"/>
  <c r="AG87" i="85"/>
  <c r="AG85" i="85"/>
  <c r="AG84" i="85"/>
  <c r="AG83" i="85"/>
  <c r="AG82" i="85"/>
  <c r="AG81" i="85"/>
  <c r="AG80" i="85"/>
  <c r="AG79" i="85"/>
  <c r="AG77" i="85"/>
  <c r="AG76" i="85"/>
  <c r="AG75" i="85"/>
  <c r="AG74" i="85"/>
  <c r="AG73" i="85"/>
  <c r="AG72" i="85"/>
  <c r="AG71" i="85"/>
  <c r="AG69" i="85"/>
  <c r="AG68" i="85"/>
  <c r="AG67" i="85"/>
  <c r="AG66" i="85"/>
  <c r="AG65" i="85"/>
  <c r="AG64" i="85"/>
  <c r="AG63" i="85"/>
  <c r="AG61" i="85"/>
  <c r="AG60" i="85"/>
  <c r="AG59" i="85"/>
  <c r="AG58" i="85"/>
  <c r="AG57" i="85"/>
  <c r="AG56" i="85"/>
  <c r="AG55" i="85"/>
  <c r="AG53" i="85"/>
  <c r="AG52" i="85"/>
  <c r="AG51" i="85"/>
  <c r="AG50" i="85"/>
  <c r="AG49" i="85"/>
  <c r="AG48" i="85"/>
  <c r="AG47" i="85"/>
  <c r="AG45" i="85"/>
  <c r="AG44" i="85"/>
  <c r="AG43" i="85"/>
  <c r="AG42" i="85"/>
  <c r="AG41" i="85"/>
  <c r="AG40" i="85"/>
  <c r="AG39" i="85"/>
  <c r="AG37" i="85"/>
  <c r="AG36" i="85"/>
  <c r="AG35" i="85"/>
  <c r="AG34" i="85"/>
  <c r="AG33" i="85"/>
  <c r="AG32" i="85"/>
  <c r="AG31" i="85"/>
  <c r="AG29" i="85"/>
  <c r="AG28" i="85"/>
  <c r="AG27" i="85"/>
  <c r="AG26" i="85"/>
  <c r="AG25" i="85"/>
  <c r="AG24" i="85"/>
  <c r="AG23" i="85"/>
  <c r="AG21" i="85"/>
  <c r="AG20" i="85"/>
  <c r="AG19" i="85"/>
  <c r="AG18" i="85"/>
  <c r="AG17" i="85"/>
  <c r="AG16" i="85"/>
  <c r="AG15" i="85"/>
  <c r="AG13" i="85"/>
  <c r="AG12" i="85"/>
  <c r="AG11" i="85"/>
  <c r="AG10" i="85"/>
  <c r="AG9" i="85"/>
  <c r="AG8" i="85"/>
  <c r="AG7" i="85"/>
  <c r="J17" i="16"/>
  <c r="H17" i="16"/>
  <c r="F17" i="16"/>
  <c r="P17" i="16"/>
  <c r="N17" i="16"/>
  <c r="L17" i="16"/>
  <c r="P20" i="16"/>
  <c r="N20" i="16"/>
  <c r="L20" i="16"/>
  <c r="J20" i="16"/>
  <c r="H20" i="16"/>
  <c r="F20" i="16"/>
  <c r="P12" i="16"/>
  <c r="N12" i="16"/>
  <c r="L12" i="16"/>
  <c r="J12" i="16"/>
  <c r="H12" i="16"/>
  <c r="F12" i="16"/>
  <c r="P7" i="16"/>
  <c r="N7" i="16"/>
  <c r="L7" i="16"/>
  <c r="J7" i="16"/>
  <c r="H7" i="16"/>
  <c r="F7" i="16"/>
  <c r="H27" i="86" l="1"/>
  <c r="H23" i="86"/>
  <c r="H19" i="86"/>
  <c r="AA22" i="85"/>
  <c r="N45" i="109" l="1"/>
  <c r="M45" i="109"/>
  <c r="L45" i="109"/>
  <c r="K45" i="109"/>
  <c r="J45" i="109"/>
  <c r="I45" i="109"/>
  <c r="H45" i="109"/>
  <c r="G45" i="109"/>
  <c r="F45" i="109"/>
  <c r="E45" i="109"/>
  <c r="D45" i="109"/>
  <c r="N32" i="109"/>
  <c r="M32" i="109"/>
  <c r="L32" i="109"/>
  <c r="K32" i="109"/>
  <c r="J32" i="109"/>
  <c r="I32" i="109"/>
  <c r="H32" i="109"/>
  <c r="G32" i="109"/>
  <c r="F32" i="109"/>
  <c r="E32" i="109"/>
  <c r="D32" i="109"/>
  <c r="N10" i="109"/>
  <c r="M10" i="109"/>
  <c r="L10" i="109"/>
  <c r="K10" i="109"/>
  <c r="J10" i="109"/>
  <c r="H10" i="109"/>
  <c r="G10" i="109"/>
  <c r="F10" i="109"/>
  <c r="E10" i="109"/>
  <c r="D10" i="109"/>
  <c r="I10" i="109"/>
  <c r="O37" i="119" l="1"/>
  <c r="V44" i="119"/>
  <c r="U44" i="119"/>
  <c r="T44" i="119"/>
  <c r="S44" i="119"/>
  <c r="R44" i="119"/>
  <c r="Q44" i="119"/>
  <c r="L35" i="119" l="1"/>
  <c r="I36" i="119"/>
  <c r="AM6" i="77" l="1"/>
  <c r="AA91" i="78"/>
  <c r="AA90" i="78"/>
  <c r="AA88" i="78"/>
  <c r="AA87" i="78"/>
  <c r="AA86" i="78"/>
  <c r="AA85" i="78"/>
  <c r="AA84" i="78"/>
  <c r="AA83" i="78"/>
  <c r="AA82" i="78"/>
  <c r="AA81" i="78"/>
  <c r="AA80" i="78"/>
  <c r="AA79" i="78"/>
  <c r="AA78" i="78"/>
  <c r="AA77" i="78"/>
  <c r="AA76" i="78"/>
  <c r="AA75" i="78"/>
  <c r="AA74" i="78"/>
  <c r="AA73" i="78"/>
  <c r="AA72" i="78"/>
  <c r="AA71" i="78"/>
  <c r="AA70" i="78"/>
  <c r="AA69" i="78"/>
  <c r="AA68" i="78"/>
  <c r="AA67" i="78"/>
  <c r="AA66" i="78"/>
  <c r="AA65" i="78"/>
  <c r="AA64" i="78"/>
  <c r="AA63" i="78"/>
  <c r="AA62" i="78"/>
  <c r="AA60" i="78"/>
  <c r="AA59" i="78"/>
  <c r="AA58" i="78"/>
  <c r="AA57" i="78"/>
  <c r="AA56" i="78"/>
  <c r="AA55" i="78"/>
  <c r="AA54" i="78"/>
  <c r="AA53" i="78"/>
  <c r="AA52" i="78"/>
  <c r="AA51" i="78"/>
  <c r="AA50" i="78"/>
  <c r="AA49" i="78"/>
  <c r="AA48" i="78"/>
  <c r="AA47" i="78"/>
  <c r="AA46" i="78"/>
  <c r="AA45" i="78"/>
  <c r="AA44" i="78"/>
  <c r="AA43" i="78"/>
  <c r="AA42" i="78"/>
  <c r="AA41" i="78"/>
  <c r="AA40" i="78"/>
  <c r="AA39" i="78"/>
  <c r="AA38" i="78"/>
  <c r="AA37" i="78"/>
  <c r="AA36" i="78"/>
  <c r="AA35" i="78"/>
  <c r="AA34" i="78"/>
  <c r="AA33" i="78"/>
  <c r="AA31" i="78"/>
  <c r="AA30" i="78"/>
  <c r="AA29" i="78"/>
  <c r="AA28" i="78"/>
  <c r="AA27" i="78"/>
  <c r="AA26" i="78"/>
  <c r="AA25" i="78"/>
  <c r="AA24" i="78"/>
  <c r="AA23" i="78"/>
  <c r="AA22" i="78"/>
  <c r="AA21" i="78"/>
  <c r="AA20" i="78"/>
  <c r="AA19" i="78"/>
  <c r="AA18" i="78"/>
  <c r="AA17" i="78"/>
  <c r="AA16" i="78"/>
  <c r="AA15" i="78"/>
  <c r="AA14" i="78"/>
  <c r="AA13" i="78"/>
  <c r="AA12" i="78"/>
  <c r="AA11" i="78"/>
  <c r="AA10" i="78"/>
  <c r="AA9" i="78"/>
  <c r="AA8" i="78"/>
  <c r="AA7" i="78"/>
  <c r="AA6" i="78"/>
  <c r="BJ91" i="77"/>
  <c r="BJ90" i="77"/>
  <c r="BJ88" i="77"/>
  <c r="BJ87" i="77"/>
  <c r="BJ86" i="77"/>
  <c r="BJ85" i="77"/>
  <c r="BJ84" i="77"/>
  <c r="BJ83" i="77"/>
  <c r="BJ82" i="77"/>
  <c r="BJ81" i="77"/>
  <c r="BJ80" i="77"/>
  <c r="BJ79" i="77"/>
  <c r="BJ78" i="77"/>
  <c r="BJ77" i="77"/>
  <c r="BJ76" i="77"/>
  <c r="BJ75" i="77"/>
  <c r="BJ74" i="77"/>
  <c r="BJ73" i="77"/>
  <c r="BJ72" i="77"/>
  <c r="BJ71" i="77"/>
  <c r="BJ70" i="77"/>
  <c r="BJ69" i="77"/>
  <c r="BJ68" i="77"/>
  <c r="BJ67" i="77"/>
  <c r="BJ66" i="77"/>
  <c r="BJ65" i="77"/>
  <c r="BJ64" i="77"/>
  <c r="BJ63" i="77"/>
  <c r="BJ62" i="77"/>
  <c r="BJ60" i="77"/>
  <c r="BJ59" i="77"/>
  <c r="BJ58" i="77"/>
  <c r="BJ57" i="77"/>
  <c r="BJ56" i="77"/>
  <c r="BJ55" i="77"/>
  <c r="BJ54" i="77"/>
  <c r="BJ53" i="77"/>
  <c r="BJ52" i="77"/>
  <c r="BJ51" i="77"/>
  <c r="BJ50" i="77"/>
  <c r="BJ49" i="77"/>
  <c r="BJ48" i="77"/>
  <c r="BJ47" i="77"/>
  <c r="BJ46" i="77"/>
  <c r="BJ45" i="77"/>
  <c r="BJ44" i="77"/>
  <c r="BJ43" i="77"/>
  <c r="BJ42" i="77"/>
  <c r="BJ41" i="77"/>
  <c r="BJ40" i="77"/>
  <c r="BJ39" i="77"/>
  <c r="BJ38" i="77"/>
  <c r="BJ37" i="77"/>
  <c r="BJ36" i="77"/>
  <c r="BJ35" i="77"/>
  <c r="BJ34" i="77"/>
  <c r="BJ33" i="77"/>
  <c r="BJ31" i="77"/>
  <c r="BJ30" i="77"/>
  <c r="BJ29" i="77"/>
  <c r="BJ28" i="77"/>
  <c r="BJ27" i="77"/>
  <c r="BJ26" i="77"/>
  <c r="BJ25" i="77"/>
  <c r="BJ24" i="77"/>
  <c r="BJ23" i="77"/>
  <c r="BJ22" i="77"/>
  <c r="BJ21" i="77"/>
  <c r="BJ20" i="77"/>
  <c r="BJ19" i="77"/>
  <c r="BJ18" i="77"/>
  <c r="BJ17" i="77"/>
  <c r="BJ16" i="77"/>
  <c r="BJ15" i="77"/>
  <c r="BH91" i="77"/>
  <c r="BH90" i="77"/>
  <c r="BH88" i="77"/>
  <c r="BH87" i="77"/>
  <c r="BH86" i="77"/>
  <c r="BH85" i="77"/>
  <c r="BH84" i="77"/>
  <c r="BH83" i="77"/>
  <c r="BH82" i="77"/>
  <c r="BH81" i="77"/>
  <c r="BH80" i="77"/>
  <c r="BH79" i="77"/>
  <c r="BH78" i="77"/>
  <c r="BH77" i="77"/>
  <c r="BH76" i="77"/>
  <c r="BH75" i="77"/>
  <c r="BH74" i="77"/>
  <c r="BH73" i="77"/>
  <c r="BH72" i="77"/>
  <c r="BH71" i="77"/>
  <c r="BH70" i="77"/>
  <c r="BH69" i="77"/>
  <c r="BH68" i="77"/>
  <c r="BH67" i="77"/>
  <c r="BH66" i="77"/>
  <c r="BH65" i="77"/>
  <c r="BH64" i="77"/>
  <c r="BH63" i="77"/>
  <c r="BH62" i="77"/>
  <c r="BH60" i="77"/>
  <c r="BH59" i="77"/>
  <c r="BH58" i="77"/>
  <c r="BH57" i="77"/>
  <c r="BH56" i="77"/>
  <c r="BH55" i="77"/>
  <c r="BH54" i="77"/>
  <c r="BH53" i="77"/>
  <c r="BH52" i="77"/>
  <c r="BH51" i="77"/>
  <c r="BH50" i="77"/>
  <c r="BH49" i="77"/>
  <c r="BH48" i="77"/>
  <c r="BH47" i="77"/>
  <c r="BH46" i="77"/>
  <c r="BH45" i="77"/>
  <c r="BH44" i="77"/>
  <c r="BH43" i="77"/>
  <c r="BH42" i="77"/>
  <c r="BH41" i="77"/>
  <c r="BH40" i="77"/>
  <c r="BH39" i="77"/>
  <c r="BH38" i="77"/>
  <c r="BH37" i="77"/>
  <c r="BH36" i="77"/>
  <c r="BH35" i="77"/>
  <c r="BH34" i="77"/>
  <c r="BH33" i="77"/>
  <c r="BH31" i="77"/>
  <c r="BH30" i="77"/>
  <c r="BH29" i="77"/>
  <c r="BH28" i="77"/>
  <c r="BH27" i="77"/>
  <c r="BH26" i="77"/>
  <c r="BH25" i="77"/>
  <c r="BH24" i="77"/>
  <c r="BH23" i="77"/>
  <c r="BH22" i="77"/>
  <c r="BH21" i="77"/>
  <c r="BH20" i="77"/>
  <c r="BH19" i="77"/>
  <c r="BH18" i="77"/>
  <c r="BH17" i="77"/>
  <c r="BH16" i="77"/>
  <c r="BH15" i="77"/>
  <c r="BH14" i="77"/>
  <c r="BH13" i="77"/>
  <c r="BH12" i="77"/>
  <c r="BH11" i="77"/>
  <c r="BH10" i="77"/>
  <c r="BH9" i="77"/>
  <c r="BH8" i="77"/>
  <c r="BH7" i="77"/>
  <c r="BH6" i="77"/>
  <c r="AE34" i="77"/>
  <c r="AE33" i="77"/>
  <c r="AE91" i="77"/>
  <c r="AE90" i="77"/>
  <c r="AE88" i="77"/>
  <c r="AE87" i="77"/>
  <c r="AE86" i="77"/>
  <c r="AE85" i="77"/>
  <c r="AE84" i="77"/>
  <c r="AE83" i="77"/>
  <c r="AE82" i="77"/>
  <c r="AE81" i="77"/>
  <c r="AE80" i="77"/>
  <c r="AE79" i="77"/>
  <c r="AE78" i="77"/>
  <c r="AE77" i="77"/>
  <c r="AE76" i="77"/>
  <c r="AE75" i="77"/>
  <c r="AE74" i="77"/>
  <c r="AE73" i="77"/>
  <c r="AE72" i="77"/>
  <c r="AE71" i="77"/>
  <c r="AE70" i="77"/>
  <c r="AE69" i="77"/>
  <c r="AE68" i="77"/>
  <c r="AE67" i="77"/>
  <c r="AE66" i="77"/>
  <c r="AE65" i="77"/>
  <c r="AE64" i="77"/>
  <c r="AE63" i="77"/>
  <c r="AE62" i="77"/>
  <c r="AE60" i="77"/>
  <c r="AE59" i="77"/>
  <c r="AE58" i="77"/>
  <c r="AE57" i="77"/>
  <c r="AE56" i="77"/>
  <c r="AE55" i="77"/>
  <c r="AE54" i="77"/>
  <c r="AE53" i="77"/>
  <c r="AE52" i="77"/>
  <c r="AE51" i="77"/>
  <c r="AE50" i="77"/>
  <c r="AE49" i="77"/>
  <c r="AE48" i="77"/>
  <c r="AE47" i="77"/>
  <c r="AE46" i="77"/>
  <c r="AE45" i="77"/>
  <c r="AE44" i="77"/>
  <c r="AE43" i="77"/>
  <c r="AE42" i="77"/>
  <c r="AE41" i="77"/>
  <c r="AE40" i="77"/>
  <c r="AE39" i="77"/>
  <c r="AE38" i="77"/>
  <c r="AE37" i="77"/>
  <c r="AE36" i="77"/>
  <c r="AE35" i="77"/>
  <c r="AE31" i="77"/>
  <c r="AE30" i="77"/>
  <c r="AE29" i="77"/>
  <c r="AE28" i="77"/>
  <c r="AE27" i="77"/>
  <c r="AE26" i="77"/>
  <c r="AE25" i="77"/>
  <c r="AE24" i="77"/>
  <c r="AE23" i="77"/>
  <c r="AE22" i="77"/>
  <c r="AE21" i="77"/>
  <c r="AE20" i="77"/>
  <c r="AE19" i="77"/>
  <c r="AE18" i="77"/>
  <c r="AE17" i="77"/>
  <c r="AE16" i="77"/>
  <c r="AE15" i="77"/>
  <c r="AE14" i="77"/>
  <c r="AE13" i="77"/>
  <c r="AE12" i="77"/>
  <c r="AE11" i="77"/>
  <c r="AE10" i="77"/>
  <c r="AE9" i="77"/>
  <c r="AE8" i="77"/>
  <c r="AE7" i="77"/>
  <c r="AE6" i="77"/>
  <c r="W63" i="77"/>
  <c r="W34" i="77"/>
  <c r="W88" i="77"/>
  <c r="W87" i="77"/>
  <c r="W86" i="77"/>
  <c r="W85" i="77"/>
  <c r="W84" i="77"/>
  <c r="W83" i="77"/>
  <c r="W82" i="77"/>
  <c r="W81" i="77"/>
  <c r="W80" i="77"/>
  <c r="W79" i="77"/>
  <c r="W78" i="77"/>
  <c r="W77" i="77"/>
  <c r="W76" i="77"/>
  <c r="W75" i="77"/>
  <c r="W74" i="77"/>
  <c r="W73" i="77"/>
  <c r="W72" i="77"/>
  <c r="W71" i="77"/>
  <c r="W70" i="77"/>
  <c r="W69" i="77"/>
  <c r="W68" i="77"/>
  <c r="W67" i="77"/>
  <c r="W66" i="77"/>
  <c r="W65" i="77"/>
  <c r="W64" i="77"/>
  <c r="W91" i="77"/>
  <c r="W90" i="77"/>
  <c r="W62" i="77"/>
  <c r="W60" i="77"/>
  <c r="W59" i="77"/>
  <c r="W58" i="77"/>
  <c r="W57" i="77"/>
  <c r="W56" i="77"/>
  <c r="W55" i="77"/>
  <c r="W54" i="77"/>
  <c r="W53" i="77"/>
  <c r="W52" i="77"/>
  <c r="W51" i="77"/>
  <c r="W50" i="77"/>
  <c r="W49" i="77"/>
  <c r="W48" i="77"/>
  <c r="W47" i="77"/>
  <c r="W46" i="77"/>
  <c r="W45" i="77"/>
  <c r="W44" i="77"/>
  <c r="W43" i="77"/>
  <c r="W42" i="77"/>
  <c r="W41" i="77"/>
  <c r="W40" i="77"/>
  <c r="W39" i="77"/>
  <c r="W38" i="77"/>
  <c r="W37" i="77"/>
  <c r="W36" i="77"/>
  <c r="W35" i="77"/>
  <c r="W33" i="77"/>
  <c r="W31" i="77"/>
  <c r="W30" i="77"/>
  <c r="W29" i="77"/>
  <c r="W28" i="77"/>
  <c r="W27" i="77"/>
  <c r="W26" i="77"/>
  <c r="W25" i="77"/>
  <c r="W24" i="77"/>
  <c r="W23" i="77"/>
  <c r="W22" i="77"/>
  <c r="W21" i="77"/>
  <c r="W20" i="77"/>
  <c r="W19" i="77"/>
  <c r="W18" i="77"/>
  <c r="W17" i="77"/>
  <c r="W16" i="77"/>
  <c r="W15" i="77"/>
  <c r="W14" i="77"/>
  <c r="W13" i="77"/>
  <c r="W12" i="77"/>
  <c r="W11" i="77"/>
  <c r="W10" i="77"/>
  <c r="W9" i="77"/>
  <c r="W8" i="77"/>
  <c r="W7" i="77"/>
  <c r="W6" i="77"/>
  <c r="J11" i="123" l="1"/>
  <c r="I11" i="123"/>
  <c r="H11" i="123"/>
  <c r="G11" i="123"/>
  <c r="F11" i="123"/>
  <c r="E11" i="123"/>
  <c r="D11" i="123"/>
  <c r="J10" i="123"/>
  <c r="I10" i="123"/>
  <c r="H10" i="123"/>
  <c r="G10" i="123"/>
  <c r="F10" i="123"/>
  <c r="E10" i="123"/>
  <c r="D10" i="123"/>
  <c r="D8" i="123"/>
  <c r="D7" i="123"/>
  <c r="BG98" i="125"/>
  <c r="AZ98" i="125"/>
  <c r="AY98" i="125"/>
  <c r="AX98" i="125"/>
  <c r="AW98" i="125"/>
  <c r="AV98" i="125"/>
  <c r="AU98" i="125"/>
  <c r="AT98" i="125"/>
  <c r="AS98" i="125"/>
  <c r="AR98" i="125"/>
  <c r="AQ98" i="125"/>
  <c r="AP98" i="125"/>
  <c r="AO98" i="125"/>
  <c r="AN98" i="125"/>
  <c r="AM98" i="125"/>
  <c r="AL98" i="125"/>
  <c r="AK98" i="125"/>
  <c r="AJ98" i="125"/>
  <c r="AI98" i="125"/>
  <c r="AH98" i="125"/>
  <c r="AG98" i="125"/>
  <c r="AF98" i="125"/>
  <c r="AE98" i="125"/>
  <c r="AD98" i="125"/>
  <c r="AC98" i="125"/>
  <c r="AB98" i="125"/>
  <c r="AA98" i="125"/>
  <c r="Z98" i="125"/>
  <c r="Y98" i="125"/>
  <c r="X98" i="125"/>
  <c r="W98" i="125"/>
  <c r="V98" i="125"/>
  <c r="U98" i="125"/>
  <c r="T98" i="125"/>
  <c r="S98" i="125"/>
  <c r="R98" i="125"/>
  <c r="Q98" i="125"/>
  <c r="P98" i="125"/>
  <c r="O98" i="125"/>
  <c r="N98" i="125"/>
  <c r="M98" i="125"/>
  <c r="L98" i="125"/>
  <c r="K98" i="125"/>
  <c r="J98" i="125"/>
  <c r="I98" i="125"/>
  <c r="H98" i="125"/>
  <c r="BV97" i="125"/>
  <c r="BU97" i="125"/>
  <c r="BT97" i="125"/>
  <c r="BS97" i="125"/>
  <c r="BR97" i="125"/>
  <c r="BQ97" i="125"/>
  <c r="BP97" i="125"/>
  <c r="BO97" i="125"/>
  <c r="BN97" i="125"/>
  <c r="BM97" i="125"/>
  <c r="BL97" i="125"/>
  <c r="BK97" i="125"/>
  <c r="BJ97" i="125"/>
  <c r="BI97" i="125"/>
  <c r="BH97" i="125"/>
  <c r="BG97" i="125"/>
  <c r="BF97" i="125"/>
  <c r="BE97" i="125"/>
  <c r="BD97" i="125"/>
  <c r="BC97" i="125"/>
  <c r="BB97" i="125"/>
  <c r="BA97" i="125"/>
  <c r="G97" i="125"/>
  <c r="BV96" i="125"/>
  <c r="BU96" i="125"/>
  <c r="BT96" i="125"/>
  <c r="BS96" i="125"/>
  <c r="BR96" i="125"/>
  <c r="BQ96" i="125"/>
  <c r="BP96" i="125"/>
  <c r="BO96" i="125"/>
  <c r="BN96" i="125"/>
  <c r="BM96" i="125"/>
  <c r="BL96" i="125"/>
  <c r="BK96" i="125"/>
  <c r="BJ96" i="125"/>
  <c r="BI96" i="125"/>
  <c r="BH96" i="125"/>
  <c r="BG96" i="125"/>
  <c r="BF96" i="125"/>
  <c r="BE96" i="125"/>
  <c r="BD96" i="125"/>
  <c r="BC96" i="125"/>
  <c r="BB96" i="125"/>
  <c r="BA96" i="125"/>
  <c r="G96" i="125"/>
  <c r="BV95" i="125"/>
  <c r="BU95" i="125"/>
  <c r="BT95" i="125"/>
  <c r="BS95" i="125"/>
  <c r="BR95" i="125"/>
  <c r="BQ95" i="125"/>
  <c r="BP95" i="125"/>
  <c r="BO95" i="125"/>
  <c r="BN95" i="125"/>
  <c r="BM95" i="125"/>
  <c r="BL95" i="125"/>
  <c r="BK95" i="125"/>
  <c r="BJ95" i="125"/>
  <c r="BI95" i="125"/>
  <c r="BH95" i="125"/>
  <c r="BG95" i="125"/>
  <c r="BF95" i="125"/>
  <c r="BE95" i="125"/>
  <c r="BD95" i="125"/>
  <c r="BC95" i="125"/>
  <c r="BB95" i="125"/>
  <c r="BA95" i="125"/>
  <c r="G95" i="125"/>
  <c r="BV94" i="125"/>
  <c r="BU94" i="125"/>
  <c r="BT94" i="125"/>
  <c r="BS94" i="125"/>
  <c r="BR94" i="125"/>
  <c r="BQ94" i="125"/>
  <c r="BP94" i="125"/>
  <c r="BO94" i="125"/>
  <c r="BN94" i="125"/>
  <c r="BM94" i="125"/>
  <c r="BL94" i="125"/>
  <c r="BK94" i="125"/>
  <c r="BJ94" i="125"/>
  <c r="BI94" i="125"/>
  <c r="BH94" i="125"/>
  <c r="BG94" i="125"/>
  <c r="BF94" i="125"/>
  <c r="BE94" i="125"/>
  <c r="BD94" i="125"/>
  <c r="BC94" i="125"/>
  <c r="BB94" i="125"/>
  <c r="BA94" i="125"/>
  <c r="G94" i="125"/>
  <c r="BV93" i="125"/>
  <c r="BU93" i="125"/>
  <c r="BT93" i="125"/>
  <c r="BS93" i="125"/>
  <c r="BR93" i="125"/>
  <c r="BQ93" i="125"/>
  <c r="BP93" i="125"/>
  <c r="BO93" i="125"/>
  <c r="BN93" i="125"/>
  <c r="BM93" i="125"/>
  <c r="BL93" i="125"/>
  <c r="BK93" i="125"/>
  <c r="BJ93" i="125"/>
  <c r="BI93" i="125"/>
  <c r="BH93" i="125"/>
  <c r="BG93" i="125"/>
  <c r="BF93" i="125"/>
  <c r="BE93" i="125"/>
  <c r="BD93" i="125"/>
  <c r="BC93" i="125"/>
  <c r="BB93" i="125"/>
  <c r="BA93" i="125"/>
  <c r="G93" i="125"/>
  <c r="BV92" i="125"/>
  <c r="BU92" i="125"/>
  <c r="BT92" i="125"/>
  <c r="BS92" i="125"/>
  <c r="BR92" i="125"/>
  <c r="BQ92" i="125"/>
  <c r="BP92" i="125"/>
  <c r="BO92" i="125"/>
  <c r="BN92" i="125"/>
  <c r="BM92" i="125"/>
  <c r="BL92" i="125"/>
  <c r="BK92" i="125"/>
  <c r="BJ92" i="125"/>
  <c r="BI92" i="125"/>
  <c r="BH92" i="125"/>
  <c r="BG92" i="125"/>
  <c r="BF92" i="125"/>
  <c r="BE92" i="125"/>
  <c r="BD92" i="125"/>
  <c r="BC92" i="125"/>
  <c r="BB92" i="125"/>
  <c r="BA92" i="125"/>
  <c r="G92" i="125"/>
  <c r="BV91" i="125"/>
  <c r="BU91" i="125"/>
  <c r="BT91" i="125"/>
  <c r="BS91" i="125"/>
  <c r="BR91" i="125"/>
  <c r="BQ91" i="125"/>
  <c r="BP91" i="125"/>
  <c r="BO91" i="125"/>
  <c r="BN91" i="125"/>
  <c r="BM91" i="125"/>
  <c r="BL91" i="125"/>
  <c r="BK91" i="125"/>
  <c r="BJ91" i="125"/>
  <c r="BI91" i="125"/>
  <c r="BH91" i="125"/>
  <c r="BG91" i="125"/>
  <c r="BF91" i="125"/>
  <c r="BE91" i="125"/>
  <c r="BD91" i="125"/>
  <c r="BC91" i="125"/>
  <c r="BB91" i="125"/>
  <c r="BA91" i="125"/>
  <c r="G91" i="125"/>
  <c r="BV90" i="125"/>
  <c r="BU90" i="125"/>
  <c r="BT90" i="125"/>
  <c r="BS90" i="125"/>
  <c r="BR90" i="125"/>
  <c r="BQ90" i="125"/>
  <c r="BP90" i="125"/>
  <c r="BO90" i="125"/>
  <c r="BN90" i="125"/>
  <c r="BM90" i="125"/>
  <c r="BL90" i="125"/>
  <c r="BK90" i="125"/>
  <c r="BJ90" i="125"/>
  <c r="BI90" i="125"/>
  <c r="BH90" i="125"/>
  <c r="BG90" i="125"/>
  <c r="BF90" i="125"/>
  <c r="BE90" i="125"/>
  <c r="BD90" i="125"/>
  <c r="BC90" i="125"/>
  <c r="BB90" i="125"/>
  <c r="BA90" i="125"/>
  <c r="G90" i="125"/>
  <c r="BV89" i="125"/>
  <c r="BU89" i="125"/>
  <c r="BT89" i="125"/>
  <c r="BS89" i="125"/>
  <c r="BR89" i="125"/>
  <c r="BQ89" i="125"/>
  <c r="BP89" i="125"/>
  <c r="BO89" i="125"/>
  <c r="BO98" i="125" s="1"/>
  <c r="BN89" i="125"/>
  <c r="BM89" i="125"/>
  <c r="BL89" i="125"/>
  <c r="BK89" i="125"/>
  <c r="BJ89" i="125"/>
  <c r="BI89" i="125"/>
  <c r="BH89" i="125"/>
  <c r="BG89" i="125"/>
  <c r="BF89" i="125"/>
  <c r="BE89" i="125"/>
  <c r="BD89" i="125"/>
  <c r="BC89" i="125"/>
  <c r="BB89" i="125"/>
  <c r="BA89" i="125"/>
  <c r="G89" i="125"/>
  <c r="BV88" i="125"/>
  <c r="BU88" i="125"/>
  <c r="BT88" i="125"/>
  <c r="BS88" i="125"/>
  <c r="BR88" i="125"/>
  <c r="BQ88" i="125"/>
  <c r="BP88" i="125"/>
  <c r="BO88" i="125"/>
  <c r="BN88" i="125"/>
  <c r="BM88" i="125"/>
  <c r="BL88" i="125"/>
  <c r="BK88" i="125"/>
  <c r="BJ88" i="125"/>
  <c r="BI88" i="125"/>
  <c r="BH88" i="125"/>
  <c r="BG88" i="125"/>
  <c r="BF88" i="125"/>
  <c r="BE88" i="125"/>
  <c r="BD88" i="125"/>
  <c r="BC88" i="125"/>
  <c r="BB88" i="125"/>
  <c r="BA88" i="125"/>
  <c r="G88" i="125"/>
  <c r="BV87" i="125"/>
  <c r="BU87" i="125"/>
  <c r="BT87" i="125"/>
  <c r="BS87" i="125"/>
  <c r="BR87" i="125"/>
  <c r="BQ87" i="125"/>
  <c r="BQ98" i="125" s="1"/>
  <c r="BP87" i="125"/>
  <c r="BO87" i="125"/>
  <c r="BN87" i="125"/>
  <c r="BM87" i="125"/>
  <c r="BL87" i="125"/>
  <c r="BK87" i="125"/>
  <c r="BJ87" i="125"/>
  <c r="BI87" i="125"/>
  <c r="BI98" i="125" s="1"/>
  <c r="BH87" i="125"/>
  <c r="BG87" i="125"/>
  <c r="BF87" i="125"/>
  <c r="BE87" i="125"/>
  <c r="BD87" i="125"/>
  <c r="BC87" i="125"/>
  <c r="BB87" i="125"/>
  <c r="BA87" i="125"/>
  <c r="BA98" i="125" s="1"/>
  <c r="G87" i="125"/>
  <c r="BV86" i="125"/>
  <c r="BU86" i="125"/>
  <c r="BT86" i="125"/>
  <c r="BS86" i="125"/>
  <c r="BR86" i="125"/>
  <c r="BQ86" i="125"/>
  <c r="BP86" i="125"/>
  <c r="BP98" i="125" s="1"/>
  <c r="BO86" i="125"/>
  <c r="BN86" i="125"/>
  <c r="BM86" i="125"/>
  <c r="BL86" i="125"/>
  <c r="BK86" i="125"/>
  <c r="BJ86" i="125"/>
  <c r="BI86" i="125"/>
  <c r="BH86" i="125"/>
  <c r="BH98" i="125" s="1"/>
  <c r="BG86" i="125"/>
  <c r="BF86" i="125"/>
  <c r="BE86" i="125"/>
  <c r="BD86" i="125"/>
  <c r="BC86" i="125"/>
  <c r="BB86" i="125"/>
  <c r="BA86" i="125"/>
  <c r="G86" i="125"/>
  <c r="G98" i="125" s="1"/>
  <c r="BO85" i="125"/>
  <c r="AZ85" i="125"/>
  <c r="AY85" i="125"/>
  <c r="AX85" i="125"/>
  <c r="AW85" i="125"/>
  <c r="AV85" i="125"/>
  <c r="AU85" i="125"/>
  <c r="AT85" i="125"/>
  <c r="AS85" i="125"/>
  <c r="AR85" i="125"/>
  <c r="AQ85" i="125"/>
  <c r="AP85" i="125"/>
  <c r="AO85" i="125"/>
  <c r="AN85" i="125"/>
  <c r="AM85" i="125"/>
  <c r="AL85" i="125"/>
  <c r="AK85" i="125"/>
  <c r="AJ85" i="125"/>
  <c r="AI85" i="125"/>
  <c r="AH85" i="125"/>
  <c r="AG85" i="125"/>
  <c r="AF85" i="125"/>
  <c r="AE85" i="125"/>
  <c r="AD85" i="125"/>
  <c r="AC85" i="125"/>
  <c r="AB85" i="125"/>
  <c r="AA85" i="125"/>
  <c r="Z85" i="125"/>
  <c r="Y85" i="125"/>
  <c r="X85" i="125"/>
  <c r="W85" i="125"/>
  <c r="V85" i="125"/>
  <c r="U85" i="125"/>
  <c r="T85" i="125"/>
  <c r="S85" i="125"/>
  <c r="R85" i="125"/>
  <c r="Q85" i="125"/>
  <c r="P85" i="125"/>
  <c r="O85" i="125"/>
  <c r="N85" i="125"/>
  <c r="M85" i="125"/>
  <c r="L85" i="125"/>
  <c r="K85" i="125"/>
  <c r="J85" i="125"/>
  <c r="I85" i="125"/>
  <c r="H85" i="125"/>
  <c r="BV84" i="125"/>
  <c r="BU84" i="125"/>
  <c r="BT84" i="125"/>
  <c r="BS84" i="125"/>
  <c r="BR84" i="125"/>
  <c r="BQ84" i="125"/>
  <c r="BP84" i="125"/>
  <c r="BO84" i="125"/>
  <c r="BN84" i="125"/>
  <c r="BM84" i="125"/>
  <c r="BL84" i="125"/>
  <c r="BK84" i="125"/>
  <c r="BJ84" i="125"/>
  <c r="BI84" i="125"/>
  <c r="BH84" i="125"/>
  <c r="BG84" i="125"/>
  <c r="BF84" i="125"/>
  <c r="BE84" i="125"/>
  <c r="BD84" i="125"/>
  <c r="BC84" i="125"/>
  <c r="BB84" i="125"/>
  <c r="BA84" i="125"/>
  <c r="G84" i="125"/>
  <c r="BV83" i="125"/>
  <c r="BU83" i="125"/>
  <c r="BT83" i="125"/>
  <c r="BS83" i="125"/>
  <c r="BR83" i="125"/>
  <c r="BQ83" i="125"/>
  <c r="BP83" i="125"/>
  <c r="BO83" i="125"/>
  <c r="BN83" i="125"/>
  <c r="BM83" i="125"/>
  <c r="BL83" i="125"/>
  <c r="BK83" i="125"/>
  <c r="BJ83" i="125"/>
  <c r="BI83" i="125"/>
  <c r="BH83" i="125"/>
  <c r="BG83" i="125"/>
  <c r="BF83" i="125"/>
  <c r="BE83" i="125"/>
  <c r="BD83" i="125"/>
  <c r="BC83" i="125"/>
  <c r="BB83" i="125"/>
  <c r="BA83" i="125"/>
  <c r="G83" i="125"/>
  <c r="BV82" i="125"/>
  <c r="BU82" i="125"/>
  <c r="BT82" i="125"/>
  <c r="BS82" i="125"/>
  <c r="BR82" i="125"/>
  <c r="BQ82" i="125"/>
  <c r="BP82" i="125"/>
  <c r="BO82" i="125"/>
  <c r="BN82" i="125"/>
  <c r="BM82" i="125"/>
  <c r="BL82" i="125"/>
  <c r="BK82" i="125"/>
  <c r="BJ82" i="125"/>
  <c r="BI82" i="125"/>
  <c r="BH82" i="125"/>
  <c r="BG82" i="125"/>
  <c r="BF82" i="125"/>
  <c r="BE82" i="125"/>
  <c r="BD82" i="125"/>
  <c r="BC82" i="125"/>
  <c r="BB82" i="125"/>
  <c r="BA82" i="125"/>
  <c r="G82" i="125"/>
  <c r="BV81" i="125"/>
  <c r="BU81" i="125"/>
  <c r="BT81" i="125"/>
  <c r="BS81" i="125"/>
  <c r="BR81" i="125"/>
  <c r="BQ81" i="125"/>
  <c r="BP81" i="125"/>
  <c r="BO81" i="125"/>
  <c r="BN81" i="125"/>
  <c r="BM81" i="125"/>
  <c r="BL81" i="125"/>
  <c r="BK81" i="125"/>
  <c r="BJ81" i="125"/>
  <c r="BI81" i="125"/>
  <c r="BH81" i="125"/>
  <c r="BG81" i="125"/>
  <c r="BF81" i="125"/>
  <c r="BE81" i="125"/>
  <c r="BD81" i="125"/>
  <c r="BC81" i="125"/>
  <c r="BB81" i="125"/>
  <c r="BA81" i="125"/>
  <c r="G81" i="125"/>
  <c r="BV80" i="125"/>
  <c r="BU80" i="125"/>
  <c r="BT80" i="125"/>
  <c r="BS80" i="125"/>
  <c r="BR80" i="125"/>
  <c r="BQ80" i="125"/>
  <c r="BP80" i="125"/>
  <c r="BO80" i="125"/>
  <c r="BN80" i="125"/>
  <c r="BM80" i="125"/>
  <c r="BL80" i="125"/>
  <c r="BK80" i="125"/>
  <c r="BJ80" i="125"/>
  <c r="BI80" i="125"/>
  <c r="BH80" i="125"/>
  <c r="BG80" i="125"/>
  <c r="BF80" i="125"/>
  <c r="BE80" i="125"/>
  <c r="BD80" i="125"/>
  <c r="BC80" i="125"/>
  <c r="BB80" i="125"/>
  <c r="BA80" i="125"/>
  <c r="G80" i="125"/>
  <c r="BV79" i="125"/>
  <c r="BU79" i="125"/>
  <c r="BT79" i="125"/>
  <c r="BS79" i="125"/>
  <c r="BR79" i="125"/>
  <c r="BQ79" i="125"/>
  <c r="BP79" i="125"/>
  <c r="BO79" i="125"/>
  <c r="BN79" i="125"/>
  <c r="BM79" i="125"/>
  <c r="BL79" i="125"/>
  <c r="BK79" i="125"/>
  <c r="BJ79" i="125"/>
  <c r="BI79" i="125"/>
  <c r="BH79" i="125"/>
  <c r="BG79" i="125"/>
  <c r="BF79" i="125"/>
  <c r="BE79" i="125"/>
  <c r="BD79" i="125"/>
  <c r="BC79" i="125"/>
  <c r="BB79" i="125"/>
  <c r="BA79" i="125"/>
  <c r="G79" i="125"/>
  <c r="BV78" i="125"/>
  <c r="BU78" i="125"/>
  <c r="BT78" i="125"/>
  <c r="BS78" i="125"/>
  <c r="BR78" i="125"/>
  <c r="BQ78" i="125"/>
  <c r="BP78" i="125"/>
  <c r="BO78" i="125"/>
  <c r="BN78" i="125"/>
  <c r="BM78" i="125"/>
  <c r="BL78" i="125"/>
  <c r="BK78" i="125"/>
  <c r="BJ78" i="125"/>
  <c r="BI78" i="125"/>
  <c r="BH78" i="125"/>
  <c r="BG78" i="125"/>
  <c r="BF78" i="125"/>
  <c r="BE78" i="125"/>
  <c r="BD78" i="125"/>
  <c r="BC78" i="125"/>
  <c r="BB78" i="125"/>
  <c r="BA78" i="125"/>
  <c r="G78" i="125"/>
  <c r="BV77" i="125"/>
  <c r="BU77" i="125"/>
  <c r="BT77" i="125"/>
  <c r="BS77" i="125"/>
  <c r="BR77" i="125"/>
  <c r="BQ77" i="125"/>
  <c r="BP77" i="125"/>
  <c r="BP85" i="125" s="1"/>
  <c r="BO77" i="125"/>
  <c r="BN77" i="125"/>
  <c r="BM77" i="125"/>
  <c r="BL77" i="125"/>
  <c r="BK77" i="125"/>
  <c r="BJ77" i="125"/>
  <c r="BI77" i="125"/>
  <c r="BH77" i="125"/>
  <c r="BG77" i="125"/>
  <c r="BF77" i="125"/>
  <c r="BE77" i="125"/>
  <c r="BD77" i="125"/>
  <c r="BC77" i="125"/>
  <c r="BB77" i="125"/>
  <c r="BA77" i="125"/>
  <c r="G77" i="125"/>
  <c r="G85" i="125" s="1"/>
  <c r="BV76" i="125"/>
  <c r="BU76" i="125"/>
  <c r="BT76" i="125"/>
  <c r="BS76" i="125"/>
  <c r="BR76" i="125"/>
  <c r="BQ76" i="125"/>
  <c r="BP76" i="125"/>
  <c r="BO76" i="125"/>
  <c r="BN76" i="125"/>
  <c r="BM76" i="125"/>
  <c r="BL76" i="125"/>
  <c r="BK76" i="125"/>
  <c r="BJ76" i="125"/>
  <c r="BI76" i="125"/>
  <c r="BH76" i="125"/>
  <c r="BG76" i="125"/>
  <c r="BG85" i="125" s="1"/>
  <c r="BF76" i="125"/>
  <c r="BE76" i="125"/>
  <c r="BD76" i="125"/>
  <c r="BC76" i="125"/>
  <c r="BB76" i="125"/>
  <c r="BA76" i="125"/>
  <c r="G76" i="125"/>
  <c r="BV75" i="125"/>
  <c r="BU75" i="125"/>
  <c r="BT75" i="125"/>
  <c r="BS75" i="125"/>
  <c r="BR75" i="125"/>
  <c r="BQ75" i="125"/>
  <c r="BP75" i="125"/>
  <c r="BO75" i="125"/>
  <c r="BN75" i="125"/>
  <c r="BM75" i="125"/>
  <c r="BL75" i="125"/>
  <c r="BK75" i="125"/>
  <c r="BJ75" i="125"/>
  <c r="BI75" i="125"/>
  <c r="BH75" i="125"/>
  <c r="BG75" i="125"/>
  <c r="BF75" i="125"/>
  <c r="BE75" i="125"/>
  <c r="BD75" i="125"/>
  <c r="BC75" i="125"/>
  <c r="BB75" i="125"/>
  <c r="BA75" i="125"/>
  <c r="G75" i="125"/>
  <c r="BV74" i="125"/>
  <c r="BU74" i="125"/>
  <c r="BT74" i="125"/>
  <c r="BS74" i="125"/>
  <c r="BR74" i="125"/>
  <c r="BQ74" i="125"/>
  <c r="BP74" i="125"/>
  <c r="BO74" i="125"/>
  <c r="BN74" i="125"/>
  <c r="BM74" i="125"/>
  <c r="BL74" i="125"/>
  <c r="BK74" i="125"/>
  <c r="BJ74" i="125"/>
  <c r="BI74" i="125"/>
  <c r="BH74" i="125"/>
  <c r="BG74" i="125"/>
  <c r="BF74" i="125"/>
  <c r="BE74" i="125"/>
  <c r="BD74" i="125"/>
  <c r="BC74" i="125"/>
  <c r="BB74" i="125"/>
  <c r="BA74" i="125"/>
  <c r="G74" i="125"/>
  <c r="BV73" i="125"/>
  <c r="BU73" i="125"/>
  <c r="BT73" i="125"/>
  <c r="BT85" i="125" s="1"/>
  <c r="BS73" i="125"/>
  <c r="BR73" i="125"/>
  <c r="BQ73" i="125"/>
  <c r="BP73" i="125"/>
  <c r="BO73" i="125"/>
  <c r="BN73" i="125"/>
  <c r="BM73" i="125"/>
  <c r="BL73" i="125"/>
  <c r="BL85" i="125" s="1"/>
  <c r="BK73" i="125"/>
  <c r="BJ73" i="125"/>
  <c r="BI73" i="125"/>
  <c r="BH73" i="125"/>
  <c r="BG73" i="125"/>
  <c r="BF73" i="125"/>
  <c r="BE73" i="125"/>
  <c r="BD73" i="125"/>
  <c r="BD85" i="125" s="1"/>
  <c r="BC73" i="125"/>
  <c r="BB73" i="125"/>
  <c r="BA73" i="125"/>
  <c r="G73" i="125"/>
  <c r="BH72" i="125"/>
  <c r="BG72" i="125"/>
  <c r="AZ72" i="125"/>
  <c r="AY72" i="125"/>
  <c r="AX72" i="125"/>
  <c r="AW72" i="125"/>
  <c r="AV72" i="125"/>
  <c r="AU72" i="125"/>
  <c r="AT72" i="125"/>
  <c r="AS72" i="125"/>
  <c r="AR72" i="125"/>
  <c r="AQ72" i="125"/>
  <c r="AP72" i="125"/>
  <c r="AO72" i="125"/>
  <c r="AN72" i="125"/>
  <c r="AM72" i="125"/>
  <c r="AL72" i="125"/>
  <c r="AK72" i="125"/>
  <c r="AJ72" i="125"/>
  <c r="AI72" i="125"/>
  <c r="AH72" i="125"/>
  <c r="AG72" i="125"/>
  <c r="AF72" i="125"/>
  <c r="AE72" i="125"/>
  <c r="AD72" i="125"/>
  <c r="AC72" i="125"/>
  <c r="AB72" i="125"/>
  <c r="AA72" i="125"/>
  <c r="Z72" i="125"/>
  <c r="Y72" i="125"/>
  <c r="X72" i="125"/>
  <c r="W72" i="125"/>
  <c r="V72" i="125"/>
  <c r="U72" i="125"/>
  <c r="T72" i="125"/>
  <c r="S72" i="125"/>
  <c r="R72" i="125"/>
  <c r="Q72" i="125"/>
  <c r="P72" i="125"/>
  <c r="O72" i="125"/>
  <c r="N72" i="125"/>
  <c r="M72" i="125"/>
  <c r="L72" i="125"/>
  <c r="K72" i="125"/>
  <c r="J72" i="125"/>
  <c r="I72" i="125"/>
  <c r="H72" i="125"/>
  <c r="BV71" i="125"/>
  <c r="BU71" i="125"/>
  <c r="BT71" i="125"/>
  <c r="BS71" i="125"/>
  <c r="BR71" i="125"/>
  <c r="BQ71" i="125"/>
  <c r="BP71" i="125"/>
  <c r="BO71" i="125"/>
  <c r="BN71" i="125"/>
  <c r="BM71" i="125"/>
  <c r="BL71" i="125"/>
  <c r="BK71" i="125"/>
  <c r="BJ71" i="125"/>
  <c r="BI71" i="125"/>
  <c r="BH71" i="125"/>
  <c r="BG71" i="125"/>
  <c r="BF71" i="125"/>
  <c r="BE71" i="125"/>
  <c r="BD71" i="125"/>
  <c r="BC71" i="125"/>
  <c r="BB71" i="125"/>
  <c r="BA71" i="125"/>
  <c r="G71" i="125"/>
  <c r="BV70" i="125"/>
  <c r="BU70" i="125"/>
  <c r="BT70" i="125"/>
  <c r="BS70" i="125"/>
  <c r="BR70" i="125"/>
  <c r="BQ70" i="125"/>
  <c r="BP70" i="125"/>
  <c r="BO70" i="125"/>
  <c r="BN70" i="125"/>
  <c r="BM70" i="125"/>
  <c r="BL70" i="125"/>
  <c r="BK70" i="125"/>
  <c r="BJ70" i="125"/>
  <c r="BI70" i="125"/>
  <c r="BH70" i="125"/>
  <c r="BG70" i="125"/>
  <c r="BF70" i="125"/>
  <c r="BE70" i="125"/>
  <c r="BD70" i="125"/>
  <c r="BC70" i="125"/>
  <c r="BB70" i="125"/>
  <c r="BA70" i="125"/>
  <c r="G70" i="125"/>
  <c r="BV69" i="125"/>
  <c r="BU69" i="125"/>
  <c r="BT69" i="125"/>
  <c r="BS69" i="125"/>
  <c r="BR69" i="125"/>
  <c r="BQ69" i="125"/>
  <c r="BP69" i="125"/>
  <c r="BO69" i="125"/>
  <c r="BN69" i="125"/>
  <c r="BM69" i="125"/>
  <c r="BL69" i="125"/>
  <c r="BK69" i="125"/>
  <c r="BJ69" i="125"/>
  <c r="BI69" i="125"/>
  <c r="BH69" i="125"/>
  <c r="BG69" i="125"/>
  <c r="BF69" i="125"/>
  <c r="BE69" i="125"/>
  <c r="BD69" i="125"/>
  <c r="BC69" i="125"/>
  <c r="BB69" i="125"/>
  <c r="BA69" i="125"/>
  <c r="G69" i="125"/>
  <c r="BV68" i="125"/>
  <c r="BU68" i="125"/>
  <c r="BT68" i="125"/>
  <c r="BS68" i="125"/>
  <c r="BR68" i="125"/>
  <c r="BQ68" i="125"/>
  <c r="BP68" i="125"/>
  <c r="BO68" i="125"/>
  <c r="BN68" i="125"/>
  <c r="BM68" i="125"/>
  <c r="BL68" i="125"/>
  <c r="BK68" i="125"/>
  <c r="BJ68" i="125"/>
  <c r="BI68" i="125"/>
  <c r="BH68" i="125"/>
  <c r="BG68" i="125"/>
  <c r="BF68" i="125"/>
  <c r="BE68" i="125"/>
  <c r="BD68" i="125"/>
  <c r="BC68" i="125"/>
  <c r="BB68" i="125"/>
  <c r="BA68" i="125"/>
  <c r="G68" i="125"/>
  <c r="BV67" i="125"/>
  <c r="BU67" i="125"/>
  <c r="BT67" i="125"/>
  <c r="BS67" i="125"/>
  <c r="BR67" i="125"/>
  <c r="BQ67" i="125"/>
  <c r="BP67" i="125"/>
  <c r="BO67" i="125"/>
  <c r="BN67" i="125"/>
  <c r="BM67" i="125"/>
  <c r="BL67" i="125"/>
  <c r="BK67" i="125"/>
  <c r="BJ67" i="125"/>
  <c r="BI67" i="125"/>
  <c r="BH67" i="125"/>
  <c r="BG67" i="125"/>
  <c r="BF67" i="125"/>
  <c r="BE67" i="125"/>
  <c r="BD67" i="125"/>
  <c r="BC67" i="125"/>
  <c r="BB67" i="125"/>
  <c r="BA67" i="125"/>
  <c r="G67" i="125"/>
  <c r="BV66" i="125"/>
  <c r="BU66" i="125"/>
  <c r="BT66" i="125"/>
  <c r="BS66" i="125"/>
  <c r="BR66" i="125"/>
  <c r="BQ66" i="125"/>
  <c r="BP66" i="125"/>
  <c r="BO66" i="125"/>
  <c r="BN66" i="125"/>
  <c r="BM66" i="125"/>
  <c r="BL66" i="125"/>
  <c r="BK66" i="125"/>
  <c r="BJ66" i="125"/>
  <c r="BI66" i="125"/>
  <c r="BH66" i="125"/>
  <c r="BG66" i="125"/>
  <c r="BF66" i="125"/>
  <c r="BE66" i="125"/>
  <c r="BD66" i="125"/>
  <c r="BC66" i="125"/>
  <c r="BB66" i="125"/>
  <c r="BA66" i="125"/>
  <c r="G66" i="125"/>
  <c r="BV65" i="125"/>
  <c r="BU65" i="125"/>
  <c r="BT65" i="125"/>
  <c r="BS65" i="125"/>
  <c r="BR65" i="125"/>
  <c r="BQ65" i="125"/>
  <c r="BP65" i="125"/>
  <c r="BO65" i="125"/>
  <c r="BN65" i="125"/>
  <c r="BM65" i="125"/>
  <c r="BL65" i="125"/>
  <c r="BK65" i="125"/>
  <c r="BJ65" i="125"/>
  <c r="BI65" i="125"/>
  <c r="BH65" i="125"/>
  <c r="BG65" i="125"/>
  <c r="BF65" i="125"/>
  <c r="BE65" i="125"/>
  <c r="BD65" i="125"/>
  <c r="BC65" i="125"/>
  <c r="BB65" i="125"/>
  <c r="BA65" i="125"/>
  <c r="G65" i="125"/>
  <c r="BV64" i="125"/>
  <c r="BU64" i="125"/>
  <c r="BT64" i="125"/>
  <c r="BS64" i="125"/>
  <c r="BR64" i="125"/>
  <c r="BQ64" i="125"/>
  <c r="BP64" i="125"/>
  <c r="BO64" i="125"/>
  <c r="BN64" i="125"/>
  <c r="BM64" i="125"/>
  <c r="BL64" i="125"/>
  <c r="BK64" i="125"/>
  <c r="BJ64" i="125"/>
  <c r="BI64" i="125"/>
  <c r="BH64" i="125"/>
  <c r="BG64" i="125"/>
  <c r="BF64" i="125"/>
  <c r="BE64" i="125"/>
  <c r="BD64" i="125"/>
  <c r="BC64" i="125"/>
  <c r="BB64" i="125"/>
  <c r="BA64" i="125"/>
  <c r="G64" i="125"/>
  <c r="G72" i="125" s="1"/>
  <c r="BV63" i="125"/>
  <c r="BU63" i="125"/>
  <c r="BT63" i="125"/>
  <c r="BS63" i="125"/>
  <c r="BR63" i="125"/>
  <c r="BQ63" i="125"/>
  <c r="BP63" i="125"/>
  <c r="BO63" i="125"/>
  <c r="BO72" i="125" s="1"/>
  <c r="BN63" i="125"/>
  <c r="BM63" i="125"/>
  <c r="BL63" i="125"/>
  <c r="BK63" i="125"/>
  <c r="BJ63" i="125"/>
  <c r="BI63" i="125"/>
  <c r="BH63" i="125"/>
  <c r="BG63" i="125"/>
  <c r="BF63" i="125"/>
  <c r="BE63" i="125"/>
  <c r="BD63" i="125"/>
  <c r="BC63" i="125"/>
  <c r="BB63" i="125"/>
  <c r="BA63" i="125"/>
  <c r="G63" i="125"/>
  <c r="BV62" i="125"/>
  <c r="BU62" i="125"/>
  <c r="BT62" i="125"/>
  <c r="BS62" i="125"/>
  <c r="BR62" i="125"/>
  <c r="BQ62" i="125"/>
  <c r="BP62" i="125"/>
  <c r="BO62" i="125"/>
  <c r="BN62" i="125"/>
  <c r="BM62" i="125"/>
  <c r="BL62" i="125"/>
  <c r="BK62" i="125"/>
  <c r="BJ62" i="125"/>
  <c r="BI62" i="125"/>
  <c r="BH62" i="125"/>
  <c r="BG62" i="125"/>
  <c r="BF62" i="125"/>
  <c r="BE62" i="125"/>
  <c r="BD62" i="125"/>
  <c r="BC62" i="125"/>
  <c r="BB62" i="125"/>
  <c r="BA62" i="125"/>
  <c r="G62" i="125"/>
  <c r="BV61" i="125"/>
  <c r="BU61" i="125"/>
  <c r="BT61" i="125"/>
  <c r="BS61" i="125"/>
  <c r="BR61" i="125"/>
  <c r="BQ61" i="125"/>
  <c r="BP61" i="125"/>
  <c r="BO61" i="125"/>
  <c r="BN61" i="125"/>
  <c r="BM61" i="125"/>
  <c r="BL61" i="125"/>
  <c r="BK61" i="125"/>
  <c r="BJ61" i="125"/>
  <c r="BI61" i="125"/>
  <c r="BH61" i="125"/>
  <c r="BG61" i="125"/>
  <c r="BF61" i="125"/>
  <c r="BE61" i="125"/>
  <c r="BD61" i="125"/>
  <c r="BC61" i="125"/>
  <c r="BB61" i="125"/>
  <c r="BA61" i="125"/>
  <c r="G61" i="125"/>
  <c r="BV60" i="125"/>
  <c r="BU60" i="125"/>
  <c r="BT60" i="125"/>
  <c r="BT72" i="125" s="1"/>
  <c r="BS60" i="125"/>
  <c r="BR60" i="125"/>
  <c r="BQ60" i="125"/>
  <c r="BP60" i="125"/>
  <c r="BO60" i="125"/>
  <c r="BN60" i="125"/>
  <c r="BM60" i="125"/>
  <c r="BL60" i="125"/>
  <c r="BL72" i="125" s="1"/>
  <c r="BK60" i="125"/>
  <c r="BJ60" i="125"/>
  <c r="BI60" i="125"/>
  <c r="BH60" i="125"/>
  <c r="BG60" i="125"/>
  <c r="BF60" i="125"/>
  <c r="BE60" i="125"/>
  <c r="BD60" i="125"/>
  <c r="BD72" i="125" s="1"/>
  <c r="BC60" i="125"/>
  <c r="BB60" i="125"/>
  <c r="BA60" i="125"/>
  <c r="G60" i="125"/>
  <c r="AZ59" i="125"/>
  <c r="AY59" i="125"/>
  <c r="AX59" i="125"/>
  <c r="AW59" i="125"/>
  <c r="AV59" i="125"/>
  <c r="AU59" i="125"/>
  <c r="AT59" i="125"/>
  <c r="AS59" i="125"/>
  <c r="AR59" i="125"/>
  <c r="AQ59" i="125"/>
  <c r="AP59" i="125"/>
  <c r="AO59" i="125"/>
  <c r="AN59" i="125"/>
  <c r="AM59" i="125"/>
  <c r="AL59" i="125"/>
  <c r="AK59" i="125"/>
  <c r="AJ59" i="125"/>
  <c r="AI59" i="125"/>
  <c r="AH59" i="125"/>
  <c r="AG59" i="125"/>
  <c r="AF59" i="125"/>
  <c r="AE59" i="125"/>
  <c r="AD59" i="125"/>
  <c r="AC59" i="125"/>
  <c r="AB59" i="125"/>
  <c r="AA59" i="125"/>
  <c r="Z59" i="125"/>
  <c r="Y59" i="125"/>
  <c r="X59" i="125"/>
  <c r="W59" i="125"/>
  <c r="V59" i="125"/>
  <c r="U59" i="125"/>
  <c r="T59" i="125"/>
  <c r="S59" i="125"/>
  <c r="R59" i="125"/>
  <c r="Q59" i="125"/>
  <c r="P59" i="125"/>
  <c r="O59" i="125"/>
  <c r="N59" i="125"/>
  <c r="M59" i="125"/>
  <c r="L59" i="125"/>
  <c r="K59" i="125"/>
  <c r="J59" i="125"/>
  <c r="I59" i="125"/>
  <c r="H59" i="125"/>
  <c r="BV58" i="125"/>
  <c r="BU58" i="125"/>
  <c r="BT58" i="125"/>
  <c r="BS58" i="125"/>
  <c r="BR58" i="125"/>
  <c r="BQ58" i="125"/>
  <c r="BP58" i="125"/>
  <c r="BO58" i="125"/>
  <c r="BN58" i="125"/>
  <c r="BM58" i="125"/>
  <c r="BL58" i="125"/>
  <c r="BK58" i="125"/>
  <c r="BJ58" i="125"/>
  <c r="BI58" i="125"/>
  <c r="BH58" i="125"/>
  <c r="BG58" i="125"/>
  <c r="BF58" i="125"/>
  <c r="BE58" i="125"/>
  <c r="BD58" i="125"/>
  <c r="BC58" i="125"/>
  <c r="BB58" i="125"/>
  <c r="BA58" i="125"/>
  <c r="G58" i="125"/>
  <c r="BV57" i="125"/>
  <c r="BU57" i="125"/>
  <c r="BT57" i="125"/>
  <c r="BS57" i="125"/>
  <c r="BR57" i="125"/>
  <c r="BQ57" i="125"/>
  <c r="BP57" i="125"/>
  <c r="BO57" i="125"/>
  <c r="BN57" i="125"/>
  <c r="BM57" i="125"/>
  <c r="BL57" i="125"/>
  <c r="BK57" i="125"/>
  <c r="BJ57" i="125"/>
  <c r="BI57" i="125"/>
  <c r="BH57" i="125"/>
  <c r="BG57" i="125"/>
  <c r="BF57" i="125"/>
  <c r="BE57" i="125"/>
  <c r="BD57" i="125"/>
  <c r="BC57" i="125"/>
  <c r="BB57" i="125"/>
  <c r="BA57" i="125"/>
  <c r="G57" i="125"/>
  <c r="BV56" i="125"/>
  <c r="BU56" i="125"/>
  <c r="BT56" i="125"/>
  <c r="BS56" i="125"/>
  <c r="BR56" i="125"/>
  <c r="BQ56" i="125"/>
  <c r="BP56" i="125"/>
  <c r="BO56" i="125"/>
  <c r="BN56" i="125"/>
  <c r="BM56" i="125"/>
  <c r="BL56" i="125"/>
  <c r="BK56" i="125"/>
  <c r="BJ56" i="125"/>
  <c r="BI56" i="125"/>
  <c r="BH56" i="125"/>
  <c r="BG56" i="125"/>
  <c r="BF56" i="125"/>
  <c r="BE56" i="125"/>
  <c r="BD56" i="125"/>
  <c r="BC56" i="125"/>
  <c r="BB56" i="125"/>
  <c r="BA56" i="125"/>
  <c r="G56" i="125"/>
  <c r="BV55" i="125"/>
  <c r="BU55" i="125"/>
  <c r="BT55" i="125"/>
  <c r="BS55" i="125"/>
  <c r="BR55" i="125"/>
  <c r="BQ55" i="125"/>
  <c r="BP55" i="125"/>
  <c r="BO55" i="125"/>
  <c r="BN55" i="125"/>
  <c r="BM55" i="125"/>
  <c r="BL55" i="125"/>
  <c r="BK55" i="125"/>
  <c r="BJ55" i="125"/>
  <c r="BI55" i="125"/>
  <c r="BH55" i="125"/>
  <c r="BG55" i="125"/>
  <c r="BF55" i="125"/>
  <c r="BE55" i="125"/>
  <c r="BD55" i="125"/>
  <c r="BC55" i="125"/>
  <c r="BB55" i="125"/>
  <c r="BA55" i="125"/>
  <c r="G55" i="125"/>
  <c r="BV54" i="125"/>
  <c r="BU54" i="125"/>
  <c r="BT54" i="125"/>
  <c r="BS54" i="125"/>
  <c r="BR54" i="125"/>
  <c r="BQ54" i="125"/>
  <c r="BP54" i="125"/>
  <c r="BO54" i="125"/>
  <c r="BN54" i="125"/>
  <c r="BM54" i="125"/>
  <c r="BL54" i="125"/>
  <c r="BK54" i="125"/>
  <c r="BJ54" i="125"/>
  <c r="BI54" i="125"/>
  <c r="BH54" i="125"/>
  <c r="BG54" i="125"/>
  <c r="BF54" i="125"/>
  <c r="BE54" i="125"/>
  <c r="BD54" i="125"/>
  <c r="BC54" i="125"/>
  <c r="BB54" i="125"/>
  <c r="BA54" i="125"/>
  <c r="G54" i="125"/>
  <c r="BV53" i="125"/>
  <c r="BU53" i="125"/>
  <c r="BT53" i="125"/>
  <c r="BS53" i="125"/>
  <c r="BR53" i="125"/>
  <c r="BQ53" i="125"/>
  <c r="BP53" i="125"/>
  <c r="BO53" i="125"/>
  <c r="BN53" i="125"/>
  <c r="BM53" i="125"/>
  <c r="BL53" i="125"/>
  <c r="BK53" i="125"/>
  <c r="BJ53" i="125"/>
  <c r="BI53" i="125"/>
  <c r="BH53" i="125"/>
  <c r="BG53" i="125"/>
  <c r="BG59" i="125" s="1"/>
  <c r="BF53" i="125"/>
  <c r="BE53" i="125"/>
  <c r="BD53" i="125"/>
  <c r="BC53" i="125"/>
  <c r="BB53" i="125"/>
  <c r="BA53" i="125"/>
  <c r="G53" i="125"/>
  <c r="BV52" i="125"/>
  <c r="BU52" i="125"/>
  <c r="BT52" i="125"/>
  <c r="BS52" i="125"/>
  <c r="BR52" i="125"/>
  <c r="BQ52" i="125"/>
  <c r="BP52" i="125"/>
  <c r="BO52" i="125"/>
  <c r="BN52" i="125"/>
  <c r="BM52" i="125"/>
  <c r="BL52" i="125"/>
  <c r="BK52" i="125"/>
  <c r="BJ52" i="125"/>
  <c r="BI52" i="125"/>
  <c r="BH52" i="125"/>
  <c r="BG52" i="125"/>
  <c r="BF52" i="125"/>
  <c r="BE52" i="125"/>
  <c r="BD52" i="125"/>
  <c r="BC52" i="125"/>
  <c r="BB52" i="125"/>
  <c r="BA52" i="125"/>
  <c r="G52" i="125"/>
  <c r="BV51" i="125"/>
  <c r="BU51" i="125"/>
  <c r="BT51" i="125"/>
  <c r="BS51" i="125"/>
  <c r="BR51" i="125"/>
  <c r="BQ51" i="125"/>
  <c r="BP51" i="125"/>
  <c r="BO51" i="125"/>
  <c r="BN51" i="125"/>
  <c r="BM51" i="125"/>
  <c r="BL51" i="125"/>
  <c r="BK51" i="125"/>
  <c r="BJ51" i="125"/>
  <c r="BI51" i="125"/>
  <c r="BH51" i="125"/>
  <c r="BG51" i="125"/>
  <c r="BF51" i="125"/>
  <c r="BE51" i="125"/>
  <c r="BD51" i="125"/>
  <c r="BC51" i="125"/>
  <c r="BB51" i="125"/>
  <c r="BA51" i="125"/>
  <c r="G51" i="125"/>
  <c r="BV50" i="125"/>
  <c r="BU50" i="125"/>
  <c r="BT50" i="125"/>
  <c r="BS50" i="125"/>
  <c r="BR50" i="125"/>
  <c r="BQ50" i="125"/>
  <c r="BP50" i="125"/>
  <c r="BO50" i="125"/>
  <c r="BO59" i="125" s="1"/>
  <c r="BN50" i="125"/>
  <c r="BM50" i="125"/>
  <c r="BL50" i="125"/>
  <c r="BK50" i="125"/>
  <c r="BJ50" i="125"/>
  <c r="BI50" i="125"/>
  <c r="BH50" i="125"/>
  <c r="BG50" i="125"/>
  <c r="BF50" i="125"/>
  <c r="BE50" i="125"/>
  <c r="BD50" i="125"/>
  <c r="BC50" i="125"/>
  <c r="BB50" i="125"/>
  <c r="BA50" i="125"/>
  <c r="G50" i="125"/>
  <c r="BV49" i="125"/>
  <c r="BU49" i="125"/>
  <c r="BT49" i="125"/>
  <c r="BS49" i="125"/>
  <c r="BR49" i="125"/>
  <c r="BQ49" i="125"/>
  <c r="BP49" i="125"/>
  <c r="BO49" i="125"/>
  <c r="BN49" i="125"/>
  <c r="BM49" i="125"/>
  <c r="BL49" i="125"/>
  <c r="BK49" i="125"/>
  <c r="BJ49" i="125"/>
  <c r="BI49" i="125"/>
  <c r="BH49" i="125"/>
  <c r="BG49" i="125"/>
  <c r="BF49" i="125"/>
  <c r="BE49" i="125"/>
  <c r="BD49" i="125"/>
  <c r="BC49" i="125"/>
  <c r="BB49" i="125"/>
  <c r="BA49" i="125"/>
  <c r="G49" i="125"/>
  <c r="BV48" i="125"/>
  <c r="BU48" i="125"/>
  <c r="BT48" i="125"/>
  <c r="BS48" i="125"/>
  <c r="BR48" i="125"/>
  <c r="BQ48" i="125"/>
  <c r="BP48" i="125"/>
  <c r="BO48" i="125"/>
  <c r="BN48" i="125"/>
  <c r="BM48" i="125"/>
  <c r="BL48" i="125"/>
  <c r="BK48" i="125"/>
  <c r="BJ48" i="125"/>
  <c r="BI48" i="125"/>
  <c r="BH48" i="125"/>
  <c r="BG48" i="125"/>
  <c r="BF48" i="125"/>
  <c r="BE48" i="125"/>
  <c r="BD48" i="125"/>
  <c r="BC48" i="125"/>
  <c r="BB48" i="125"/>
  <c r="BA48" i="125"/>
  <c r="G48" i="125"/>
  <c r="BV47" i="125"/>
  <c r="BU47" i="125"/>
  <c r="BT47" i="125"/>
  <c r="BS47" i="125"/>
  <c r="BR47" i="125"/>
  <c r="BQ47" i="125"/>
  <c r="BQ59" i="125" s="1"/>
  <c r="BP47" i="125"/>
  <c r="BP59" i="125" s="1"/>
  <c r="BO47" i="125"/>
  <c r="BN47" i="125"/>
  <c r="BM47" i="125"/>
  <c r="BL47" i="125"/>
  <c r="BK47" i="125"/>
  <c r="BJ47" i="125"/>
  <c r="BI47" i="125"/>
  <c r="BI59" i="125" s="1"/>
  <c r="BH47" i="125"/>
  <c r="BG47" i="125"/>
  <c r="BF47" i="125"/>
  <c r="BE47" i="125"/>
  <c r="BD47" i="125"/>
  <c r="BC47" i="125"/>
  <c r="BB47" i="125"/>
  <c r="BA47" i="125"/>
  <c r="BA59" i="125" s="1"/>
  <c r="G47" i="125"/>
  <c r="G59" i="125" s="1"/>
  <c r="AZ46" i="125"/>
  <c r="AY46" i="125"/>
  <c r="AX46" i="125"/>
  <c r="AW46" i="125"/>
  <c r="AV46" i="125"/>
  <c r="AU46" i="125"/>
  <c r="AT46" i="125"/>
  <c r="AS46" i="125"/>
  <c r="AR46" i="125"/>
  <c r="AQ46" i="125"/>
  <c r="AP46" i="125"/>
  <c r="AO46" i="125"/>
  <c r="AN46" i="125"/>
  <c r="AM46" i="125"/>
  <c r="AL46" i="125"/>
  <c r="AK46" i="125"/>
  <c r="AJ46" i="125"/>
  <c r="AI46" i="125"/>
  <c r="AH46" i="125"/>
  <c r="AG46" i="125"/>
  <c r="AF46" i="125"/>
  <c r="AE46" i="125"/>
  <c r="AD46" i="125"/>
  <c r="AC46" i="125"/>
  <c r="AB46" i="125"/>
  <c r="AA46" i="125"/>
  <c r="Z46" i="125"/>
  <c r="Y46" i="125"/>
  <c r="X46" i="125"/>
  <c r="W46" i="125"/>
  <c r="V46" i="125"/>
  <c r="U46" i="125"/>
  <c r="T46" i="125"/>
  <c r="S46" i="125"/>
  <c r="R46" i="125"/>
  <c r="Q46" i="125"/>
  <c r="P46" i="125"/>
  <c r="O46" i="125"/>
  <c r="N46" i="125"/>
  <c r="M46" i="125"/>
  <c r="L46" i="125"/>
  <c r="K46" i="125"/>
  <c r="J46" i="125"/>
  <c r="I46" i="125"/>
  <c r="H46" i="125"/>
  <c r="BV45" i="125"/>
  <c r="BU45" i="125"/>
  <c r="BT45" i="125"/>
  <c r="BS45" i="125"/>
  <c r="BR45" i="125"/>
  <c r="BQ45" i="125"/>
  <c r="BP45" i="125"/>
  <c r="BO45" i="125"/>
  <c r="BN45" i="125"/>
  <c r="BM45" i="125"/>
  <c r="BL45" i="125"/>
  <c r="BK45" i="125"/>
  <c r="BJ45" i="125"/>
  <c r="BI45" i="125"/>
  <c r="BH45" i="125"/>
  <c r="BG45" i="125"/>
  <c r="BF45" i="125"/>
  <c r="BE45" i="125"/>
  <c r="BD45" i="125"/>
  <c r="BC45" i="125"/>
  <c r="BB45" i="125"/>
  <c r="BA45" i="125"/>
  <c r="G45" i="125"/>
  <c r="BV44" i="125"/>
  <c r="BU44" i="125"/>
  <c r="BT44" i="125"/>
  <c r="BS44" i="125"/>
  <c r="BR44" i="125"/>
  <c r="BQ44" i="125"/>
  <c r="BP44" i="125"/>
  <c r="BO44" i="125"/>
  <c r="BN44" i="125"/>
  <c r="BM44" i="125"/>
  <c r="BL44" i="125"/>
  <c r="BK44" i="125"/>
  <c r="BJ44" i="125"/>
  <c r="BI44" i="125"/>
  <c r="BH44" i="125"/>
  <c r="BG44" i="125"/>
  <c r="BF44" i="125"/>
  <c r="BE44" i="125"/>
  <c r="BD44" i="125"/>
  <c r="BC44" i="125"/>
  <c r="BB44" i="125"/>
  <c r="BA44" i="125"/>
  <c r="G44" i="125"/>
  <c r="BV43" i="125"/>
  <c r="BU43" i="125"/>
  <c r="BT43" i="125"/>
  <c r="BS43" i="125"/>
  <c r="BR43" i="125"/>
  <c r="BQ43" i="125"/>
  <c r="BP43" i="125"/>
  <c r="BO43" i="125"/>
  <c r="BN43" i="125"/>
  <c r="BM43" i="125"/>
  <c r="BL43" i="125"/>
  <c r="BK43" i="125"/>
  <c r="BJ43" i="125"/>
  <c r="BI43" i="125"/>
  <c r="BH43" i="125"/>
  <c r="BG43" i="125"/>
  <c r="BF43" i="125"/>
  <c r="BE43" i="125"/>
  <c r="BD43" i="125"/>
  <c r="BC43" i="125"/>
  <c r="BB43" i="125"/>
  <c r="BA43" i="125"/>
  <c r="G43" i="125"/>
  <c r="BV42" i="125"/>
  <c r="BU42" i="125"/>
  <c r="BT42" i="125"/>
  <c r="BS42" i="125"/>
  <c r="BR42" i="125"/>
  <c r="BQ42" i="125"/>
  <c r="BP42" i="125"/>
  <c r="BO42" i="125"/>
  <c r="BN42" i="125"/>
  <c r="BM42" i="125"/>
  <c r="BL42" i="125"/>
  <c r="BK42" i="125"/>
  <c r="BJ42" i="125"/>
  <c r="BI42" i="125"/>
  <c r="BH42" i="125"/>
  <c r="BG42" i="125"/>
  <c r="BF42" i="125"/>
  <c r="BE42" i="125"/>
  <c r="BD42" i="125"/>
  <c r="BC42" i="125"/>
  <c r="BB42" i="125"/>
  <c r="BA42" i="125"/>
  <c r="G42" i="125"/>
  <c r="BV41" i="125"/>
  <c r="BU41" i="125"/>
  <c r="BT41" i="125"/>
  <c r="BS41" i="125"/>
  <c r="BR41" i="125"/>
  <c r="BQ41" i="125"/>
  <c r="BP41" i="125"/>
  <c r="BO41" i="125"/>
  <c r="BO46" i="125" s="1"/>
  <c r="BN41" i="125"/>
  <c r="BM41" i="125"/>
  <c r="BL41" i="125"/>
  <c r="BK41" i="125"/>
  <c r="BJ41" i="125"/>
  <c r="BI41" i="125"/>
  <c r="BH41" i="125"/>
  <c r="BG41" i="125"/>
  <c r="BF41" i="125"/>
  <c r="BE41" i="125"/>
  <c r="BD41" i="125"/>
  <c r="BC41" i="125"/>
  <c r="BB41" i="125"/>
  <c r="BA41" i="125"/>
  <c r="G41" i="125"/>
  <c r="BV40" i="125"/>
  <c r="BU40" i="125"/>
  <c r="BT40" i="125"/>
  <c r="BS40" i="125"/>
  <c r="BR40" i="125"/>
  <c r="BQ40" i="125"/>
  <c r="BP40" i="125"/>
  <c r="BO40" i="125"/>
  <c r="BN40" i="125"/>
  <c r="BM40" i="125"/>
  <c r="BL40" i="125"/>
  <c r="BK40" i="125"/>
  <c r="BJ40" i="125"/>
  <c r="BI40" i="125"/>
  <c r="BH40" i="125"/>
  <c r="BG40" i="125"/>
  <c r="BF40" i="125"/>
  <c r="BE40" i="125"/>
  <c r="BD40" i="125"/>
  <c r="BC40" i="125"/>
  <c r="BB40" i="125"/>
  <c r="BA40" i="125"/>
  <c r="G40" i="125"/>
  <c r="BV39" i="125"/>
  <c r="BU39" i="125"/>
  <c r="BT39" i="125"/>
  <c r="BS39" i="125"/>
  <c r="BR39" i="125"/>
  <c r="BQ39" i="125"/>
  <c r="BP39" i="125"/>
  <c r="BO39" i="125"/>
  <c r="BN39" i="125"/>
  <c r="BM39" i="125"/>
  <c r="BL39" i="125"/>
  <c r="BK39" i="125"/>
  <c r="BJ39" i="125"/>
  <c r="BI39" i="125"/>
  <c r="BH39" i="125"/>
  <c r="BG39" i="125"/>
  <c r="BF39" i="125"/>
  <c r="BE39" i="125"/>
  <c r="BD39" i="125"/>
  <c r="BC39" i="125"/>
  <c r="BB39" i="125"/>
  <c r="BA39" i="125"/>
  <c r="G39" i="125"/>
  <c r="BV38" i="125"/>
  <c r="BU38" i="125"/>
  <c r="BT38" i="125"/>
  <c r="BS38" i="125"/>
  <c r="BR38" i="125"/>
  <c r="BQ38" i="125"/>
  <c r="BP38" i="125"/>
  <c r="BO38" i="125"/>
  <c r="BN38" i="125"/>
  <c r="BM38" i="125"/>
  <c r="BL38" i="125"/>
  <c r="BK38" i="125"/>
  <c r="BJ38" i="125"/>
  <c r="BI38" i="125"/>
  <c r="BH38" i="125"/>
  <c r="BG38" i="125"/>
  <c r="BF38" i="125"/>
  <c r="BE38" i="125"/>
  <c r="BD38" i="125"/>
  <c r="BC38" i="125"/>
  <c r="BB38" i="125"/>
  <c r="BA38" i="125"/>
  <c r="G38" i="125"/>
  <c r="BV37" i="125"/>
  <c r="BU37" i="125"/>
  <c r="BT37" i="125"/>
  <c r="BS37" i="125"/>
  <c r="BR37" i="125"/>
  <c r="BQ37" i="125"/>
  <c r="BP37" i="125"/>
  <c r="BO37" i="125"/>
  <c r="BN37" i="125"/>
  <c r="BM37" i="125"/>
  <c r="BL37" i="125"/>
  <c r="BK37" i="125"/>
  <c r="BJ37" i="125"/>
  <c r="BI37" i="125"/>
  <c r="BH37" i="125"/>
  <c r="BG37" i="125"/>
  <c r="BG46" i="125" s="1"/>
  <c r="BF37" i="125"/>
  <c r="BE37" i="125"/>
  <c r="BD37" i="125"/>
  <c r="BC37" i="125"/>
  <c r="BB37" i="125"/>
  <c r="BA37" i="125"/>
  <c r="G37" i="125"/>
  <c r="BV36" i="125"/>
  <c r="BU36" i="125"/>
  <c r="BT36" i="125"/>
  <c r="BS36" i="125"/>
  <c r="BR36" i="125"/>
  <c r="BQ36" i="125"/>
  <c r="BP36" i="125"/>
  <c r="BO36" i="125"/>
  <c r="BN36" i="125"/>
  <c r="BM36" i="125"/>
  <c r="BL36" i="125"/>
  <c r="BK36" i="125"/>
  <c r="BJ36" i="125"/>
  <c r="BI36" i="125"/>
  <c r="BH36" i="125"/>
  <c r="BG36" i="125"/>
  <c r="BF36" i="125"/>
  <c r="BE36" i="125"/>
  <c r="BD36" i="125"/>
  <c r="BC36" i="125"/>
  <c r="BB36" i="125"/>
  <c r="BA36" i="125"/>
  <c r="G36" i="125"/>
  <c r="BV35" i="125"/>
  <c r="BU35" i="125"/>
  <c r="BT35" i="125"/>
  <c r="BS35" i="125"/>
  <c r="BR35" i="125"/>
  <c r="BQ35" i="125"/>
  <c r="BQ46" i="125" s="1"/>
  <c r="BP35" i="125"/>
  <c r="BO35" i="125"/>
  <c r="BN35" i="125"/>
  <c r="BM35" i="125"/>
  <c r="BL35" i="125"/>
  <c r="BK35" i="125"/>
  <c r="BJ35" i="125"/>
  <c r="BI35" i="125"/>
  <c r="BI46" i="125" s="1"/>
  <c r="BH35" i="125"/>
  <c r="BG35" i="125"/>
  <c r="BF35" i="125"/>
  <c r="BE35" i="125"/>
  <c r="BD35" i="125"/>
  <c r="BC35" i="125"/>
  <c r="BB35" i="125"/>
  <c r="BA35" i="125"/>
  <c r="BA46" i="125" s="1"/>
  <c r="G35" i="125"/>
  <c r="BV34" i="125"/>
  <c r="BU34" i="125"/>
  <c r="BT34" i="125"/>
  <c r="BS34" i="125"/>
  <c r="BR34" i="125"/>
  <c r="BQ34" i="125"/>
  <c r="BP34" i="125"/>
  <c r="BP46" i="125" s="1"/>
  <c r="BO34" i="125"/>
  <c r="BN34" i="125"/>
  <c r="BM34" i="125"/>
  <c r="BL34" i="125"/>
  <c r="BK34" i="125"/>
  <c r="BJ34" i="125"/>
  <c r="BI34" i="125"/>
  <c r="BH34" i="125"/>
  <c r="BH46" i="125" s="1"/>
  <c r="BG34" i="125"/>
  <c r="BF34" i="125"/>
  <c r="BE34" i="125"/>
  <c r="BD34" i="125"/>
  <c r="BC34" i="125"/>
  <c r="BB34" i="125"/>
  <c r="BA34" i="125"/>
  <c r="G34" i="125"/>
  <c r="G46" i="125" s="1"/>
  <c r="AZ33" i="125"/>
  <c r="AY33" i="125"/>
  <c r="AX33" i="125"/>
  <c r="AW33" i="125"/>
  <c r="AV33" i="125"/>
  <c r="AU33" i="125"/>
  <c r="AT33" i="125"/>
  <c r="AS33" i="125"/>
  <c r="AR33" i="125"/>
  <c r="AQ33" i="125"/>
  <c r="AP33" i="125"/>
  <c r="AO33" i="125"/>
  <c r="AN33" i="125"/>
  <c r="AM33" i="125"/>
  <c r="AL33" i="125"/>
  <c r="AK33" i="125"/>
  <c r="AJ33" i="125"/>
  <c r="AI33" i="125"/>
  <c r="AH33" i="125"/>
  <c r="AG33" i="125"/>
  <c r="AF33" i="125"/>
  <c r="AE33" i="125"/>
  <c r="AD33" i="125"/>
  <c r="AC33" i="125"/>
  <c r="AB33" i="125"/>
  <c r="AA33" i="125"/>
  <c r="Z33" i="125"/>
  <c r="Y33" i="125"/>
  <c r="X33" i="125"/>
  <c r="W33" i="125"/>
  <c r="V33" i="125"/>
  <c r="U33" i="125"/>
  <c r="T33" i="125"/>
  <c r="S33" i="125"/>
  <c r="R33" i="125"/>
  <c r="Q33" i="125"/>
  <c r="P33" i="125"/>
  <c r="O33" i="125"/>
  <c r="N33" i="125"/>
  <c r="M33" i="125"/>
  <c r="L33" i="125"/>
  <c r="K33" i="125"/>
  <c r="J33" i="125"/>
  <c r="I33" i="125"/>
  <c r="H33" i="125"/>
  <c r="BV32" i="125"/>
  <c r="BU32" i="125"/>
  <c r="BT32" i="125"/>
  <c r="BS32" i="125"/>
  <c r="BR32" i="125"/>
  <c r="BQ32" i="125"/>
  <c r="BP32" i="125"/>
  <c r="BO32" i="125"/>
  <c r="BN32" i="125"/>
  <c r="BM32" i="125"/>
  <c r="BL32" i="125"/>
  <c r="BK32" i="125"/>
  <c r="BJ32" i="125"/>
  <c r="BI32" i="125"/>
  <c r="BH32" i="125"/>
  <c r="BG32" i="125"/>
  <c r="BF32" i="125"/>
  <c r="BE32" i="125"/>
  <c r="BD32" i="125"/>
  <c r="BC32" i="125"/>
  <c r="BB32" i="125"/>
  <c r="BA32" i="125"/>
  <c r="G32" i="125"/>
  <c r="BV31" i="125"/>
  <c r="BU31" i="125"/>
  <c r="BT31" i="125"/>
  <c r="BS31" i="125"/>
  <c r="BR31" i="125"/>
  <c r="BQ31" i="125"/>
  <c r="BP31" i="125"/>
  <c r="BO31" i="125"/>
  <c r="BN31" i="125"/>
  <c r="BM31" i="125"/>
  <c r="BL31" i="125"/>
  <c r="BK31" i="125"/>
  <c r="BJ31" i="125"/>
  <c r="BI31" i="125"/>
  <c r="BH31" i="125"/>
  <c r="BG31" i="125"/>
  <c r="BF31" i="125"/>
  <c r="BE31" i="125"/>
  <c r="BD31" i="125"/>
  <c r="BC31" i="125"/>
  <c r="BB31" i="125"/>
  <c r="BA31" i="125"/>
  <c r="G31" i="125"/>
  <c r="BV30" i="125"/>
  <c r="BU30" i="125"/>
  <c r="BT30" i="125"/>
  <c r="BS30" i="125"/>
  <c r="BR30" i="125"/>
  <c r="BQ30" i="125"/>
  <c r="BP30" i="125"/>
  <c r="BO30" i="125"/>
  <c r="BN30" i="125"/>
  <c r="BM30" i="125"/>
  <c r="BL30" i="125"/>
  <c r="BK30" i="125"/>
  <c r="BJ30" i="125"/>
  <c r="BI30" i="125"/>
  <c r="BH30" i="125"/>
  <c r="BG30" i="125"/>
  <c r="BF30" i="125"/>
  <c r="BE30" i="125"/>
  <c r="BD30" i="125"/>
  <c r="BC30" i="125"/>
  <c r="BB30" i="125"/>
  <c r="BA30" i="125"/>
  <c r="G30" i="125"/>
  <c r="BV29" i="125"/>
  <c r="BU29" i="125"/>
  <c r="BT29" i="125"/>
  <c r="BS29" i="125"/>
  <c r="BR29" i="125"/>
  <c r="BQ29" i="125"/>
  <c r="BP29" i="125"/>
  <c r="BO29" i="125"/>
  <c r="BN29" i="125"/>
  <c r="BM29" i="125"/>
  <c r="BL29" i="125"/>
  <c r="BK29" i="125"/>
  <c r="BJ29" i="125"/>
  <c r="BI29" i="125"/>
  <c r="BH29" i="125"/>
  <c r="BG29" i="125"/>
  <c r="BF29" i="125"/>
  <c r="BE29" i="125"/>
  <c r="BD29" i="125"/>
  <c r="BC29" i="125"/>
  <c r="BB29" i="125"/>
  <c r="BA29" i="125"/>
  <c r="G29" i="125"/>
  <c r="BV28" i="125"/>
  <c r="BU28" i="125"/>
  <c r="BT28" i="125"/>
  <c r="BS28" i="125"/>
  <c r="BR28" i="125"/>
  <c r="BQ28" i="125"/>
  <c r="BP28" i="125"/>
  <c r="BO28" i="125"/>
  <c r="BN28" i="125"/>
  <c r="BM28" i="125"/>
  <c r="BL28" i="125"/>
  <c r="BK28" i="125"/>
  <c r="BJ28" i="125"/>
  <c r="BI28" i="125"/>
  <c r="BH28" i="125"/>
  <c r="BG28" i="125"/>
  <c r="BF28" i="125"/>
  <c r="BE28" i="125"/>
  <c r="BD28" i="125"/>
  <c r="BC28" i="125"/>
  <c r="BB28" i="125"/>
  <c r="BA28" i="125"/>
  <c r="G28" i="125"/>
  <c r="BV27" i="125"/>
  <c r="BU27" i="125"/>
  <c r="BT27" i="125"/>
  <c r="BS27" i="125"/>
  <c r="BR27" i="125"/>
  <c r="BQ27" i="125"/>
  <c r="BP27" i="125"/>
  <c r="BO27" i="125"/>
  <c r="BN27" i="125"/>
  <c r="BM27" i="125"/>
  <c r="BL27" i="125"/>
  <c r="BK27" i="125"/>
  <c r="BJ27" i="125"/>
  <c r="BI27" i="125"/>
  <c r="BH27" i="125"/>
  <c r="BG27" i="125"/>
  <c r="BF27" i="125"/>
  <c r="BE27" i="125"/>
  <c r="BD27" i="125"/>
  <c r="BC27" i="125"/>
  <c r="BB27" i="125"/>
  <c r="BA27" i="125"/>
  <c r="G27" i="125"/>
  <c r="BV26" i="125"/>
  <c r="BU26" i="125"/>
  <c r="BT26" i="125"/>
  <c r="BS26" i="125"/>
  <c r="BR26" i="125"/>
  <c r="BQ26" i="125"/>
  <c r="BP26" i="125"/>
  <c r="BO26" i="125"/>
  <c r="BO33" i="125" s="1"/>
  <c r="BN26" i="125"/>
  <c r="BM26" i="125"/>
  <c r="BL26" i="125"/>
  <c r="BK26" i="125"/>
  <c r="BJ26" i="125"/>
  <c r="BI26" i="125"/>
  <c r="BH26" i="125"/>
  <c r="BG26" i="125"/>
  <c r="BF26" i="125"/>
  <c r="BE26" i="125"/>
  <c r="BD26" i="125"/>
  <c r="BC26" i="125"/>
  <c r="BB26" i="125"/>
  <c r="BA26" i="125"/>
  <c r="G26" i="125"/>
  <c r="BV25" i="125"/>
  <c r="BU25" i="125"/>
  <c r="BT25" i="125"/>
  <c r="BS25" i="125"/>
  <c r="BR25" i="125"/>
  <c r="BQ25" i="125"/>
  <c r="BP25" i="125"/>
  <c r="BO25" i="125"/>
  <c r="BN25" i="125"/>
  <c r="BM25" i="125"/>
  <c r="BL25" i="125"/>
  <c r="BK25" i="125"/>
  <c r="BJ25" i="125"/>
  <c r="BI25" i="125"/>
  <c r="BH25" i="125"/>
  <c r="BG25" i="125"/>
  <c r="BF25" i="125"/>
  <c r="BE25" i="125"/>
  <c r="BD25" i="125"/>
  <c r="BC25" i="125"/>
  <c r="BB25" i="125"/>
  <c r="BA25" i="125"/>
  <c r="G25" i="125"/>
  <c r="BV24" i="125"/>
  <c r="BU24" i="125"/>
  <c r="BT24" i="125"/>
  <c r="BS24" i="125"/>
  <c r="BR24" i="125"/>
  <c r="BQ24" i="125"/>
  <c r="BP24" i="125"/>
  <c r="BO24" i="125"/>
  <c r="BN24" i="125"/>
  <c r="BM24" i="125"/>
  <c r="BL24" i="125"/>
  <c r="BK24" i="125"/>
  <c r="BJ24" i="125"/>
  <c r="BI24" i="125"/>
  <c r="BH24" i="125"/>
  <c r="BG24" i="125"/>
  <c r="BF24" i="125"/>
  <c r="BE24" i="125"/>
  <c r="BD24" i="125"/>
  <c r="BC24" i="125"/>
  <c r="BB24" i="125"/>
  <c r="BA24" i="125"/>
  <c r="G24" i="125"/>
  <c r="BV23" i="125"/>
  <c r="BU23" i="125"/>
  <c r="BT23" i="125"/>
  <c r="BS23" i="125"/>
  <c r="BR23" i="125"/>
  <c r="BQ23" i="125"/>
  <c r="BP23" i="125"/>
  <c r="BO23" i="125"/>
  <c r="BN23" i="125"/>
  <c r="BM23" i="125"/>
  <c r="BL23" i="125"/>
  <c r="BK23" i="125"/>
  <c r="BJ23" i="125"/>
  <c r="BI23" i="125"/>
  <c r="BH23" i="125"/>
  <c r="BG23" i="125"/>
  <c r="BF23" i="125"/>
  <c r="BE23" i="125"/>
  <c r="BD23" i="125"/>
  <c r="BC23" i="125"/>
  <c r="BB23" i="125"/>
  <c r="BA23" i="125"/>
  <c r="G23" i="125"/>
  <c r="BV22" i="125"/>
  <c r="BU22" i="125"/>
  <c r="BT22" i="125"/>
  <c r="BS22" i="125"/>
  <c r="BR22" i="125"/>
  <c r="BQ22" i="125"/>
  <c r="BP22" i="125"/>
  <c r="BO22" i="125"/>
  <c r="BN22" i="125"/>
  <c r="BM22" i="125"/>
  <c r="BL22" i="125"/>
  <c r="BK22" i="125"/>
  <c r="BJ22" i="125"/>
  <c r="BI22" i="125"/>
  <c r="BH22" i="125"/>
  <c r="BG22" i="125"/>
  <c r="BF22" i="125"/>
  <c r="BE22" i="125"/>
  <c r="BD22" i="125"/>
  <c r="BC22" i="125"/>
  <c r="BB22" i="125"/>
  <c r="BA22" i="125"/>
  <c r="G22" i="125"/>
  <c r="BV21" i="125"/>
  <c r="BU21" i="125"/>
  <c r="BT21" i="125"/>
  <c r="BS21" i="125"/>
  <c r="BR21" i="125"/>
  <c r="BQ21" i="125"/>
  <c r="BP21" i="125"/>
  <c r="BP33" i="125" s="1"/>
  <c r="BO21" i="125"/>
  <c r="BN21" i="125"/>
  <c r="BM21" i="125"/>
  <c r="BL21" i="125"/>
  <c r="BK21" i="125"/>
  <c r="BJ21" i="125"/>
  <c r="BI21" i="125"/>
  <c r="BH21" i="125"/>
  <c r="BH33" i="125" s="1"/>
  <c r="BG21" i="125"/>
  <c r="BF21" i="125"/>
  <c r="BE21" i="125"/>
  <c r="BD21" i="125"/>
  <c r="BC21" i="125"/>
  <c r="BB21" i="125"/>
  <c r="BA21" i="125"/>
  <c r="G21" i="125"/>
  <c r="G33" i="125" s="1"/>
  <c r="BO20" i="125"/>
  <c r="BG20" i="125"/>
  <c r="AZ20" i="125"/>
  <c r="AY20" i="125"/>
  <c r="AX20" i="125"/>
  <c r="AW20" i="125"/>
  <c r="AV20" i="125"/>
  <c r="AU20" i="125"/>
  <c r="AT20" i="125"/>
  <c r="AS20" i="125"/>
  <c r="AR20" i="125"/>
  <c r="AQ20" i="125"/>
  <c r="AP20" i="125"/>
  <c r="AO20" i="125"/>
  <c r="AN20" i="125"/>
  <c r="AM20" i="125"/>
  <c r="AL20" i="125"/>
  <c r="AK20" i="125"/>
  <c r="AJ20" i="125"/>
  <c r="AI20" i="125"/>
  <c r="AH20" i="125"/>
  <c r="AG20" i="125"/>
  <c r="AF20" i="125"/>
  <c r="AE20" i="125"/>
  <c r="AD20" i="125"/>
  <c r="AC20" i="125"/>
  <c r="AB20" i="125"/>
  <c r="AA20" i="125"/>
  <c r="Z20" i="125"/>
  <c r="Y20" i="125"/>
  <c r="X20" i="125"/>
  <c r="W20" i="125"/>
  <c r="V20" i="125"/>
  <c r="U20" i="125"/>
  <c r="T20" i="125"/>
  <c r="S20" i="125"/>
  <c r="R20" i="125"/>
  <c r="Q20" i="125"/>
  <c r="P20" i="125"/>
  <c r="O20" i="125"/>
  <c r="N20" i="125"/>
  <c r="M20" i="125"/>
  <c r="L20" i="125"/>
  <c r="K20" i="125"/>
  <c r="J20" i="125"/>
  <c r="I20" i="125"/>
  <c r="H20" i="125"/>
  <c r="BU19" i="125"/>
  <c r="BS19" i="125"/>
  <c r="BQ19" i="125"/>
  <c r="BO19" i="125"/>
  <c r="BM19" i="125"/>
  <c r="BK19" i="125"/>
  <c r="BI19" i="125"/>
  <c r="BG19" i="125"/>
  <c r="BE19" i="125"/>
  <c r="BC19" i="125"/>
  <c r="BA19" i="125"/>
  <c r="G19" i="125"/>
  <c r="BU18" i="125"/>
  <c r="BS18" i="125"/>
  <c r="BQ18" i="125"/>
  <c r="BO18" i="125"/>
  <c r="BM18" i="125"/>
  <c r="BK18" i="125"/>
  <c r="BI18" i="125"/>
  <c r="BG18" i="125"/>
  <c r="BE18" i="125"/>
  <c r="BC18" i="125"/>
  <c r="BA18" i="125"/>
  <c r="G18" i="125"/>
  <c r="BU17" i="125"/>
  <c r="BS17" i="125"/>
  <c r="BQ17" i="125"/>
  <c r="BO17" i="125"/>
  <c r="BM17" i="125"/>
  <c r="BK17" i="125"/>
  <c r="BI17" i="125"/>
  <c r="BG17" i="125"/>
  <c r="BE17" i="125"/>
  <c r="BC17" i="125"/>
  <c r="BA17" i="125"/>
  <c r="G17" i="125"/>
  <c r="BU16" i="125"/>
  <c r="BS16" i="125"/>
  <c r="BQ16" i="125"/>
  <c r="BO16" i="125"/>
  <c r="BM16" i="125"/>
  <c r="BK16" i="125"/>
  <c r="BI16" i="125"/>
  <c r="BG16" i="125"/>
  <c r="BE16" i="125"/>
  <c r="BC16" i="125"/>
  <c r="BA16" i="125"/>
  <c r="G16" i="125"/>
  <c r="BU15" i="125"/>
  <c r="BS15" i="125"/>
  <c r="BQ15" i="125"/>
  <c r="BO15" i="125"/>
  <c r="BM15" i="125"/>
  <c r="BK15" i="125"/>
  <c r="BI15" i="125"/>
  <c r="BG15" i="125"/>
  <c r="BE15" i="125"/>
  <c r="BC15" i="125"/>
  <c r="BA15" i="125"/>
  <c r="G15" i="125"/>
  <c r="BU14" i="125"/>
  <c r="BS14" i="125"/>
  <c r="BQ14" i="125"/>
  <c r="BO14" i="125"/>
  <c r="BM14" i="125"/>
  <c r="BK14" i="125"/>
  <c r="BI14" i="125"/>
  <c r="BG14" i="125"/>
  <c r="BE14" i="125"/>
  <c r="BC14" i="125"/>
  <c r="BA14" i="125"/>
  <c r="G14" i="125"/>
  <c r="BU13" i="125"/>
  <c r="BS13" i="125"/>
  <c r="BQ13" i="125"/>
  <c r="BO13" i="125"/>
  <c r="BM13" i="125"/>
  <c r="BK13" i="125"/>
  <c r="BI13" i="125"/>
  <c r="BG13" i="125"/>
  <c r="BE13" i="125"/>
  <c r="BC13" i="125"/>
  <c r="BA13" i="125"/>
  <c r="G13" i="125"/>
  <c r="BU12" i="125"/>
  <c r="BS12" i="125"/>
  <c r="BQ12" i="125"/>
  <c r="BO12" i="125"/>
  <c r="BM12" i="125"/>
  <c r="BK12" i="125"/>
  <c r="BI12" i="125"/>
  <c r="BG12" i="125"/>
  <c r="BE12" i="125"/>
  <c r="BC12" i="125"/>
  <c r="BA12" i="125"/>
  <c r="G12" i="125"/>
  <c r="BU11" i="125"/>
  <c r="BS11" i="125"/>
  <c r="BQ11" i="125"/>
  <c r="BO11" i="125"/>
  <c r="BM11" i="125"/>
  <c r="BK11" i="125"/>
  <c r="BI11" i="125"/>
  <c r="BG11" i="125"/>
  <c r="BE11" i="125"/>
  <c r="BC11" i="125"/>
  <c r="BA11" i="125"/>
  <c r="G11" i="125"/>
  <c r="BU10" i="125"/>
  <c r="BS10" i="125"/>
  <c r="BQ10" i="125"/>
  <c r="BO10" i="125"/>
  <c r="BM10" i="125"/>
  <c r="BK10" i="125"/>
  <c r="BI10" i="125"/>
  <c r="BG10" i="125"/>
  <c r="BE10" i="125"/>
  <c r="BC10" i="125"/>
  <c r="BA10" i="125"/>
  <c r="G10" i="125"/>
  <c r="BU9" i="125"/>
  <c r="BS9" i="125"/>
  <c r="BQ9" i="125"/>
  <c r="BO9" i="125"/>
  <c r="BM9" i="125"/>
  <c r="BK9" i="125"/>
  <c r="BK20" i="125" s="1"/>
  <c r="BI9" i="125"/>
  <c r="BG9" i="125"/>
  <c r="BE9" i="125"/>
  <c r="BC9" i="125"/>
  <c r="BA9" i="125"/>
  <c r="G9" i="125"/>
  <c r="BU8" i="125"/>
  <c r="BU20" i="125" s="1"/>
  <c r="BS8" i="125"/>
  <c r="BS20" i="125" s="1"/>
  <c r="BQ8" i="125"/>
  <c r="BQ20" i="125" s="1"/>
  <c r="BO8" i="125"/>
  <c r="BM8" i="125"/>
  <c r="BM20" i="125" s="1"/>
  <c r="BK8" i="125"/>
  <c r="BI8" i="125"/>
  <c r="BG8" i="125"/>
  <c r="BE8" i="125"/>
  <c r="BE20" i="125" s="1"/>
  <c r="BC8" i="125"/>
  <c r="BC20" i="125" s="1"/>
  <c r="BA8" i="125"/>
  <c r="BA20" i="125" s="1"/>
  <c r="G8" i="125"/>
  <c r="G20" i="125" s="1"/>
  <c r="AD49" i="124"/>
  <c r="AC49" i="124"/>
  <c r="X49" i="124"/>
  <c r="W49" i="124"/>
  <c r="R49" i="124"/>
  <c r="Q49" i="124"/>
  <c r="L49" i="124"/>
  <c r="K49" i="124"/>
  <c r="H49" i="124"/>
  <c r="P46" i="124"/>
  <c r="T46" i="124" s="1"/>
  <c r="AJ46" i="124" s="1"/>
  <c r="AD43" i="124"/>
  <c r="AC43" i="124"/>
  <c r="X43" i="124"/>
  <c r="W43" i="124"/>
  <c r="R43" i="124"/>
  <c r="Q43" i="124"/>
  <c r="L43" i="124"/>
  <c r="K43" i="124"/>
  <c r="H43" i="124"/>
  <c r="AM42" i="124"/>
  <c r="AE42" i="124"/>
  <c r="AA48" i="124" s="1"/>
  <c r="AE48" i="124" s="1"/>
  <c r="AM48" i="124" s="1"/>
  <c r="AA42" i="124"/>
  <c r="S42" i="124"/>
  <c r="O42" i="124"/>
  <c r="AF41" i="124"/>
  <c r="AB47" i="124" s="1"/>
  <c r="AF47" i="124" s="1"/>
  <c r="AN47" i="124" s="1"/>
  <c r="AB41" i="124"/>
  <c r="T41" i="124"/>
  <c r="P41" i="124"/>
  <c r="AL40" i="124"/>
  <c r="AK40" i="124"/>
  <c r="AA40" i="124"/>
  <c r="AE40" i="124" s="1"/>
  <c r="U40" i="124"/>
  <c r="Y40" i="124" s="1"/>
  <c r="U46" i="124" s="1"/>
  <c r="Y46" i="124" s="1"/>
  <c r="AK46" i="124" s="1"/>
  <c r="O40" i="124"/>
  <c r="S40" i="124" s="1"/>
  <c r="I40" i="124"/>
  <c r="AB39" i="124"/>
  <c r="AF39" i="124" s="1"/>
  <c r="V39" i="124"/>
  <c r="Z39" i="124" s="1"/>
  <c r="Y38" i="124"/>
  <c r="U38" i="124"/>
  <c r="M38" i="124"/>
  <c r="I38" i="124"/>
  <c r="AD37" i="124"/>
  <c r="AC37" i="124"/>
  <c r="AB37" i="124"/>
  <c r="Y37" i="124"/>
  <c r="X37" i="124"/>
  <c r="W37" i="124"/>
  <c r="R37" i="124"/>
  <c r="Q37" i="124"/>
  <c r="L37" i="124"/>
  <c r="K37" i="124"/>
  <c r="I37" i="124"/>
  <c r="H37" i="124"/>
  <c r="AI36" i="124"/>
  <c r="AE36" i="124"/>
  <c r="AM36" i="124" s="1"/>
  <c r="AB36" i="124"/>
  <c r="AF36" i="124" s="1"/>
  <c r="AA36" i="124"/>
  <c r="Z36" i="124"/>
  <c r="Y36" i="124"/>
  <c r="V36" i="124"/>
  <c r="U36" i="124"/>
  <c r="S36" i="124"/>
  <c r="P36" i="124"/>
  <c r="T36" i="124" s="1"/>
  <c r="O36" i="124"/>
  <c r="M36" i="124"/>
  <c r="J36" i="124"/>
  <c r="N36" i="124" s="1"/>
  <c r="I36" i="124"/>
  <c r="G36" i="124"/>
  <c r="AJ35" i="124"/>
  <c r="AF35" i="124"/>
  <c r="AN35" i="124" s="1"/>
  <c r="AE35" i="124"/>
  <c r="AM35" i="124" s="1"/>
  <c r="AB35" i="124"/>
  <c r="AA35" i="124"/>
  <c r="Z35" i="124"/>
  <c r="Y35" i="124"/>
  <c r="U41" i="124" s="1"/>
  <c r="Y41" i="124" s="1"/>
  <c r="U47" i="124" s="1"/>
  <c r="Y47" i="124" s="1"/>
  <c r="AK47" i="124" s="1"/>
  <c r="V35" i="124"/>
  <c r="U35" i="124"/>
  <c r="T35" i="124"/>
  <c r="S35" i="124"/>
  <c r="P35" i="124"/>
  <c r="O35" i="124"/>
  <c r="G35" i="124" s="1"/>
  <c r="N35" i="124"/>
  <c r="M35" i="124"/>
  <c r="J35" i="124"/>
  <c r="I35" i="124"/>
  <c r="AN34" i="124"/>
  <c r="AL34" i="124"/>
  <c r="AJ34" i="124"/>
  <c r="AB34" i="124"/>
  <c r="AF34" i="124" s="1"/>
  <c r="AB40" i="124" s="1"/>
  <c r="AF40" i="124" s="1"/>
  <c r="AA34" i="124"/>
  <c r="AE34" i="124" s="1"/>
  <c r="AM34" i="124" s="1"/>
  <c r="Z34" i="124"/>
  <c r="V40" i="124" s="1"/>
  <c r="Z40" i="124" s="1"/>
  <c r="V46" i="124" s="1"/>
  <c r="Z46" i="124" s="1"/>
  <c r="AL46" i="124" s="1"/>
  <c r="V34" i="124"/>
  <c r="U34" i="124"/>
  <c r="Y34" i="124" s="1"/>
  <c r="AK34" i="124" s="1"/>
  <c r="P34" i="124"/>
  <c r="T34" i="124" s="1"/>
  <c r="P40" i="124" s="1"/>
  <c r="T40" i="124" s="1"/>
  <c r="AJ40" i="124" s="1"/>
  <c r="O34" i="124"/>
  <c r="S34" i="124" s="1"/>
  <c r="AI34" i="124" s="1"/>
  <c r="N34" i="124"/>
  <c r="J34" i="124"/>
  <c r="I34" i="124"/>
  <c r="M34" i="124" s="1"/>
  <c r="AG34" i="124" s="1"/>
  <c r="G34" i="124"/>
  <c r="AE33" i="124"/>
  <c r="AB33" i="124"/>
  <c r="AF33" i="124" s="1"/>
  <c r="AN33" i="124" s="1"/>
  <c r="AA33" i="124"/>
  <c r="V33" i="124"/>
  <c r="Z33" i="124" s="1"/>
  <c r="AL33" i="124" s="1"/>
  <c r="U33" i="124"/>
  <c r="Y33" i="124" s="1"/>
  <c r="U39" i="124" s="1"/>
  <c r="Y39" i="124" s="1"/>
  <c r="AK39" i="124" s="1"/>
  <c r="P33" i="124"/>
  <c r="T33" i="124" s="1"/>
  <c r="O33" i="124"/>
  <c r="S33" i="124" s="1"/>
  <c r="J33" i="124"/>
  <c r="N33" i="124" s="1"/>
  <c r="AH33" i="124" s="1"/>
  <c r="I33" i="124"/>
  <c r="AM32" i="124"/>
  <c r="AE32" i="124"/>
  <c r="AB32" i="124"/>
  <c r="AF32" i="124" s="1"/>
  <c r="AA32" i="124"/>
  <c r="Y32" i="124"/>
  <c r="AK32" i="124" s="1"/>
  <c r="V32" i="124"/>
  <c r="U32" i="124"/>
  <c r="U37" i="124" s="1"/>
  <c r="S32" i="124"/>
  <c r="P32" i="124"/>
  <c r="T32" i="124" s="1"/>
  <c r="O32" i="124"/>
  <c r="O37" i="124" s="1"/>
  <c r="M32" i="124"/>
  <c r="J32" i="124"/>
  <c r="I32" i="124"/>
  <c r="G32" i="124"/>
  <c r="AD31" i="124"/>
  <c r="AC31" i="124"/>
  <c r="X31" i="124"/>
  <c r="W31" i="124"/>
  <c r="R31" i="124"/>
  <c r="Q31" i="124"/>
  <c r="L31" i="124"/>
  <c r="K31" i="124"/>
  <c r="H31" i="124"/>
  <c r="AA27" i="124"/>
  <c r="AE27" i="124" s="1"/>
  <c r="AM27" i="124" s="1"/>
  <c r="AD25" i="124"/>
  <c r="AC25" i="124"/>
  <c r="X25" i="124"/>
  <c r="W25" i="124"/>
  <c r="R25" i="124"/>
  <c r="Q25" i="124"/>
  <c r="L25" i="124"/>
  <c r="K25" i="124"/>
  <c r="H25" i="124"/>
  <c r="AN24" i="124"/>
  <c r="AB24" i="124"/>
  <c r="AF24" i="124" s="1"/>
  <c r="AB30" i="124" s="1"/>
  <c r="AF30" i="124" s="1"/>
  <c r="AN30" i="124" s="1"/>
  <c r="Y24" i="124"/>
  <c r="AA23" i="124"/>
  <c r="AE23" i="124" s="1"/>
  <c r="AA29" i="124" s="1"/>
  <c r="AE29" i="124" s="1"/>
  <c r="AM29" i="124" s="1"/>
  <c r="Y23" i="124"/>
  <c r="U23" i="124"/>
  <c r="O23" i="124"/>
  <c r="S23" i="124" s="1"/>
  <c r="I23" i="124"/>
  <c r="AA22" i="124"/>
  <c r="AE22" i="124" s="1"/>
  <c r="AM21" i="124"/>
  <c r="AA21" i="124"/>
  <c r="AE21" i="124" s="1"/>
  <c r="O21" i="124"/>
  <c r="S21" i="124" s="1"/>
  <c r="AD19" i="124"/>
  <c r="AC19" i="124"/>
  <c r="X19" i="124"/>
  <c r="W19" i="124"/>
  <c r="R19" i="124"/>
  <c r="Q19" i="124"/>
  <c r="P19" i="124"/>
  <c r="O19" i="124"/>
  <c r="L19" i="124"/>
  <c r="K19" i="124"/>
  <c r="H19" i="124"/>
  <c r="AK18" i="124"/>
  <c r="AB18" i="124"/>
  <c r="AF18" i="124" s="1"/>
  <c r="AN18" i="124" s="1"/>
  <c r="AA18" i="124"/>
  <c r="AE18" i="124" s="1"/>
  <c r="AA24" i="124" s="1"/>
  <c r="AE24" i="124" s="1"/>
  <c r="Y18" i="124"/>
  <c r="U24" i="124" s="1"/>
  <c r="V18" i="124"/>
  <c r="Z18" i="124" s="1"/>
  <c r="U18" i="124"/>
  <c r="P18" i="124"/>
  <c r="T18" i="124" s="1"/>
  <c r="O18" i="124"/>
  <c r="S18" i="124" s="1"/>
  <c r="J18" i="124"/>
  <c r="N18" i="124" s="1"/>
  <c r="AH18" i="124" s="1"/>
  <c r="I18" i="124"/>
  <c r="AN17" i="124"/>
  <c r="AI17" i="124"/>
  <c r="AE17" i="124"/>
  <c r="AM17" i="124" s="1"/>
  <c r="AB17" i="124"/>
  <c r="AF17" i="124" s="1"/>
  <c r="AB23" i="124" s="1"/>
  <c r="AF23" i="124" s="1"/>
  <c r="AA17" i="124"/>
  <c r="Y17" i="124"/>
  <c r="AK17" i="124" s="1"/>
  <c r="V17" i="124"/>
  <c r="Z17" i="124" s="1"/>
  <c r="U17" i="124"/>
  <c r="S17" i="124"/>
  <c r="P17" i="124"/>
  <c r="T17" i="124" s="1"/>
  <c r="O17" i="124"/>
  <c r="M17" i="124"/>
  <c r="AG17" i="124" s="1"/>
  <c r="J17" i="124"/>
  <c r="N17" i="124" s="1"/>
  <c r="I17" i="124"/>
  <c r="G17" i="124"/>
  <c r="AM16" i="124"/>
  <c r="AK16" i="124"/>
  <c r="AF16" i="124"/>
  <c r="AB16" i="124"/>
  <c r="AA16" i="124"/>
  <c r="AE16" i="124" s="1"/>
  <c r="Z16" i="124"/>
  <c r="AL16" i="124" s="1"/>
  <c r="Y16" i="124"/>
  <c r="U22" i="124" s="1"/>
  <c r="Y22" i="124" s="1"/>
  <c r="V16" i="124"/>
  <c r="U16" i="124"/>
  <c r="T16" i="124"/>
  <c r="P22" i="124" s="1"/>
  <c r="T22" i="124" s="1"/>
  <c r="P16" i="124"/>
  <c r="O16" i="124"/>
  <c r="S16" i="124" s="1"/>
  <c r="N16" i="124"/>
  <c r="M16" i="124"/>
  <c r="J16" i="124"/>
  <c r="I16" i="124"/>
  <c r="G16" i="124"/>
  <c r="AJ15" i="124"/>
  <c r="AG15" i="124"/>
  <c r="AB15" i="124"/>
  <c r="AF15" i="124" s="1"/>
  <c r="AA15" i="124"/>
  <c r="AE15" i="124" s="1"/>
  <c r="AM15" i="124" s="1"/>
  <c r="V15" i="124"/>
  <c r="Z15" i="124" s="1"/>
  <c r="U15" i="124"/>
  <c r="Y15" i="124" s="1"/>
  <c r="AK15" i="124" s="1"/>
  <c r="T15" i="124"/>
  <c r="P21" i="124" s="1"/>
  <c r="T21" i="124" s="1"/>
  <c r="P15" i="124"/>
  <c r="O15" i="124"/>
  <c r="S15" i="124" s="1"/>
  <c r="AI15" i="124" s="1"/>
  <c r="N15" i="124"/>
  <c r="J21" i="124" s="1"/>
  <c r="N21" i="124" s="1"/>
  <c r="AH21" i="124" s="1"/>
  <c r="J15" i="124"/>
  <c r="I15" i="124"/>
  <c r="M15" i="124" s="1"/>
  <c r="I21" i="124" s="1"/>
  <c r="AM14" i="124"/>
  <c r="AB14" i="124"/>
  <c r="AA14" i="124"/>
  <c r="AE14" i="124" s="1"/>
  <c r="Y14" i="124"/>
  <c r="V14" i="124"/>
  <c r="U14" i="124"/>
  <c r="S14" i="124"/>
  <c r="P14" i="124"/>
  <c r="T14" i="124" s="1"/>
  <c r="O14" i="124"/>
  <c r="M14" i="124"/>
  <c r="J14" i="124"/>
  <c r="I14" i="124"/>
  <c r="AI13" i="124"/>
  <c r="AF13" i="124"/>
  <c r="AE13" i="124"/>
  <c r="Z13" i="124"/>
  <c r="Y13" i="124"/>
  <c r="T13" i="124"/>
  <c r="S13" i="124"/>
  <c r="N13" i="124"/>
  <c r="M13" i="124"/>
  <c r="H13" i="124"/>
  <c r="AM12" i="124"/>
  <c r="AK12" i="124"/>
  <c r="AI12" i="124"/>
  <c r="AG12" i="124"/>
  <c r="G12" i="124"/>
  <c r="AM11" i="124"/>
  <c r="AK11" i="124"/>
  <c r="AI11" i="124"/>
  <c r="AG11" i="124"/>
  <c r="G11" i="124"/>
  <c r="AM10" i="124"/>
  <c r="AK10" i="124"/>
  <c r="AI10" i="124"/>
  <c r="AG10" i="124"/>
  <c r="G10" i="124"/>
  <c r="AM9" i="124"/>
  <c r="AK9" i="124"/>
  <c r="AK13" i="124" s="1"/>
  <c r="AI9" i="124"/>
  <c r="AG9" i="124"/>
  <c r="G9" i="124"/>
  <c r="AM8" i="124"/>
  <c r="AK8" i="124"/>
  <c r="AI8" i="124"/>
  <c r="AG8" i="124"/>
  <c r="G8" i="124"/>
  <c r="G13" i="124" s="1"/>
  <c r="D9" i="123" l="1"/>
  <c r="O27" i="124"/>
  <c r="S27" i="124" s="1"/>
  <c r="AI27" i="124" s="1"/>
  <c r="AI21" i="124"/>
  <c r="AB38" i="124"/>
  <c r="AF37" i="124"/>
  <c r="G21" i="124"/>
  <c r="M21" i="124"/>
  <c r="U28" i="124"/>
  <c r="Y28" i="124" s="1"/>
  <c r="AK28" i="124" s="1"/>
  <c r="AK22" i="124"/>
  <c r="V23" i="124"/>
  <c r="Z23" i="124" s="1"/>
  <c r="AL17" i="124"/>
  <c r="AM23" i="124"/>
  <c r="O41" i="124"/>
  <c r="S41" i="124" s="1"/>
  <c r="AI35" i="124"/>
  <c r="G14" i="124"/>
  <c r="G19" i="124" s="1"/>
  <c r="I19" i="124"/>
  <c r="U20" i="124"/>
  <c r="AK14" i="124"/>
  <c r="AK19" i="124" s="1"/>
  <c r="AN15" i="124"/>
  <c r="AB21" i="124"/>
  <c r="AF21" i="124" s="1"/>
  <c r="I22" i="124"/>
  <c r="AG16" i="124"/>
  <c r="O24" i="124"/>
  <c r="S24" i="124" s="1"/>
  <c r="AI18" i="124"/>
  <c r="BA33" i="125"/>
  <c r="BI33" i="125"/>
  <c r="BQ33" i="125"/>
  <c r="BI85" i="125"/>
  <c r="AG36" i="124"/>
  <c r="I42" i="124"/>
  <c r="V21" i="124"/>
  <c r="Z21" i="124" s="1"/>
  <c r="AL15" i="124"/>
  <c r="AM22" i="124"/>
  <c r="AA28" i="124"/>
  <c r="AE28" i="124" s="1"/>
  <c r="AM28" i="124" s="1"/>
  <c r="AA20" i="124"/>
  <c r="AE19" i="124"/>
  <c r="AJ18" i="124"/>
  <c r="P24" i="124"/>
  <c r="T24" i="124" s="1"/>
  <c r="J24" i="124"/>
  <c r="N24" i="124" s="1"/>
  <c r="AA41" i="124"/>
  <c r="AE41" i="124" s="1"/>
  <c r="AB19" i="124"/>
  <c r="AF14" i="124"/>
  <c r="AH15" i="124"/>
  <c r="AI16" i="124"/>
  <c r="O22" i="124"/>
  <c r="S22" i="124" s="1"/>
  <c r="AN23" i="124"/>
  <c r="AB29" i="124"/>
  <c r="AF29" i="124" s="1"/>
  <c r="AN29" i="124" s="1"/>
  <c r="U19" i="124"/>
  <c r="O29" i="124"/>
  <c r="S29" i="124" s="1"/>
  <c r="AI29" i="124" s="1"/>
  <c r="AI23" i="124"/>
  <c r="AK24" i="124"/>
  <c r="U30" i="124"/>
  <c r="Y30" i="124" s="1"/>
  <c r="AK30" i="124" s="1"/>
  <c r="J27" i="124"/>
  <c r="N27" i="124" s="1"/>
  <c r="AH27" i="124" s="1"/>
  <c r="AA39" i="124"/>
  <c r="AE39" i="124" s="1"/>
  <c r="AM33" i="124"/>
  <c r="AM37" i="124" s="1"/>
  <c r="AA30" i="124"/>
  <c r="AE30" i="124" s="1"/>
  <c r="AM30" i="124" s="1"/>
  <c r="AM24" i="124"/>
  <c r="AN40" i="124"/>
  <c r="AB46" i="124"/>
  <c r="AF46" i="124" s="1"/>
  <c r="AN46" i="124" s="1"/>
  <c r="O48" i="124"/>
  <c r="S48" i="124" s="1"/>
  <c r="AI48" i="124" s="1"/>
  <c r="AI42" i="124"/>
  <c r="N14" i="124"/>
  <c r="J19" i="124"/>
  <c r="AH16" i="124"/>
  <c r="J22" i="124"/>
  <c r="N22" i="124" s="1"/>
  <c r="AM18" i="124"/>
  <c r="AM19" i="124" s="1"/>
  <c r="G23" i="124"/>
  <c r="M23" i="124"/>
  <c r="AM13" i="124"/>
  <c r="AL18" i="124"/>
  <c r="V24" i="124"/>
  <c r="Z24" i="124" s="1"/>
  <c r="V37" i="124"/>
  <c r="Z32" i="124"/>
  <c r="U42" i="124"/>
  <c r="Y42" i="124" s="1"/>
  <c r="AK36" i="124"/>
  <c r="BG33" i="125"/>
  <c r="BC59" i="125"/>
  <c r="BK59" i="125"/>
  <c r="BS59" i="125"/>
  <c r="BA72" i="125"/>
  <c r="BQ72" i="125"/>
  <c r="O20" i="124"/>
  <c r="AI14" i="124"/>
  <c r="S19" i="124"/>
  <c r="Y19" i="124"/>
  <c r="G15" i="124"/>
  <c r="G18" i="124"/>
  <c r="M18" i="124"/>
  <c r="AA19" i="124"/>
  <c r="U21" i="124"/>
  <c r="Y21" i="124" s="1"/>
  <c r="AH34" i="124"/>
  <c r="J40" i="124"/>
  <c r="N40" i="124" s="1"/>
  <c r="J23" i="124"/>
  <c r="N23" i="124" s="1"/>
  <c r="AH17" i="124"/>
  <c r="AN32" i="124"/>
  <c r="I20" i="124"/>
  <c r="M19" i="124"/>
  <c r="AG14" i="124"/>
  <c r="AN16" i="124"/>
  <c r="AB22" i="124"/>
  <c r="AF22" i="124" s="1"/>
  <c r="AJ21" i="124"/>
  <c r="P27" i="124"/>
  <c r="T27" i="124" s="1"/>
  <c r="AJ27" i="124" s="1"/>
  <c r="P28" i="124"/>
  <c r="T28" i="124" s="1"/>
  <c r="AJ28" i="124" s="1"/>
  <c r="AJ22" i="124"/>
  <c r="AJ16" i="124"/>
  <c r="P23" i="124"/>
  <c r="T23" i="124" s="1"/>
  <c r="AJ17" i="124"/>
  <c r="V22" i="124"/>
  <c r="Z22" i="124" s="1"/>
  <c r="U29" i="124"/>
  <c r="Y29" i="124" s="1"/>
  <c r="AK29" i="124" s="1"/>
  <c r="AK23" i="124"/>
  <c r="J42" i="124"/>
  <c r="N42" i="124" s="1"/>
  <c r="AH36" i="124"/>
  <c r="V42" i="124"/>
  <c r="Z42" i="124" s="1"/>
  <c r="AL36" i="124"/>
  <c r="AG38" i="124"/>
  <c r="I44" i="124"/>
  <c r="M40" i="124"/>
  <c r="G40" i="124"/>
  <c r="BB33" i="125"/>
  <c r="BR33" i="125"/>
  <c r="BK33" i="125"/>
  <c r="BJ46" i="125"/>
  <c r="BR46" i="125"/>
  <c r="BC46" i="125"/>
  <c r="BK46" i="125"/>
  <c r="BS46" i="125"/>
  <c r="BE72" i="125"/>
  <c r="BM72" i="125"/>
  <c r="BU72" i="125"/>
  <c r="BF85" i="125"/>
  <c r="BN85" i="125"/>
  <c r="BV85" i="125"/>
  <c r="AG13" i="124"/>
  <c r="D12" i="123" s="1"/>
  <c r="E9" i="114" s="1"/>
  <c r="N32" i="124"/>
  <c r="J37" i="124"/>
  <c r="AK33" i="124"/>
  <c r="AK37" i="124" s="1"/>
  <c r="P37" i="124"/>
  <c r="J39" i="124"/>
  <c r="N39" i="124" s="1"/>
  <c r="O46" i="124"/>
  <c r="S46" i="124" s="1"/>
  <c r="AI46" i="124" s="1"/>
  <c r="AI40" i="124"/>
  <c r="AK41" i="124"/>
  <c r="U45" i="124"/>
  <c r="Y45" i="124" s="1"/>
  <c r="AK45" i="124" s="1"/>
  <c r="BD59" i="125"/>
  <c r="BL59" i="125"/>
  <c r="BT59" i="125"/>
  <c r="BJ33" i="125"/>
  <c r="BC33" i="125"/>
  <c r="BS33" i="125"/>
  <c r="BB46" i="125"/>
  <c r="AJ14" i="124"/>
  <c r="T19" i="124"/>
  <c r="O39" i="124"/>
  <c r="S39" i="124" s="1"/>
  <c r="AI33" i="124"/>
  <c r="P42" i="124"/>
  <c r="T42" i="124" s="1"/>
  <c r="AJ36" i="124"/>
  <c r="AN41" i="124"/>
  <c r="BD33" i="125"/>
  <c r="BL33" i="125"/>
  <c r="BT33" i="125"/>
  <c r="BD46" i="125"/>
  <c r="BL46" i="125"/>
  <c r="BT46" i="125"/>
  <c r="BH85" i="125"/>
  <c r="BB98" i="125"/>
  <c r="BJ98" i="125"/>
  <c r="BR98" i="125"/>
  <c r="BC98" i="125"/>
  <c r="BK98" i="125"/>
  <c r="BS98" i="125"/>
  <c r="AJ33" i="124"/>
  <c r="P39" i="124"/>
  <c r="T39" i="124" s="1"/>
  <c r="AG35" i="124"/>
  <c r="I41" i="124"/>
  <c r="AK35" i="124"/>
  <c r="V45" i="124"/>
  <c r="Z45" i="124" s="1"/>
  <c r="AL45" i="124" s="1"/>
  <c r="AL39" i="124"/>
  <c r="BI20" i="125"/>
  <c r="BE46" i="125"/>
  <c r="BM46" i="125"/>
  <c r="BN59" i="125"/>
  <c r="BA85" i="125"/>
  <c r="BQ85" i="125"/>
  <c r="P20" i="124"/>
  <c r="P38" i="124"/>
  <c r="AJ32" i="124"/>
  <c r="T37" i="124"/>
  <c r="AK38" i="124"/>
  <c r="U44" i="124"/>
  <c r="AB45" i="124"/>
  <c r="AF45" i="124" s="1"/>
  <c r="AN45" i="124" s="1"/>
  <c r="AN39" i="124"/>
  <c r="AA46" i="124"/>
  <c r="AE46" i="124" s="1"/>
  <c r="AM46" i="124" s="1"/>
  <c r="AM40" i="124"/>
  <c r="AJ41" i="124"/>
  <c r="P47" i="124"/>
  <c r="T47" i="124" s="1"/>
  <c r="AJ47" i="124" s="1"/>
  <c r="U43" i="124"/>
  <c r="BF33" i="125"/>
  <c r="BN33" i="125"/>
  <c r="BV33" i="125"/>
  <c r="BF46" i="125"/>
  <c r="BN46" i="125"/>
  <c r="BV46" i="125"/>
  <c r="BC85" i="125"/>
  <c r="BK85" i="125"/>
  <c r="BS85" i="125"/>
  <c r="BD98" i="125"/>
  <c r="BL98" i="125"/>
  <c r="BT98" i="125"/>
  <c r="BU46" i="125"/>
  <c r="BF59" i="125"/>
  <c r="BV59" i="125"/>
  <c r="BP72" i="125"/>
  <c r="BI72" i="125"/>
  <c r="V19" i="124"/>
  <c r="Z14" i="124"/>
  <c r="O38" i="124"/>
  <c r="AI32" i="124"/>
  <c r="S37" i="124"/>
  <c r="BH59" i="125"/>
  <c r="BB72" i="125"/>
  <c r="BJ72" i="125"/>
  <c r="BR72" i="125"/>
  <c r="BC72" i="125"/>
  <c r="BK72" i="125"/>
  <c r="BS72" i="125"/>
  <c r="BE98" i="125"/>
  <c r="BM98" i="125"/>
  <c r="BU98" i="125"/>
  <c r="BB59" i="125"/>
  <c r="BJ59" i="125"/>
  <c r="BR59" i="125"/>
  <c r="BF72" i="125"/>
  <c r="BN72" i="125"/>
  <c r="BV72" i="125"/>
  <c r="BB85" i="125"/>
  <c r="BJ85" i="125"/>
  <c r="BR85" i="125"/>
  <c r="BF98" i="125"/>
  <c r="BN98" i="125"/>
  <c r="BV98" i="125"/>
  <c r="AA37" i="124"/>
  <c r="M33" i="124"/>
  <c r="G33" i="124"/>
  <c r="G37" i="124" s="1"/>
  <c r="AN36" i="124"/>
  <c r="AB42" i="124"/>
  <c r="AF42" i="124" s="1"/>
  <c r="AE37" i="124"/>
  <c r="AA38" i="124"/>
  <c r="AH35" i="124"/>
  <c r="J41" i="124"/>
  <c r="N41" i="124" s="1"/>
  <c r="V41" i="124"/>
  <c r="Z41" i="124" s="1"/>
  <c r="AL35" i="124"/>
  <c r="BE33" i="125"/>
  <c r="BM33" i="125"/>
  <c r="BU33" i="125"/>
  <c r="BE59" i="125"/>
  <c r="BM59" i="125"/>
  <c r="BU59" i="125"/>
  <c r="BE85" i="125"/>
  <c r="BM85" i="125"/>
  <c r="BU85" i="125"/>
  <c r="AG32" i="124"/>
  <c r="J30" i="124" l="1"/>
  <c r="N30" i="124" s="1"/>
  <c r="AH30" i="124" s="1"/>
  <c r="AH24" i="124"/>
  <c r="V47" i="124"/>
  <c r="Z47" i="124" s="1"/>
  <c r="AL47" i="124" s="1"/>
  <c r="AL41" i="124"/>
  <c r="I39" i="124"/>
  <c r="AG33" i="124"/>
  <c r="AG37" i="124" s="1"/>
  <c r="H12" i="123" s="1"/>
  <c r="I9" i="114" s="1"/>
  <c r="AJ42" i="124"/>
  <c r="P48" i="124"/>
  <c r="T48" i="124" s="1"/>
  <c r="AJ48" i="124" s="1"/>
  <c r="V28" i="124"/>
  <c r="Z28" i="124" s="1"/>
  <c r="AL28" i="124" s="1"/>
  <c r="AL22" i="124"/>
  <c r="AB28" i="124"/>
  <c r="AF28" i="124" s="1"/>
  <c r="AN28" i="124" s="1"/>
  <c r="AN22" i="124"/>
  <c r="AH40" i="124"/>
  <c r="J46" i="124"/>
  <c r="N46" i="124" s="1"/>
  <c r="AH46" i="124" s="1"/>
  <c r="N19" i="124"/>
  <c r="J20" i="124"/>
  <c r="AH14" i="124"/>
  <c r="AH19" i="124" s="1"/>
  <c r="AA45" i="124"/>
  <c r="AE45" i="124" s="1"/>
  <c r="AM45" i="124" s="1"/>
  <c r="AM39" i="124"/>
  <c r="P30" i="124"/>
  <c r="T30" i="124" s="1"/>
  <c r="AJ30" i="124" s="1"/>
  <c r="AJ24" i="124"/>
  <c r="G42" i="124"/>
  <c r="M42" i="124"/>
  <c r="AI24" i="124"/>
  <c r="O30" i="124"/>
  <c r="S30" i="124" s="1"/>
  <c r="AI30" i="124" s="1"/>
  <c r="I27" i="124"/>
  <c r="AG21" i="124"/>
  <c r="AH41" i="124"/>
  <c r="J47" i="124"/>
  <c r="N47" i="124" s="1"/>
  <c r="AH47" i="124" s="1"/>
  <c r="AJ37" i="124"/>
  <c r="J45" i="124"/>
  <c r="N45" i="124" s="1"/>
  <c r="AH45" i="124" s="1"/>
  <c r="AH39" i="124"/>
  <c r="AI19" i="124"/>
  <c r="AI22" i="124"/>
  <c r="O28" i="124"/>
  <c r="S28" i="124" s="1"/>
  <c r="AI28" i="124" s="1"/>
  <c r="M37" i="124"/>
  <c r="AI37" i="124"/>
  <c r="P43" i="124"/>
  <c r="T38" i="124"/>
  <c r="O45" i="124"/>
  <c r="S45" i="124" s="1"/>
  <c r="AI45" i="124" s="1"/>
  <c r="AI39" i="124"/>
  <c r="V48" i="124"/>
  <c r="Z48" i="124" s="1"/>
  <c r="AL48" i="124" s="1"/>
  <c r="AL42" i="124"/>
  <c r="P29" i="124"/>
  <c r="T29" i="124" s="1"/>
  <c r="AJ29" i="124" s="1"/>
  <c r="AJ23" i="124"/>
  <c r="AK21" i="124"/>
  <c r="U27" i="124"/>
  <c r="Y27" i="124" s="1"/>
  <c r="AK27" i="124" s="1"/>
  <c r="O25" i="124"/>
  <c r="S20" i="124"/>
  <c r="I29" i="124"/>
  <c r="AG23" i="124"/>
  <c r="M22" i="124"/>
  <c r="G22" i="124"/>
  <c r="AI41" i="124"/>
  <c r="O47" i="124"/>
  <c r="S47" i="124" s="1"/>
  <c r="AI47" i="124" s="1"/>
  <c r="P45" i="124"/>
  <c r="T45" i="124" s="1"/>
  <c r="AJ45" i="124" s="1"/>
  <c r="AJ39" i="124"/>
  <c r="M44" i="124"/>
  <c r="AE38" i="124"/>
  <c r="AA43" i="124"/>
  <c r="AA25" i="124"/>
  <c r="AE20" i="124"/>
  <c r="AB43" i="124"/>
  <c r="AF38" i="124"/>
  <c r="Z19" i="124"/>
  <c r="AL14" i="124"/>
  <c r="AL19" i="124" s="1"/>
  <c r="V20" i="124"/>
  <c r="AJ19" i="124"/>
  <c r="AH42" i="124"/>
  <c r="J48" i="124"/>
  <c r="N48" i="124" s="1"/>
  <c r="AH48" i="124" s="1"/>
  <c r="M20" i="124"/>
  <c r="G20" i="124"/>
  <c r="I24" i="124"/>
  <c r="AG18" i="124"/>
  <c r="AG19" i="124" s="1"/>
  <c r="E12" i="123" s="1"/>
  <c r="F9" i="114" s="1"/>
  <c r="V38" i="124"/>
  <c r="Z37" i="124"/>
  <c r="AL32" i="124"/>
  <c r="AL37" i="124" s="1"/>
  <c r="AN14" i="124"/>
  <c r="AN19" i="124" s="1"/>
  <c r="AB20" i="124"/>
  <c r="AF19" i="124"/>
  <c r="AH23" i="124"/>
  <c r="J29" i="124"/>
  <c r="N29" i="124" s="1"/>
  <c r="AH29" i="124" s="1"/>
  <c r="V27" i="124"/>
  <c r="Z27" i="124" s="1"/>
  <c r="AL27" i="124" s="1"/>
  <c r="AL21" i="124"/>
  <c r="O43" i="124"/>
  <c r="S38" i="124"/>
  <c r="G38" i="124"/>
  <c r="P25" i="124"/>
  <c r="T20" i="124"/>
  <c r="U48" i="124"/>
  <c r="Y48" i="124" s="1"/>
  <c r="AK48" i="124" s="1"/>
  <c r="AK42" i="124"/>
  <c r="AK43" i="124" s="1"/>
  <c r="Y43" i="124"/>
  <c r="AB27" i="124"/>
  <c r="AF27" i="124" s="1"/>
  <c r="AN27" i="124" s="1"/>
  <c r="AN21" i="124"/>
  <c r="AN42" i="124"/>
  <c r="AB48" i="124"/>
  <c r="AF48" i="124" s="1"/>
  <c r="AN48" i="124" s="1"/>
  <c r="M41" i="124"/>
  <c r="G41" i="124"/>
  <c r="N37" i="124"/>
  <c r="J38" i="124"/>
  <c r="AH32" i="124"/>
  <c r="AH37" i="124" s="1"/>
  <c r="AN37" i="124"/>
  <c r="J28" i="124"/>
  <c r="N28" i="124" s="1"/>
  <c r="AH28" i="124" s="1"/>
  <c r="AH22" i="124"/>
  <c r="V29" i="124"/>
  <c r="Z29" i="124" s="1"/>
  <c r="AL29" i="124" s="1"/>
  <c r="AL23" i="124"/>
  <c r="V30" i="124"/>
  <c r="Z30" i="124" s="1"/>
  <c r="AL30" i="124" s="1"/>
  <c r="AL24" i="124"/>
  <c r="U49" i="124"/>
  <c r="Y44" i="124"/>
  <c r="I46" i="124"/>
  <c r="AG40" i="124"/>
  <c r="AM41" i="124"/>
  <c r="AA47" i="124"/>
  <c r="AE47" i="124" s="1"/>
  <c r="AM47" i="124" s="1"/>
  <c r="U25" i="124"/>
  <c r="Y20" i="124"/>
  <c r="M25" i="124" l="1"/>
  <c r="AG20" i="124"/>
  <c r="I26" i="124"/>
  <c r="M46" i="124"/>
  <c r="AG46" i="124" s="1"/>
  <c r="G46" i="124"/>
  <c r="AE43" i="124"/>
  <c r="AA44" i="124"/>
  <c r="AM38" i="124"/>
  <c r="AM43" i="124" s="1"/>
  <c r="AK20" i="124"/>
  <c r="AK25" i="124" s="1"/>
  <c r="U26" i="124"/>
  <c r="Y25" i="124"/>
  <c r="P26" i="124"/>
  <c r="AJ20" i="124"/>
  <c r="AJ25" i="124" s="1"/>
  <c r="T25" i="124"/>
  <c r="M24" i="124"/>
  <c r="G24" i="124"/>
  <c r="AG22" i="124"/>
  <c r="I28" i="124"/>
  <c r="I25" i="124"/>
  <c r="AG44" i="124"/>
  <c r="AF20" i="124"/>
  <c r="AB25" i="124"/>
  <c r="G25" i="124"/>
  <c r="AF43" i="124"/>
  <c r="AB44" i="124"/>
  <c r="AN38" i="124"/>
  <c r="AN43" i="124" s="1"/>
  <c r="G29" i="124"/>
  <c r="M29" i="124"/>
  <c r="AG29" i="124" s="1"/>
  <c r="M39" i="124"/>
  <c r="G39" i="124"/>
  <c r="G43" i="124" s="1"/>
  <c r="I43" i="124"/>
  <c r="N38" i="124"/>
  <c r="J43" i="124"/>
  <c r="J25" i="124"/>
  <c r="N20" i="124"/>
  <c r="AI20" i="124"/>
  <c r="AI25" i="124" s="1"/>
  <c r="S25" i="124"/>
  <c r="O26" i="124"/>
  <c r="AE25" i="124"/>
  <c r="AM20" i="124"/>
  <c r="AM25" i="124" s="1"/>
  <c r="AA26" i="124"/>
  <c r="Y49" i="124"/>
  <c r="AK44" i="124"/>
  <c r="AK49" i="124" s="1"/>
  <c r="AG41" i="124"/>
  <c r="I47" i="124"/>
  <c r="V43" i="124"/>
  <c r="Z38" i="124"/>
  <c r="P44" i="124"/>
  <c r="AJ38" i="124"/>
  <c r="AJ43" i="124" s="1"/>
  <c r="T43" i="124"/>
  <c r="AG42" i="124"/>
  <c r="I48" i="124"/>
  <c r="O44" i="124"/>
  <c r="S43" i="124"/>
  <c r="AI38" i="124"/>
  <c r="AI43" i="124" s="1"/>
  <c r="M27" i="124"/>
  <c r="AG27" i="124" s="1"/>
  <c r="G27" i="124"/>
  <c r="V25" i="124"/>
  <c r="Z20" i="124"/>
  <c r="P31" i="124" l="1"/>
  <c r="T26" i="124"/>
  <c r="AA31" i="124"/>
  <c r="AE26" i="124"/>
  <c r="AF44" i="124"/>
  <c r="AB49" i="124"/>
  <c r="I31" i="124"/>
  <c r="M26" i="124"/>
  <c r="G26" i="124"/>
  <c r="P49" i="124"/>
  <c r="T44" i="124"/>
  <c r="N43" i="124"/>
  <c r="AH38" i="124"/>
  <c r="AH43" i="124" s="1"/>
  <c r="J44" i="124"/>
  <c r="G28" i="124"/>
  <c r="M28" i="124"/>
  <c r="AG28" i="124" s="1"/>
  <c r="U31" i="124"/>
  <c r="Y26" i="124"/>
  <c r="AL38" i="124"/>
  <c r="AL43" i="124" s="1"/>
  <c r="Z43" i="124"/>
  <c r="V44" i="124"/>
  <c r="O31" i="124"/>
  <c r="S26" i="124"/>
  <c r="S44" i="124"/>
  <c r="O49" i="124"/>
  <c r="G44" i="124"/>
  <c r="M47" i="124"/>
  <c r="AG47" i="124" s="1"/>
  <c r="G47" i="124"/>
  <c r="AG39" i="124"/>
  <c r="AG43" i="124" s="1"/>
  <c r="I12" i="123" s="1"/>
  <c r="J9" i="114" s="1"/>
  <c r="I45" i="124"/>
  <c r="M43" i="124"/>
  <c r="AB26" i="124"/>
  <c r="AF25" i="124"/>
  <c r="AN20" i="124"/>
  <c r="AN25" i="124" s="1"/>
  <c r="AG24" i="124"/>
  <c r="AG25" i="124" s="1"/>
  <c r="F12" i="123" s="1"/>
  <c r="G9" i="114" s="1"/>
  <c r="I30" i="124"/>
  <c r="AE44" i="124"/>
  <c r="AA49" i="124"/>
  <c r="M48" i="124"/>
  <c r="AG48" i="124" s="1"/>
  <c r="G48" i="124"/>
  <c r="V26" i="124"/>
  <c r="Z25" i="124"/>
  <c r="AL20" i="124"/>
  <c r="AL25" i="124" s="1"/>
  <c r="J26" i="124"/>
  <c r="N25" i="124"/>
  <c r="AH20" i="124"/>
  <c r="AH25" i="124" s="1"/>
  <c r="AM26" i="124" l="1"/>
  <c r="AM31" i="124" s="1"/>
  <c r="AE31" i="124"/>
  <c r="AJ44" i="124"/>
  <c r="AJ49" i="124" s="1"/>
  <c r="T49" i="124"/>
  <c r="V31" i="124"/>
  <c r="Z26" i="124"/>
  <c r="AK26" i="124"/>
  <c r="AK31" i="124" s="1"/>
  <c r="Y31" i="124"/>
  <c r="T31" i="124"/>
  <c r="AJ26" i="124"/>
  <c r="AJ31" i="124" s="1"/>
  <c r="AB31" i="124"/>
  <c r="AF26" i="124"/>
  <c r="AI44" i="124"/>
  <c r="AI49" i="124" s="1"/>
  <c r="S49" i="124"/>
  <c r="S31" i="124"/>
  <c r="AI26" i="124"/>
  <c r="AI31" i="124" s="1"/>
  <c r="AG26" i="124"/>
  <c r="AG31" i="124" s="1"/>
  <c r="G45" i="124"/>
  <c r="G49" i="124" s="1"/>
  <c r="M45" i="124"/>
  <c r="I49" i="124"/>
  <c r="AM44" i="124"/>
  <c r="AM49" i="124" s="1"/>
  <c r="AE49" i="124"/>
  <c r="V49" i="124"/>
  <c r="Z44" i="124"/>
  <c r="N44" i="124"/>
  <c r="J49" i="124"/>
  <c r="J31" i="124"/>
  <c r="N26" i="124"/>
  <c r="G30" i="124"/>
  <c r="G31" i="124" s="1"/>
  <c r="M30" i="124"/>
  <c r="AG30" i="124" s="1"/>
  <c r="AF49" i="124"/>
  <c r="AN44" i="124"/>
  <c r="AN49" i="124" s="1"/>
  <c r="N31" i="124" l="1"/>
  <c r="AH26" i="124"/>
  <c r="AH31" i="124" s="1"/>
  <c r="AG45" i="124"/>
  <c r="AG49" i="124" s="1"/>
  <c r="J12" i="123" s="1"/>
  <c r="K9" i="114" s="1"/>
  <c r="M49" i="124"/>
  <c r="AF31" i="124"/>
  <c r="AN26" i="124"/>
  <c r="AN31" i="124" s="1"/>
  <c r="AH44" i="124"/>
  <c r="AH49" i="124" s="1"/>
  <c r="N49" i="124"/>
  <c r="AL44" i="124"/>
  <c r="AL49" i="124" s="1"/>
  <c r="Z49" i="124"/>
  <c r="M31" i="124"/>
  <c r="G12" i="123"/>
  <c r="H9" i="114" s="1"/>
  <c r="Z31" i="124"/>
  <c r="AL26" i="124"/>
  <c r="AL31" i="124" s="1"/>
  <c r="ES82" i="121" l="1"/>
  <c r="EM82" i="121"/>
  <c r="EA82" i="121"/>
  <c r="DY82" i="121"/>
  <c r="CR82" i="121"/>
  <c r="CQ82" i="121"/>
  <c r="CO82" i="121"/>
  <c r="CN82" i="121"/>
  <c r="CL82" i="121"/>
  <c r="CK82" i="121"/>
  <c r="CJ82" i="121"/>
  <c r="CM82" i="121" s="1"/>
  <c r="BY82" i="121"/>
  <c r="BV82" i="121"/>
  <c r="BR82" i="121"/>
  <c r="BP82" i="121"/>
  <c r="BO82" i="121"/>
  <c r="AI82" i="121"/>
  <c r="ED82" i="121" s="1"/>
  <c r="AD82" i="121"/>
  <c r="EN82" i="121" s="1"/>
  <c r="AC82" i="121"/>
  <c r="DX82" i="121" s="1"/>
  <c r="AA82" i="121"/>
  <c r="Z82" i="121"/>
  <c r="Y82" i="121"/>
  <c r="X82" i="121"/>
  <c r="W82" i="121"/>
  <c r="AF82" i="121" s="1"/>
  <c r="EP82" i="121" s="1"/>
  <c r="V82" i="121"/>
  <c r="U82" i="121"/>
  <c r="AJ82" i="121" s="1"/>
  <c r="T82" i="121"/>
  <c r="S82" i="121"/>
  <c r="Q82" i="121"/>
  <c r="P82" i="121"/>
  <c r="N82" i="121"/>
  <c r="L82" i="121"/>
  <c r="K82" i="121"/>
  <c r="AB82" i="121" s="1"/>
  <c r="I82" i="121"/>
  <c r="EQ81" i="121"/>
  <c r="EP81" i="121"/>
  <c r="EE81" i="121"/>
  <c r="EB81" i="121"/>
  <c r="EA81" i="121"/>
  <c r="DW81" i="121"/>
  <c r="CR81" i="121"/>
  <c r="CQ81" i="121"/>
  <c r="ED81" i="121" s="1"/>
  <c r="CO81" i="121"/>
  <c r="CN81" i="121"/>
  <c r="CM81" i="121"/>
  <c r="CP81" i="121" s="1"/>
  <c r="CL81" i="121"/>
  <c r="CK81" i="121"/>
  <c r="DX81" i="121" s="1"/>
  <c r="CJ81" i="121"/>
  <c r="AJ81" i="121"/>
  <c r="ET81" i="121" s="1"/>
  <c r="AI81" i="121"/>
  <c r="AG81" i="121"/>
  <c r="AF81" i="121"/>
  <c r="AD81" i="121"/>
  <c r="EN81" i="121" s="1"/>
  <c r="AC81" i="121"/>
  <c r="AB81" i="121"/>
  <c r="I81" i="121"/>
  <c r="DX80" i="121"/>
  <c r="CR80" i="121"/>
  <c r="CQ80" i="121"/>
  <c r="CO80" i="121"/>
  <c r="CN80" i="121"/>
  <c r="CL80" i="121"/>
  <c r="CK80" i="121"/>
  <c r="CJ80" i="121"/>
  <c r="BY80" i="121"/>
  <c r="BV80" i="121"/>
  <c r="BR80" i="121"/>
  <c r="BP80" i="121"/>
  <c r="BO80" i="121"/>
  <c r="AJ80" i="121"/>
  <c r="AD80" i="121"/>
  <c r="AC80" i="121"/>
  <c r="EM80" i="121" s="1"/>
  <c r="AB80" i="121"/>
  <c r="AA80" i="121"/>
  <c r="Z80" i="121"/>
  <c r="Y80" i="121"/>
  <c r="X80" i="121"/>
  <c r="W80" i="121"/>
  <c r="V80" i="121"/>
  <c r="U80" i="121"/>
  <c r="T80" i="121"/>
  <c r="S80" i="121"/>
  <c r="Q80" i="121"/>
  <c r="P80" i="121"/>
  <c r="N80" i="121"/>
  <c r="L80" i="121"/>
  <c r="K80" i="121"/>
  <c r="I80" i="121"/>
  <c r="EU79" i="121"/>
  <c r="EX79" i="121" s="1"/>
  <c r="ET79" i="121"/>
  <c r="EN79" i="121"/>
  <c r="EM79" i="121"/>
  <c r="EL79" i="121"/>
  <c r="EF79" i="121"/>
  <c r="EE79" i="121"/>
  <c r="ED79" i="121"/>
  <c r="EB79" i="121"/>
  <c r="DY79" i="121"/>
  <c r="DX79" i="121"/>
  <c r="DW79" i="121"/>
  <c r="CR79" i="121"/>
  <c r="CQ79" i="121"/>
  <c r="CP79" i="121"/>
  <c r="CO79" i="121"/>
  <c r="CN79" i="121"/>
  <c r="EA79" i="121" s="1"/>
  <c r="CM79" i="121"/>
  <c r="CL79" i="121"/>
  <c r="CK79" i="121"/>
  <c r="CJ79" i="121"/>
  <c r="AJ79" i="121"/>
  <c r="AI79" i="121"/>
  <c r="ES79" i="121" s="1"/>
  <c r="AG79" i="121"/>
  <c r="EQ79" i="121" s="1"/>
  <c r="AF79" i="121"/>
  <c r="AE79" i="121"/>
  <c r="EV79" i="121" s="1"/>
  <c r="AD79" i="121"/>
  <c r="AC79" i="121"/>
  <c r="AB79" i="121"/>
  <c r="I79" i="121"/>
  <c r="EN78" i="121"/>
  <c r="EM78" i="121"/>
  <c r="EF78" i="121"/>
  <c r="DY78" i="121"/>
  <c r="DX78" i="121"/>
  <c r="CM78" i="121"/>
  <c r="CL78" i="121"/>
  <c r="CK78" i="121"/>
  <c r="CJ78" i="121"/>
  <c r="BY78" i="121"/>
  <c r="CQ78" i="121" s="1"/>
  <c r="BV78" i="121"/>
  <c r="BR78" i="121"/>
  <c r="BP78" i="121"/>
  <c r="BO78" i="121"/>
  <c r="AG78" i="121"/>
  <c r="AD78" i="121"/>
  <c r="AC78" i="121"/>
  <c r="AB78" i="121"/>
  <c r="AA78" i="121"/>
  <c r="Z78" i="121"/>
  <c r="Y78" i="121"/>
  <c r="X78" i="121"/>
  <c r="W78" i="121"/>
  <c r="AF78" i="121" s="1"/>
  <c r="V78" i="121"/>
  <c r="U78" i="121"/>
  <c r="T78" i="121"/>
  <c r="S78" i="121"/>
  <c r="Q78" i="121"/>
  <c r="P78" i="121"/>
  <c r="N78" i="121"/>
  <c r="L78" i="121"/>
  <c r="K78" i="121"/>
  <c r="I78" i="121"/>
  <c r="ET77" i="121"/>
  <c r="ES77" i="121"/>
  <c r="EQ77" i="121"/>
  <c r="EL77" i="121"/>
  <c r="EE77" i="121"/>
  <c r="ED77" i="121"/>
  <c r="EB77" i="121"/>
  <c r="DY77" i="121"/>
  <c r="DW77" i="121"/>
  <c r="CR77" i="121"/>
  <c r="CQ77" i="121"/>
  <c r="CP77" i="121"/>
  <c r="CO77" i="121"/>
  <c r="CN77" i="121"/>
  <c r="CM77" i="121"/>
  <c r="CL77" i="121"/>
  <c r="CK77" i="121"/>
  <c r="EF77" i="121" s="1"/>
  <c r="CJ77" i="121"/>
  <c r="AJ77" i="121"/>
  <c r="AI77" i="121"/>
  <c r="AG77" i="121"/>
  <c r="AF77" i="121"/>
  <c r="EP77" i="121" s="1"/>
  <c r="AD77" i="121"/>
  <c r="EN77" i="121" s="1"/>
  <c r="AC77" i="121"/>
  <c r="AB77" i="121"/>
  <c r="I77" i="121"/>
  <c r="ET76" i="121"/>
  <c r="EP76" i="121"/>
  <c r="DX76" i="121"/>
  <c r="CR76" i="121"/>
  <c r="CQ76" i="121"/>
  <c r="CP76" i="121"/>
  <c r="CO76" i="121"/>
  <c r="CN76" i="121"/>
  <c r="CL76" i="121"/>
  <c r="CK76" i="121"/>
  <c r="CJ76" i="121"/>
  <c r="CM76" i="121" s="1"/>
  <c r="BY76" i="121"/>
  <c r="BV76" i="121"/>
  <c r="BR76" i="121"/>
  <c r="BP76" i="121"/>
  <c r="BO76" i="121"/>
  <c r="AG76" i="121"/>
  <c r="EQ76" i="121" s="1"/>
  <c r="AF76" i="121"/>
  <c r="AD76" i="121"/>
  <c r="AC76" i="121"/>
  <c r="EM76" i="121" s="1"/>
  <c r="AA76" i="121"/>
  <c r="Z76" i="121"/>
  <c r="Y76" i="121"/>
  <c r="X76" i="121"/>
  <c r="W76" i="121"/>
  <c r="V76" i="121"/>
  <c r="U76" i="121"/>
  <c r="T76" i="121"/>
  <c r="AJ76" i="121" s="1"/>
  <c r="EE76" i="121" s="1"/>
  <c r="S76" i="121"/>
  <c r="Q76" i="121"/>
  <c r="P76" i="121"/>
  <c r="N76" i="121"/>
  <c r="L76" i="121"/>
  <c r="K76" i="121"/>
  <c r="AB76" i="121" s="1"/>
  <c r="I76" i="121"/>
  <c r="EQ75" i="121"/>
  <c r="EP75" i="121"/>
  <c r="EN75" i="121"/>
  <c r="ED75" i="121"/>
  <c r="EB75" i="121"/>
  <c r="EA75" i="121"/>
  <c r="DY75" i="121"/>
  <c r="DX75" i="121"/>
  <c r="CR75" i="121"/>
  <c r="CQ75" i="121"/>
  <c r="CO75" i="121"/>
  <c r="CN75" i="121"/>
  <c r="CL75" i="121"/>
  <c r="CK75" i="121"/>
  <c r="CJ75" i="121"/>
  <c r="AJ75" i="121"/>
  <c r="AI75" i="121"/>
  <c r="ES75" i="121" s="1"/>
  <c r="AG75" i="121"/>
  <c r="AF75" i="121"/>
  <c r="AE75" i="121"/>
  <c r="AH75" i="121" s="1"/>
  <c r="AD75" i="121"/>
  <c r="AC75" i="121"/>
  <c r="AB75" i="121"/>
  <c r="I75" i="121"/>
  <c r="CO74" i="121"/>
  <c r="CN74" i="121"/>
  <c r="CM74" i="121"/>
  <c r="CP74" i="121" s="1"/>
  <c r="CL74" i="121"/>
  <c r="CK74" i="121"/>
  <c r="CJ74" i="121"/>
  <c r="BY74" i="121"/>
  <c r="CR74" i="121" s="1"/>
  <c r="BV74" i="121"/>
  <c r="BR74" i="121"/>
  <c r="BP74" i="121"/>
  <c r="BO74" i="121"/>
  <c r="AA74" i="121"/>
  <c r="Z74" i="121"/>
  <c r="Y74" i="121"/>
  <c r="X74" i="121"/>
  <c r="W74" i="121"/>
  <c r="V74" i="121"/>
  <c r="U74" i="121"/>
  <c r="T74" i="121"/>
  <c r="S74" i="121"/>
  <c r="Q74" i="121"/>
  <c r="P74" i="121"/>
  <c r="N74" i="121"/>
  <c r="L74" i="121"/>
  <c r="K74" i="121"/>
  <c r="I74" i="121"/>
  <c r="EU73" i="121"/>
  <c r="EX73" i="121" s="1"/>
  <c r="ET73" i="121"/>
  <c r="ES73" i="121"/>
  <c r="EN73" i="121"/>
  <c r="EM73" i="121"/>
  <c r="EL73" i="121"/>
  <c r="EI73" i="121"/>
  <c r="EF73" i="121"/>
  <c r="EE73" i="121"/>
  <c r="ED73" i="121"/>
  <c r="EA73" i="121"/>
  <c r="DY73" i="121"/>
  <c r="DX73" i="121"/>
  <c r="DW73" i="121"/>
  <c r="CR73" i="121"/>
  <c r="CQ73" i="121"/>
  <c r="CO73" i="121"/>
  <c r="EB73" i="121" s="1"/>
  <c r="CN73" i="121"/>
  <c r="CM73" i="121"/>
  <c r="CL73" i="121"/>
  <c r="CK73" i="121"/>
  <c r="CJ73" i="121"/>
  <c r="AJ73" i="121"/>
  <c r="AI73" i="121"/>
  <c r="AH73" i="121"/>
  <c r="AG73" i="121"/>
  <c r="AF73" i="121"/>
  <c r="EP73" i="121" s="1"/>
  <c r="AE73" i="121"/>
  <c r="AD73" i="121"/>
  <c r="AC73" i="121"/>
  <c r="AB73" i="121"/>
  <c r="I73" i="121"/>
  <c r="EN72" i="121"/>
  <c r="EM72" i="121"/>
  <c r="DX72" i="121"/>
  <c r="CR72" i="121"/>
  <c r="CN72" i="121"/>
  <c r="CL72" i="121"/>
  <c r="CK72" i="121"/>
  <c r="CJ72" i="121"/>
  <c r="BY72" i="121"/>
  <c r="CQ72" i="121" s="1"/>
  <c r="BV72" i="121"/>
  <c r="BR72" i="121"/>
  <c r="BP72" i="121"/>
  <c r="BO72" i="121"/>
  <c r="AJ72" i="121"/>
  <c r="EE72" i="121" s="1"/>
  <c r="AI72" i="121"/>
  <c r="AH72" i="121"/>
  <c r="AG72" i="121"/>
  <c r="AF72" i="121"/>
  <c r="AD72" i="121"/>
  <c r="DY72" i="121" s="1"/>
  <c r="AC72" i="121"/>
  <c r="AB72" i="121"/>
  <c r="AE72" i="121" s="1"/>
  <c r="AA72" i="121"/>
  <c r="Z72" i="121"/>
  <c r="Y72" i="121"/>
  <c r="X72" i="121"/>
  <c r="W72" i="121"/>
  <c r="V72" i="121"/>
  <c r="U72" i="121"/>
  <c r="T72" i="121"/>
  <c r="S72" i="121"/>
  <c r="Q72" i="121"/>
  <c r="P72" i="121"/>
  <c r="N72" i="121"/>
  <c r="L72" i="121"/>
  <c r="K72" i="121"/>
  <c r="I72" i="121"/>
  <c r="ES71" i="121"/>
  <c r="EQ71" i="121"/>
  <c r="EP71" i="121"/>
  <c r="EF71" i="121"/>
  <c r="ED71" i="121"/>
  <c r="EB71" i="121"/>
  <c r="EA71" i="121"/>
  <c r="CR71" i="121"/>
  <c r="CQ71" i="121"/>
  <c r="CO71" i="121"/>
  <c r="CN71" i="121"/>
  <c r="CL71" i="121"/>
  <c r="CK71" i="121"/>
  <c r="CJ71" i="121"/>
  <c r="AJ71" i="121"/>
  <c r="AI71" i="121"/>
  <c r="AH71" i="121"/>
  <c r="AG71" i="121"/>
  <c r="AF71" i="121"/>
  <c r="AE71" i="121"/>
  <c r="AD71" i="121"/>
  <c r="AC71" i="121"/>
  <c r="AB71" i="121"/>
  <c r="I71" i="121"/>
  <c r="EA70" i="121"/>
  <c r="CR70" i="121"/>
  <c r="CQ70" i="121"/>
  <c r="CO70" i="121"/>
  <c r="CN70" i="121"/>
  <c r="CL70" i="121"/>
  <c r="CK70" i="121"/>
  <c r="BY70" i="121"/>
  <c r="BV70" i="121"/>
  <c r="BR70" i="121"/>
  <c r="BP70" i="121"/>
  <c r="BO70" i="121"/>
  <c r="CJ70" i="121" s="1"/>
  <c r="CM70" i="121" s="1"/>
  <c r="CP70" i="121" s="1"/>
  <c r="AI70" i="121"/>
  <c r="AF70" i="121"/>
  <c r="EP70" i="121" s="1"/>
  <c r="AE70" i="121"/>
  <c r="AA70" i="121"/>
  <c r="AG70" i="121" s="1"/>
  <c r="Z70" i="121"/>
  <c r="Y70" i="121"/>
  <c r="X70" i="121"/>
  <c r="W70" i="121"/>
  <c r="V70" i="121"/>
  <c r="U70" i="121"/>
  <c r="T70" i="121"/>
  <c r="S70" i="121"/>
  <c r="AD70" i="121" s="1"/>
  <c r="Q70" i="121"/>
  <c r="P70" i="121"/>
  <c r="N70" i="121"/>
  <c r="L70" i="121"/>
  <c r="K70" i="121"/>
  <c r="AB70" i="121" s="1"/>
  <c r="DW70" i="121" s="1"/>
  <c r="I70" i="121"/>
  <c r="EU69" i="121"/>
  <c r="ES69" i="121"/>
  <c r="EQ69" i="121"/>
  <c r="EN69" i="121"/>
  <c r="EL69" i="121"/>
  <c r="EF69" i="121"/>
  <c r="ED69" i="121"/>
  <c r="EA69" i="121"/>
  <c r="DY69" i="121"/>
  <c r="CR69" i="121"/>
  <c r="CQ69" i="121"/>
  <c r="CO69" i="121"/>
  <c r="EB69" i="121" s="1"/>
  <c r="CN69" i="121"/>
  <c r="EP69" i="121" s="1"/>
  <c r="CM69" i="121"/>
  <c r="CP69" i="121" s="1"/>
  <c r="CL69" i="121"/>
  <c r="CK69" i="121"/>
  <c r="CJ69" i="121"/>
  <c r="AJ69" i="121"/>
  <c r="AI69" i="121"/>
  <c r="AG69" i="121"/>
  <c r="AF69" i="121"/>
  <c r="AE69" i="121"/>
  <c r="EV69" i="121" s="1"/>
  <c r="AD69" i="121"/>
  <c r="AC69" i="121"/>
  <c r="AB69" i="121"/>
  <c r="DW69" i="121" s="1"/>
  <c r="I69" i="121"/>
  <c r="CR68" i="121"/>
  <c r="CN68" i="121"/>
  <c r="CM68" i="121"/>
  <c r="CL68" i="121"/>
  <c r="CK68" i="121"/>
  <c r="CJ68" i="121"/>
  <c r="BY68" i="121"/>
  <c r="CQ68" i="121" s="1"/>
  <c r="BV68" i="121"/>
  <c r="BR68" i="121"/>
  <c r="BP68" i="121"/>
  <c r="BO68" i="121"/>
  <c r="AA68" i="121"/>
  <c r="Z68" i="121"/>
  <c r="Y68" i="121"/>
  <c r="X68" i="121"/>
  <c r="W68" i="121"/>
  <c r="V68" i="121"/>
  <c r="U68" i="121"/>
  <c r="T68" i="121"/>
  <c r="S68" i="121"/>
  <c r="Q68" i="121"/>
  <c r="P68" i="121"/>
  <c r="N68" i="121"/>
  <c r="L68" i="121"/>
  <c r="K68" i="121"/>
  <c r="I68" i="121"/>
  <c r="ET67" i="121"/>
  <c r="ES67" i="121"/>
  <c r="EN67" i="121"/>
  <c r="ED67" i="121"/>
  <c r="CR67" i="121"/>
  <c r="EE67" i="121" s="1"/>
  <c r="CQ67" i="121"/>
  <c r="CO67" i="121"/>
  <c r="EB67" i="121" s="1"/>
  <c r="CN67" i="121"/>
  <c r="CL67" i="121"/>
  <c r="DY67" i="121" s="1"/>
  <c r="CK67" i="121"/>
  <c r="CJ67" i="121"/>
  <c r="EL67" i="121" s="1"/>
  <c r="AJ67" i="121"/>
  <c r="AI67" i="121"/>
  <c r="AG67" i="121"/>
  <c r="AF67" i="121"/>
  <c r="AE67" i="121"/>
  <c r="AD67" i="121"/>
  <c r="AC67" i="121"/>
  <c r="AB67" i="121"/>
  <c r="I67" i="121"/>
  <c r="CR66" i="121"/>
  <c r="CQ66" i="121"/>
  <c r="CO66" i="121"/>
  <c r="CN66" i="121"/>
  <c r="CL66" i="121"/>
  <c r="CK66" i="121"/>
  <c r="BY66" i="121"/>
  <c r="BV66" i="121"/>
  <c r="BR66" i="121"/>
  <c r="BP66" i="121"/>
  <c r="BO66" i="121"/>
  <c r="CJ66" i="121" s="1"/>
  <c r="CM66" i="121" s="1"/>
  <c r="CP66" i="121" s="1"/>
  <c r="AA66" i="121"/>
  <c r="AF66" i="121" s="1"/>
  <c r="Z66" i="121"/>
  <c r="Y66" i="121"/>
  <c r="X66" i="121"/>
  <c r="W66" i="121"/>
  <c r="V66" i="121"/>
  <c r="U66" i="121"/>
  <c r="T66" i="121"/>
  <c r="S66" i="121"/>
  <c r="Q66" i="121"/>
  <c r="P66" i="121"/>
  <c r="N66" i="121"/>
  <c r="L66" i="121"/>
  <c r="K66" i="121"/>
  <c r="I66" i="121"/>
  <c r="EU65" i="121"/>
  <c r="EE65" i="121"/>
  <c r="DY65" i="121"/>
  <c r="CR65" i="121"/>
  <c r="CQ65" i="121"/>
  <c r="CO65" i="121"/>
  <c r="EQ65" i="121" s="1"/>
  <c r="CN65" i="121"/>
  <c r="CL65" i="121"/>
  <c r="EN65" i="121" s="1"/>
  <c r="CK65" i="121"/>
  <c r="CJ65" i="121"/>
  <c r="AJ65" i="121"/>
  <c r="ET65" i="121" s="1"/>
  <c r="AI65" i="121"/>
  <c r="AG65" i="121"/>
  <c r="AF65" i="121"/>
  <c r="AE65" i="121"/>
  <c r="AD65" i="121"/>
  <c r="AC65" i="121"/>
  <c r="DX65" i="121" s="1"/>
  <c r="AB65" i="121"/>
  <c r="EL65" i="121" s="1"/>
  <c r="I65" i="121"/>
  <c r="CR64" i="121"/>
  <c r="CO64" i="121"/>
  <c r="CN64" i="121"/>
  <c r="CL64" i="121"/>
  <c r="CK64" i="121"/>
  <c r="BY64" i="121"/>
  <c r="CQ64" i="121" s="1"/>
  <c r="BV64" i="121"/>
  <c r="BR64" i="121"/>
  <c r="BP64" i="121"/>
  <c r="BO64" i="121"/>
  <c r="CJ64" i="121" s="1"/>
  <c r="AJ64" i="121"/>
  <c r="AA64" i="121"/>
  <c r="Z64" i="121"/>
  <c r="Y64" i="121"/>
  <c r="X64" i="121"/>
  <c r="W64" i="121"/>
  <c r="V64" i="121"/>
  <c r="U64" i="121"/>
  <c r="T64" i="121"/>
  <c r="S64" i="121"/>
  <c r="Q64" i="121"/>
  <c r="P64" i="121"/>
  <c r="N64" i="121"/>
  <c r="L64" i="121"/>
  <c r="K64" i="121"/>
  <c r="I64" i="121"/>
  <c r="EQ63" i="121"/>
  <c r="EP63" i="121"/>
  <c r="EM63" i="121"/>
  <c r="EF63" i="121"/>
  <c r="ED63" i="121"/>
  <c r="CR63" i="121"/>
  <c r="CQ63" i="121"/>
  <c r="CO63" i="121"/>
  <c r="CN63" i="121"/>
  <c r="EA63" i="121" s="1"/>
  <c r="CL63" i="121"/>
  <c r="CK63" i="121"/>
  <c r="CJ63" i="121"/>
  <c r="AJ63" i="121"/>
  <c r="ET63" i="121" s="1"/>
  <c r="AI63" i="121"/>
  <c r="ES63" i="121" s="1"/>
  <c r="AH63" i="121"/>
  <c r="AG63" i="121"/>
  <c r="EB63" i="121" s="1"/>
  <c r="AF63" i="121"/>
  <c r="AE63" i="121"/>
  <c r="AD63" i="121"/>
  <c r="AC63" i="121"/>
  <c r="AB63" i="121"/>
  <c r="I63" i="121"/>
  <c r="CR62" i="121"/>
  <c r="CO62" i="121"/>
  <c r="CL62" i="121"/>
  <c r="CK62" i="121"/>
  <c r="CJ62" i="121"/>
  <c r="BY62" i="121"/>
  <c r="CN62" i="121" s="1"/>
  <c r="BV62" i="121"/>
  <c r="BR62" i="121"/>
  <c r="BP62" i="121"/>
  <c r="BO62" i="121"/>
  <c r="AJ62" i="121"/>
  <c r="EE62" i="121" s="1"/>
  <c r="AF62" i="121"/>
  <c r="AA62" i="121"/>
  <c r="Z62" i="121"/>
  <c r="Y62" i="121"/>
  <c r="X62" i="121"/>
  <c r="W62" i="121"/>
  <c r="V62" i="121"/>
  <c r="U62" i="121"/>
  <c r="T62" i="121"/>
  <c r="AI62" i="121" s="1"/>
  <c r="S62" i="121"/>
  <c r="Q62" i="121"/>
  <c r="P62" i="121"/>
  <c r="N62" i="121"/>
  <c r="L62" i="121"/>
  <c r="K62" i="121"/>
  <c r="I62" i="121"/>
  <c r="EU61" i="121"/>
  <c r="EP61" i="121"/>
  <c r="EN61" i="121"/>
  <c r="EM61" i="121"/>
  <c r="EE61" i="121"/>
  <c r="DX61" i="121"/>
  <c r="CR61" i="121"/>
  <c r="CQ61" i="121"/>
  <c r="CO61" i="121"/>
  <c r="CN61" i="121"/>
  <c r="EA61" i="121" s="1"/>
  <c r="CL61" i="121"/>
  <c r="CK61" i="121"/>
  <c r="CJ61" i="121"/>
  <c r="AJ61" i="121"/>
  <c r="ET61" i="121" s="1"/>
  <c r="AI61" i="121"/>
  <c r="AG61" i="121"/>
  <c r="AF61" i="121"/>
  <c r="AD61" i="121"/>
  <c r="DY61" i="121" s="1"/>
  <c r="AC61" i="121"/>
  <c r="AB61" i="121"/>
  <c r="EF61" i="121" s="1"/>
  <c r="I61" i="121"/>
  <c r="CQ60" i="121"/>
  <c r="CL60" i="121"/>
  <c r="CK60" i="121"/>
  <c r="BY60" i="121"/>
  <c r="CN60" i="121" s="1"/>
  <c r="BV60" i="121"/>
  <c r="BR60" i="121"/>
  <c r="BP60" i="121"/>
  <c r="BO60" i="121"/>
  <c r="CJ60" i="121" s="1"/>
  <c r="AF60" i="121"/>
  <c r="AC60" i="121"/>
  <c r="AB60" i="121"/>
  <c r="AA60" i="121"/>
  <c r="Z60" i="121"/>
  <c r="Y60" i="121"/>
  <c r="X60" i="121"/>
  <c r="W60" i="121"/>
  <c r="V60" i="121"/>
  <c r="U60" i="121"/>
  <c r="T60" i="121"/>
  <c r="S60" i="121"/>
  <c r="AD60" i="121" s="1"/>
  <c r="Q60" i="121"/>
  <c r="P60" i="121"/>
  <c r="N60" i="121"/>
  <c r="L60" i="121"/>
  <c r="K60" i="121"/>
  <c r="I60" i="121"/>
  <c r="EP59" i="121"/>
  <c r="EM59" i="121"/>
  <c r="EE59" i="121"/>
  <c r="DX59" i="121"/>
  <c r="CR59" i="121"/>
  <c r="CQ59" i="121"/>
  <c r="ES59" i="121" s="1"/>
  <c r="CO59" i="121"/>
  <c r="CN59" i="121"/>
  <c r="CL59" i="121"/>
  <c r="CM59" i="121" s="1"/>
  <c r="CP59" i="121" s="1"/>
  <c r="CK59" i="121"/>
  <c r="CJ59" i="121"/>
  <c r="AJ59" i="121"/>
  <c r="ET59" i="121" s="1"/>
  <c r="AI59" i="121"/>
  <c r="AG59" i="121"/>
  <c r="AF59" i="121"/>
  <c r="AD59" i="121"/>
  <c r="AC59" i="121"/>
  <c r="AB59" i="121"/>
  <c r="DW59" i="121" s="1"/>
  <c r="I59" i="121"/>
  <c r="EN58" i="121"/>
  <c r="EL58" i="121"/>
  <c r="DY58" i="121"/>
  <c r="DX58" i="121"/>
  <c r="CQ58" i="121"/>
  <c r="CO58" i="121"/>
  <c r="CN58" i="121"/>
  <c r="CL58" i="121"/>
  <c r="CK58" i="121"/>
  <c r="CJ58" i="121"/>
  <c r="CM58" i="121" s="1"/>
  <c r="CP58" i="121" s="1"/>
  <c r="BY58" i="121"/>
  <c r="CR58" i="121" s="1"/>
  <c r="BV58" i="121"/>
  <c r="BR58" i="121"/>
  <c r="BP58" i="121"/>
  <c r="BO58" i="121"/>
  <c r="AG58" i="121"/>
  <c r="EB58" i="121" s="1"/>
  <c r="AD58" i="121"/>
  <c r="AC58" i="121"/>
  <c r="EM58" i="121" s="1"/>
  <c r="AB58" i="121"/>
  <c r="AA58" i="121"/>
  <c r="Z58" i="121"/>
  <c r="Y58" i="121"/>
  <c r="X58" i="121"/>
  <c r="W58" i="121"/>
  <c r="V58" i="121"/>
  <c r="U58" i="121"/>
  <c r="T58" i="121"/>
  <c r="S58" i="121"/>
  <c r="Q58" i="121"/>
  <c r="P58" i="121"/>
  <c r="N58" i="121"/>
  <c r="L58" i="121"/>
  <c r="K58" i="121"/>
  <c r="I58" i="121"/>
  <c r="EP57" i="121"/>
  <c r="EM57" i="121"/>
  <c r="CR57" i="121"/>
  <c r="CQ57" i="121"/>
  <c r="CP57" i="121"/>
  <c r="CO57" i="121"/>
  <c r="CN57" i="121"/>
  <c r="CM57" i="121"/>
  <c r="CL57" i="121"/>
  <c r="CK57" i="121"/>
  <c r="CJ57" i="121"/>
  <c r="AJ57" i="121"/>
  <c r="AI57" i="121"/>
  <c r="AG57" i="121"/>
  <c r="AF57" i="121"/>
  <c r="EA57" i="121" s="1"/>
  <c r="AD57" i="121"/>
  <c r="AC57" i="121"/>
  <c r="AB57" i="121"/>
  <c r="I57" i="121"/>
  <c r="CO56" i="121"/>
  <c r="CN56" i="121"/>
  <c r="CL56" i="121"/>
  <c r="CK56" i="121"/>
  <c r="CJ56" i="121"/>
  <c r="BY56" i="121"/>
  <c r="CR56" i="121" s="1"/>
  <c r="BV56" i="121"/>
  <c r="BR56" i="121"/>
  <c r="BP56" i="121"/>
  <c r="BO56" i="121"/>
  <c r="AJ56" i="121"/>
  <c r="AD56" i="121"/>
  <c r="AC56" i="121"/>
  <c r="AA56" i="121"/>
  <c r="AG56" i="121" s="1"/>
  <c r="Z56" i="121"/>
  <c r="Y56" i="121"/>
  <c r="X56" i="121"/>
  <c r="W56" i="121"/>
  <c r="V56" i="121"/>
  <c r="U56" i="121"/>
  <c r="AI56" i="121" s="1"/>
  <c r="T56" i="121"/>
  <c r="S56" i="121"/>
  <c r="Q56" i="121"/>
  <c r="P56" i="121"/>
  <c r="N56" i="121"/>
  <c r="L56" i="121"/>
  <c r="K56" i="121"/>
  <c r="I56" i="121"/>
  <c r="ES55" i="121"/>
  <c r="CR55" i="121"/>
  <c r="CQ55" i="121"/>
  <c r="CO55" i="121"/>
  <c r="CN55" i="121"/>
  <c r="CL55" i="121"/>
  <c r="CK55" i="121"/>
  <c r="CJ55" i="121"/>
  <c r="AJ55" i="121"/>
  <c r="AI55" i="121"/>
  <c r="ED55" i="121" s="1"/>
  <c r="AG55" i="121"/>
  <c r="AF55" i="121"/>
  <c r="AD55" i="121"/>
  <c r="EN55" i="121" s="1"/>
  <c r="AC55" i="121"/>
  <c r="AB55" i="121"/>
  <c r="I55" i="121"/>
  <c r="EM54" i="121"/>
  <c r="CN54" i="121"/>
  <c r="CL54" i="121"/>
  <c r="CK54" i="121"/>
  <c r="DX54" i="121" s="1"/>
  <c r="CJ54" i="121"/>
  <c r="BY54" i="121"/>
  <c r="BV54" i="121"/>
  <c r="BR54" i="121"/>
  <c r="BP54" i="121"/>
  <c r="BO54" i="121"/>
  <c r="AD54" i="121"/>
  <c r="AB54" i="121"/>
  <c r="AA54" i="121"/>
  <c r="Z54" i="121"/>
  <c r="Y54" i="121"/>
  <c r="X54" i="121"/>
  <c r="W54" i="121"/>
  <c r="V54" i="121"/>
  <c r="U54" i="121"/>
  <c r="T54" i="121"/>
  <c r="S54" i="121"/>
  <c r="AC54" i="121" s="1"/>
  <c r="Q54" i="121"/>
  <c r="P54" i="121"/>
  <c r="N54" i="121"/>
  <c r="L54" i="121"/>
  <c r="K54" i="121"/>
  <c r="I54" i="121"/>
  <c r="EU53" i="121"/>
  <c r="EQ53" i="121"/>
  <c r="EM53" i="121"/>
  <c r="EL53" i="121"/>
  <c r="DY53" i="121"/>
  <c r="DW53" i="121"/>
  <c r="CR53" i="121"/>
  <c r="EE53" i="121" s="1"/>
  <c r="CQ53" i="121"/>
  <c r="CP53" i="121"/>
  <c r="CO53" i="121"/>
  <c r="CN53" i="121"/>
  <c r="CM53" i="121"/>
  <c r="CL53" i="121"/>
  <c r="CK53" i="121"/>
  <c r="EF53" i="121" s="1"/>
  <c r="EI53" i="121" s="1"/>
  <c r="CJ53" i="121"/>
  <c r="AJ53" i="121"/>
  <c r="AI53" i="121"/>
  <c r="AG53" i="121"/>
  <c r="EB53" i="121" s="1"/>
  <c r="AF53" i="121"/>
  <c r="AD53" i="121"/>
  <c r="AE53" i="121" s="1"/>
  <c r="AC53" i="121"/>
  <c r="DX53" i="121" s="1"/>
  <c r="AB53" i="121"/>
  <c r="I53" i="121"/>
  <c r="CN52" i="121"/>
  <c r="CL52" i="121"/>
  <c r="CK52" i="121"/>
  <c r="BY52" i="121"/>
  <c r="BV52" i="121"/>
  <c r="BR52" i="121"/>
  <c r="BP52" i="121"/>
  <c r="BO52" i="121"/>
  <c r="CJ52" i="121" s="1"/>
  <c r="CM52" i="121" s="1"/>
  <c r="AG52" i="121"/>
  <c r="AF52" i="121"/>
  <c r="AB52" i="121"/>
  <c r="AA52" i="121"/>
  <c r="Z52" i="121"/>
  <c r="Y52" i="121"/>
  <c r="X52" i="121"/>
  <c r="W52" i="121"/>
  <c r="V52" i="121"/>
  <c r="U52" i="121"/>
  <c r="T52" i="121"/>
  <c r="S52" i="121"/>
  <c r="Q52" i="121"/>
  <c r="P52" i="121"/>
  <c r="N52" i="121"/>
  <c r="L52" i="121"/>
  <c r="K52" i="121"/>
  <c r="I52" i="121"/>
  <c r="EU51" i="121"/>
  <c r="EQ51" i="121"/>
  <c r="EM51" i="121"/>
  <c r="EA51" i="121"/>
  <c r="CR51" i="121"/>
  <c r="CQ51" i="121"/>
  <c r="CO51" i="121"/>
  <c r="EB51" i="121" s="1"/>
  <c r="CN51" i="121"/>
  <c r="CL51" i="121"/>
  <c r="CM51" i="121" s="1"/>
  <c r="CP51" i="121" s="1"/>
  <c r="CK51" i="121"/>
  <c r="DX51" i="121" s="1"/>
  <c r="CJ51" i="121"/>
  <c r="AJ51" i="121"/>
  <c r="AI51" i="121"/>
  <c r="ES51" i="121" s="1"/>
  <c r="AG51" i="121"/>
  <c r="AF51" i="121"/>
  <c r="EP51" i="121" s="1"/>
  <c r="AD51" i="121"/>
  <c r="AC51" i="121"/>
  <c r="AB51" i="121"/>
  <c r="I51" i="121"/>
  <c r="EM50" i="121"/>
  <c r="DY50" i="121"/>
  <c r="CQ50" i="121"/>
  <c r="CM50" i="121"/>
  <c r="CP50" i="121" s="1"/>
  <c r="CL50" i="121"/>
  <c r="CK50" i="121"/>
  <c r="BY50" i="121"/>
  <c r="CO50" i="121" s="1"/>
  <c r="BV50" i="121"/>
  <c r="BR50" i="121"/>
  <c r="BP50" i="121"/>
  <c r="BO50" i="121"/>
  <c r="CJ50" i="121" s="1"/>
  <c r="AJ50" i="121"/>
  <c r="AF50" i="121"/>
  <c r="AD50" i="121"/>
  <c r="AA50" i="121"/>
  <c r="Z50" i="121"/>
  <c r="Y50" i="121"/>
  <c r="AI50" i="121" s="1"/>
  <c r="X50" i="121"/>
  <c r="W50" i="121"/>
  <c r="V50" i="121"/>
  <c r="U50" i="121"/>
  <c r="T50" i="121"/>
  <c r="S50" i="121"/>
  <c r="AC50" i="121" s="1"/>
  <c r="DX50" i="121" s="1"/>
  <c r="Q50" i="121"/>
  <c r="P50" i="121"/>
  <c r="N50" i="121"/>
  <c r="L50" i="121"/>
  <c r="K50" i="121"/>
  <c r="AB50" i="121" s="1"/>
  <c r="I50" i="121"/>
  <c r="ES49" i="121"/>
  <c r="EP49" i="121"/>
  <c r="EL49" i="121"/>
  <c r="ED49" i="121"/>
  <c r="CR49" i="121"/>
  <c r="CQ49" i="121"/>
  <c r="CO49" i="121"/>
  <c r="CN49" i="121"/>
  <c r="EA49" i="121" s="1"/>
  <c r="CL49" i="121"/>
  <c r="EN49" i="121" s="1"/>
  <c r="CK49" i="121"/>
  <c r="CJ49" i="121"/>
  <c r="CM49" i="121" s="1"/>
  <c r="AJ49" i="121"/>
  <c r="AI49" i="121"/>
  <c r="AG49" i="121"/>
  <c r="EB49" i="121" s="1"/>
  <c r="AF49" i="121"/>
  <c r="AD49" i="121"/>
  <c r="DY49" i="121" s="1"/>
  <c r="AC49" i="121"/>
  <c r="AB49" i="121"/>
  <c r="I49" i="121"/>
  <c r="CR48" i="121"/>
  <c r="CP48" i="121"/>
  <c r="CO48" i="121"/>
  <c r="CN48" i="121"/>
  <c r="CL48" i="121"/>
  <c r="CK48" i="121"/>
  <c r="CJ48" i="121"/>
  <c r="CM48" i="121" s="1"/>
  <c r="BY48" i="121"/>
  <c r="CQ48" i="121" s="1"/>
  <c r="BV48" i="121"/>
  <c r="BR48" i="121"/>
  <c r="BP48" i="121"/>
  <c r="BO48" i="121"/>
  <c r="AF48" i="121"/>
  <c r="AA48" i="121"/>
  <c r="AI48" i="121" s="1"/>
  <c r="Z48" i="121"/>
  <c r="Y48" i="121"/>
  <c r="X48" i="121"/>
  <c r="W48" i="121"/>
  <c r="V48" i="121"/>
  <c r="U48" i="121"/>
  <c r="T48" i="121"/>
  <c r="S48" i="121"/>
  <c r="Q48" i="121"/>
  <c r="P48" i="121"/>
  <c r="N48" i="121"/>
  <c r="L48" i="121"/>
  <c r="K48" i="121"/>
  <c r="I48" i="121"/>
  <c r="EN47" i="121"/>
  <c r="EM47" i="121"/>
  <c r="EE47" i="121"/>
  <c r="DX47" i="121"/>
  <c r="DW47" i="121"/>
  <c r="CR47" i="121"/>
  <c r="CQ47" i="121"/>
  <c r="ES47" i="121" s="1"/>
  <c r="CO47" i="121"/>
  <c r="CN47" i="121"/>
  <c r="EA47" i="121" s="1"/>
  <c r="CL47" i="121"/>
  <c r="CK47" i="121"/>
  <c r="CJ47" i="121"/>
  <c r="CM47" i="121" s="1"/>
  <c r="CP47" i="121" s="1"/>
  <c r="AJ47" i="121"/>
  <c r="ET47" i="121" s="1"/>
  <c r="AI47" i="121"/>
  <c r="ED47" i="121" s="1"/>
  <c r="AG47" i="121"/>
  <c r="AF47" i="121"/>
  <c r="AD47" i="121"/>
  <c r="DY47" i="121" s="1"/>
  <c r="AC47" i="121"/>
  <c r="AB47" i="121"/>
  <c r="I47" i="121"/>
  <c r="EQ46" i="121"/>
  <c r="EF46" i="121"/>
  <c r="DY46" i="121"/>
  <c r="DX46" i="121"/>
  <c r="CR46" i="121"/>
  <c r="CO46" i="121"/>
  <c r="CL46" i="121"/>
  <c r="CK46" i="121"/>
  <c r="BY46" i="121"/>
  <c r="CQ46" i="121" s="1"/>
  <c r="BV46" i="121"/>
  <c r="BR46" i="121"/>
  <c r="BP46" i="121"/>
  <c r="BO46" i="121"/>
  <c r="CJ46" i="121" s="1"/>
  <c r="EL46" i="121" s="1"/>
  <c r="AF46" i="121"/>
  <c r="AC46" i="121"/>
  <c r="EM46" i="121" s="1"/>
  <c r="AB46" i="121"/>
  <c r="AA46" i="121"/>
  <c r="Z46" i="121"/>
  <c r="Y46" i="121"/>
  <c r="X46" i="121"/>
  <c r="W46" i="121"/>
  <c r="AG46" i="121" s="1"/>
  <c r="EB46" i="121" s="1"/>
  <c r="V46" i="121"/>
  <c r="U46" i="121"/>
  <c r="T46" i="121"/>
  <c r="AJ46" i="121" s="1"/>
  <c r="S46" i="121"/>
  <c r="AD46" i="121" s="1"/>
  <c r="EN46" i="121" s="1"/>
  <c r="Q46" i="121"/>
  <c r="P46" i="121"/>
  <c r="N46" i="121"/>
  <c r="L46" i="121"/>
  <c r="K46" i="121"/>
  <c r="I46" i="121"/>
  <c r="ES45" i="121"/>
  <c r="EM45" i="121"/>
  <c r="DX45" i="121"/>
  <c r="DW45" i="121"/>
  <c r="CR45" i="121"/>
  <c r="CQ45" i="121"/>
  <c r="CO45" i="121"/>
  <c r="CN45" i="121"/>
  <c r="CL45" i="121"/>
  <c r="CM45" i="121" s="1"/>
  <c r="CP45" i="121" s="1"/>
  <c r="CK45" i="121"/>
  <c r="CJ45" i="121"/>
  <c r="AJ45" i="121"/>
  <c r="ET45" i="121" s="1"/>
  <c r="AI45" i="121"/>
  <c r="ED45" i="121" s="1"/>
  <c r="AG45" i="121"/>
  <c r="AF45" i="121"/>
  <c r="AD45" i="121"/>
  <c r="AC45" i="121"/>
  <c r="AB45" i="121"/>
  <c r="EL45" i="121" s="1"/>
  <c r="I45" i="121"/>
  <c r="EN44" i="121"/>
  <c r="DY44" i="121"/>
  <c r="DX44" i="121"/>
  <c r="CO44" i="121"/>
  <c r="CN44" i="121"/>
  <c r="CL44" i="121"/>
  <c r="CK44" i="121"/>
  <c r="CJ44" i="121"/>
  <c r="CM44" i="121" s="1"/>
  <c r="CP44" i="121" s="1"/>
  <c r="BY44" i="121"/>
  <c r="CR44" i="121" s="1"/>
  <c r="BV44" i="121"/>
  <c r="BR44" i="121"/>
  <c r="BP44" i="121"/>
  <c r="BO44" i="121"/>
  <c r="AD44" i="121"/>
  <c r="AC44" i="121"/>
  <c r="EM44" i="121" s="1"/>
  <c r="AB44" i="121"/>
  <c r="AA44" i="121"/>
  <c r="Z44" i="121"/>
  <c r="Y44" i="121"/>
  <c r="X44" i="121"/>
  <c r="W44" i="121"/>
  <c r="V44" i="121"/>
  <c r="U44" i="121"/>
  <c r="T44" i="121"/>
  <c r="AG44" i="121" s="1"/>
  <c r="S44" i="121"/>
  <c r="Q44" i="121"/>
  <c r="P44" i="121"/>
  <c r="N44" i="121"/>
  <c r="L44" i="121"/>
  <c r="K44" i="121"/>
  <c r="I44" i="121"/>
  <c r="EU43" i="121"/>
  <c r="ET43" i="121"/>
  <c r="EO43" i="121"/>
  <c r="EM43" i="121"/>
  <c r="DZ43" i="121"/>
  <c r="DY43" i="121"/>
  <c r="CR43" i="121"/>
  <c r="CQ43" i="121"/>
  <c r="CP43" i="121"/>
  <c r="CO43" i="121"/>
  <c r="CN43" i="121"/>
  <c r="CM43" i="121"/>
  <c r="CL43" i="121"/>
  <c r="CK43" i="121"/>
  <c r="CJ43" i="121"/>
  <c r="AJ43" i="121"/>
  <c r="EE43" i="121" s="1"/>
  <c r="AI43" i="121"/>
  <c r="ES43" i="121" s="1"/>
  <c r="AG43" i="121"/>
  <c r="EQ43" i="121" s="1"/>
  <c r="AF43" i="121"/>
  <c r="AE43" i="121"/>
  <c r="AD43" i="121"/>
  <c r="EN43" i="121" s="1"/>
  <c r="AC43" i="121"/>
  <c r="DX43" i="121" s="1"/>
  <c r="AB43" i="121"/>
  <c r="EF43" i="121" s="1"/>
  <c r="I43" i="121"/>
  <c r="ED42" i="121"/>
  <c r="CQ42" i="121"/>
  <c r="CL42" i="121"/>
  <c r="CK42" i="121"/>
  <c r="BY42" i="121"/>
  <c r="BV42" i="121"/>
  <c r="BR42" i="121"/>
  <c r="BP42" i="121"/>
  <c r="BO42" i="121"/>
  <c r="CJ42" i="121" s="1"/>
  <c r="AJ42" i="121"/>
  <c r="AG42" i="121"/>
  <c r="AA42" i="121"/>
  <c r="AI42" i="121" s="1"/>
  <c r="Z42" i="121"/>
  <c r="Y42" i="121"/>
  <c r="X42" i="121"/>
  <c r="W42" i="121"/>
  <c r="AF42" i="121" s="1"/>
  <c r="V42" i="121"/>
  <c r="U42" i="121"/>
  <c r="T42" i="121"/>
  <c r="S42" i="121"/>
  <c r="Q42" i="121"/>
  <c r="P42" i="121"/>
  <c r="N42" i="121"/>
  <c r="L42" i="121"/>
  <c r="K42" i="121"/>
  <c r="I42" i="121"/>
  <c r="EP41" i="121"/>
  <c r="CR41" i="121"/>
  <c r="ET41" i="121" s="1"/>
  <c r="CQ41" i="121"/>
  <c r="CO41" i="121"/>
  <c r="CN41" i="121"/>
  <c r="CL41" i="121"/>
  <c r="CK41" i="121"/>
  <c r="CJ41" i="121"/>
  <c r="CM41" i="121" s="1"/>
  <c r="AJ41" i="121"/>
  <c r="AI41" i="121"/>
  <c r="AG41" i="121"/>
  <c r="AF41" i="121"/>
  <c r="EA41" i="121" s="1"/>
  <c r="AD41" i="121"/>
  <c r="EN41" i="121" s="1"/>
  <c r="AC41" i="121"/>
  <c r="AB41" i="121"/>
  <c r="EL41" i="121" s="1"/>
  <c r="I41" i="121"/>
  <c r="DJ40" i="121"/>
  <c r="DI40" i="121"/>
  <c r="DH40" i="121"/>
  <c r="CU40" i="121"/>
  <c r="CT40" i="121"/>
  <c r="CS40" i="121"/>
  <c r="CL40" i="121"/>
  <c r="CK40" i="121"/>
  <c r="CJ40" i="121"/>
  <c r="BY40" i="121"/>
  <c r="BV40" i="121"/>
  <c r="BR40" i="121"/>
  <c r="BP40" i="121"/>
  <c r="BO40" i="121"/>
  <c r="BB40" i="121"/>
  <c r="BA40" i="121"/>
  <c r="AZ40" i="121"/>
  <c r="EU40" i="121" s="1"/>
  <c r="AM40" i="121"/>
  <c r="AL40" i="121"/>
  <c r="AK40" i="121"/>
  <c r="AI40" i="121"/>
  <c r="AE40" i="121"/>
  <c r="AD40" i="121"/>
  <c r="AA40" i="121"/>
  <c r="AJ40" i="121" s="1"/>
  <c r="Z40" i="121"/>
  <c r="Y40" i="121"/>
  <c r="X40" i="121"/>
  <c r="W40" i="121"/>
  <c r="V40" i="121"/>
  <c r="U40" i="121"/>
  <c r="T40" i="121"/>
  <c r="S40" i="121"/>
  <c r="AC40" i="121" s="1"/>
  <c r="Q40" i="121"/>
  <c r="P40" i="121"/>
  <c r="N40" i="121"/>
  <c r="L40" i="121"/>
  <c r="K40" i="121"/>
  <c r="AB40" i="121" s="1"/>
  <c r="I40" i="121"/>
  <c r="ES39" i="121"/>
  <c r="EN39" i="121"/>
  <c r="EM39" i="121"/>
  <c r="ED39" i="121"/>
  <c r="EB39" i="121"/>
  <c r="EA39" i="121"/>
  <c r="CR39" i="121"/>
  <c r="CQ39" i="121"/>
  <c r="CO39" i="121"/>
  <c r="CN39" i="121"/>
  <c r="EP39" i="121" s="1"/>
  <c r="CL39" i="121"/>
  <c r="CK39" i="121"/>
  <c r="CJ39" i="121"/>
  <c r="CM39" i="121" s="1"/>
  <c r="CP39" i="121" s="1"/>
  <c r="AJ39" i="121"/>
  <c r="EE39" i="121" s="1"/>
  <c r="AI39" i="121"/>
  <c r="AG39" i="121"/>
  <c r="EQ39" i="121" s="1"/>
  <c r="AF39" i="121"/>
  <c r="AD39" i="121"/>
  <c r="AC39" i="121"/>
  <c r="DX39" i="121" s="1"/>
  <c r="AB39" i="121"/>
  <c r="I39" i="121"/>
  <c r="EN38" i="121"/>
  <c r="DY38" i="121"/>
  <c r="DJ38" i="121"/>
  <c r="DI38" i="121"/>
  <c r="DH38" i="121"/>
  <c r="CU38" i="121"/>
  <c r="CT38" i="121"/>
  <c r="CS38" i="121"/>
  <c r="CQ38" i="121"/>
  <c r="CL38" i="121"/>
  <c r="CK38" i="121"/>
  <c r="BY38" i="121"/>
  <c r="BV38" i="121"/>
  <c r="BR38" i="121"/>
  <c r="BP38" i="121"/>
  <c r="BO38" i="121"/>
  <c r="CJ38" i="121" s="1"/>
  <c r="DW38" i="121" s="1"/>
  <c r="BB38" i="121"/>
  <c r="BA38" i="121"/>
  <c r="AZ38" i="121"/>
  <c r="AM38" i="121"/>
  <c r="AL38" i="121"/>
  <c r="AK38" i="121"/>
  <c r="AI38" i="121"/>
  <c r="AG38" i="121"/>
  <c r="AF38" i="121"/>
  <c r="AD38" i="121"/>
  <c r="AC38" i="121"/>
  <c r="AA38" i="121"/>
  <c r="Z38" i="121"/>
  <c r="Y38" i="121"/>
  <c r="X38" i="121"/>
  <c r="W38" i="121"/>
  <c r="V38" i="121"/>
  <c r="U38" i="121"/>
  <c r="T38" i="121"/>
  <c r="S38" i="121"/>
  <c r="Q38" i="121"/>
  <c r="P38" i="121"/>
  <c r="N38" i="121"/>
  <c r="L38" i="121"/>
  <c r="K38" i="121"/>
  <c r="AB38" i="121" s="1"/>
  <c r="I38" i="121"/>
  <c r="EN37" i="121"/>
  <c r="EM37" i="121"/>
  <c r="EE37" i="121"/>
  <c r="EB37" i="121"/>
  <c r="DX37" i="121"/>
  <c r="CR37" i="121"/>
  <c r="CQ37" i="121"/>
  <c r="CP37" i="121"/>
  <c r="CO37" i="121"/>
  <c r="EQ37" i="121" s="1"/>
  <c r="CN37" i="121"/>
  <c r="CL37" i="121"/>
  <c r="CM37" i="121" s="1"/>
  <c r="CK37" i="121"/>
  <c r="CJ37" i="121"/>
  <c r="AJ37" i="121"/>
  <c r="ET37" i="121" s="1"/>
  <c r="AI37" i="121"/>
  <c r="AG37" i="121"/>
  <c r="AF37" i="121"/>
  <c r="AD37" i="121"/>
  <c r="DY37" i="121" s="1"/>
  <c r="AC37" i="121"/>
  <c r="AB37" i="121"/>
  <c r="I37" i="121"/>
  <c r="DX36" i="121"/>
  <c r="DJ36" i="121"/>
  <c r="DI36" i="121"/>
  <c r="DH36" i="121"/>
  <c r="CU36" i="121"/>
  <c r="CT36" i="121"/>
  <c r="CS36" i="121"/>
  <c r="CR36" i="121"/>
  <c r="CO36" i="121"/>
  <c r="CN36" i="121"/>
  <c r="CL36" i="121"/>
  <c r="CK36" i="121"/>
  <c r="CJ36" i="121"/>
  <c r="CM36" i="121" s="1"/>
  <c r="CP36" i="121" s="1"/>
  <c r="BY36" i="121"/>
  <c r="CQ36" i="121" s="1"/>
  <c r="BV36" i="121"/>
  <c r="BR36" i="121"/>
  <c r="BP36" i="121"/>
  <c r="BO36" i="121"/>
  <c r="BB36" i="121"/>
  <c r="BA36" i="121"/>
  <c r="AZ36" i="121"/>
  <c r="AM36" i="121"/>
  <c r="AL36" i="121"/>
  <c r="AK36" i="121"/>
  <c r="AJ36" i="121"/>
  <c r="AD36" i="121"/>
  <c r="EN36" i="121" s="1"/>
  <c r="AC36" i="121"/>
  <c r="AA36" i="121"/>
  <c r="Z36" i="121"/>
  <c r="Y36" i="121"/>
  <c r="X36" i="121"/>
  <c r="W36" i="121"/>
  <c r="V36" i="121"/>
  <c r="U36" i="121"/>
  <c r="T36" i="121"/>
  <c r="S36" i="121"/>
  <c r="Q36" i="121"/>
  <c r="P36" i="121"/>
  <c r="N36" i="121"/>
  <c r="L36" i="121"/>
  <c r="K36" i="121"/>
  <c r="AB36" i="121" s="1"/>
  <c r="I36" i="121"/>
  <c r="EN35" i="121"/>
  <c r="CR35" i="121"/>
  <c r="ET35" i="121" s="1"/>
  <c r="CQ35" i="121"/>
  <c r="CP35" i="121"/>
  <c r="CO35" i="121"/>
  <c r="CN35" i="121"/>
  <c r="CL35" i="121"/>
  <c r="DY35" i="121" s="1"/>
  <c r="CK35" i="121"/>
  <c r="CJ35" i="121"/>
  <c r="CM35" i="121" s="1"/>
  <c r="AJ35" i="121"/>
  <c r="AI35" i="121"/>
  <c r="ES35" i="121" s="1"/>
  <c r="AG35" i="121"/>
  <c r="AF35" i="121"/>
  <c r="AD35" i="121"/>
  <c r="AC35" i="121"/>
  <c r="EM35" i="121" s="1"/>
  <c r="AB35" i="121"/>
  <c r="I35" i="121"/>
  <c r="DJ34" i="121"/>
  <c r="DI34" i="121"/>
  <c r="DH34" i="121"/>
  <c r="CU34" i="121"/>
  <c r="CT34" i="121"/>
  <c r="CS34" i="121"/>
  <c r="CQ34" i="121"/>
  <c r="CO34" i="121"/>
  <c r="CM34" i="121"/>
  <c r="CL34" i="121"/>
  <c r="CK34" i="121"/>
  <c r="BY34" i="121"/>
  <c r="CR34" i="121" s="1"/>
  <c r="BV34" i="121"/>
  <c r="BR34" i="121"/>
  <c r="BP34" i="121"/>
  <c r="BO34" i="121"/>
  <c r="CJ34" i="121" s="1"/>
  <c r="BB34" i="121"/>
  <c r="BA34" i="121"/>
  <c r="AZ34" i="121"/>
  <c r="AM34" i="121"/>
  <c r="AL34" i="121"/>
  <c r="AK34" i="121"/>
  <c r="AA34" i="121"/>
  <c r="Z34" i="121"/>
  <c r="Y34" i="121"/>
  <c r="AI34" i="121" s="1"/>
  <c r="ES34" i="121" s="1"/>
  <c r="X34" i="121"/>
  <c r="W34" i="121"/>
  <c r="AF34" i="121" s="1"/>
  <c r="V34" i="121"/>
  <c r="U34" i="121"/>
  <c r="T34" i="121"/>
  <c r="S34" i="121"/>
  <c r="Q34" i="121"/>
  <c r="P34" i="121"/>
  <c r="N34" i="121"/>
  <c r="L34" i="121"/>
  <c r="K34" i="121"/>
  <c r="AB34" i="121" s="1"/>
  <c r="I34" i="121"/>
  <c r="EU33" i="121"/>
  <c r="EP33" i="121"/>
  <c r="EM33" i="121"/>
  <c r="EL33" i="121"/>
  <c r="EB33" i="121"/>
  <c r="DW33" i="121"/>
  <c r="CR33" i="121"/>
  <c r="CQ33" i="121"/>
  <c r="CP33" i="121"/>
  <c r="CO33" i="121"/>
  <c r="CN33" i="121"/>
  <c r="CM33" i="121"/>
  <c r="CL33" i="121"/>
  <c r="CK33" i="121"/>
  <c r="CJ33" i="121"/>
  <c r="AJ33" i="121"/>
  <c r="AI33" i="121"/>
  <c r="ED33" i="121" s="1"/>
  <c r="AG33" i="121"/>
  <c r="AF33" i="121"/>
  <c r="EA33" i="121" s="1"/>
  <c r="AD33" i="121"/>
  <c r="EN33" i="121" s="1"/>
  <c r="AC33" i="121"/>
  <c r="DX33" i="121" s="1"/>
  <c r="AB33" i="121"/>
  <c r="I33" i="121"/>
  <c r="EM32" i="121"/>
  <c r="DX32" i="121"/>
  <c r="DJ32" i="121"/>
  <c r="DI32" i="121"/>
  <c r="DH32" i="121"/>
  <c r="CU32" i="121"/>
  <c r="CT32" i="121"/>
  <c r="CS32" i="121"/>
  <c r="CM32" i="121"/>
  <c r="CL32" i="121"/>
  <c r="CK32" i="121"/>
  <c r="BY32" i="121"/>
  <c r="CR32" i="121" s="1"/>
  <c r="BV32" i="121"/>
  <c r="BR32" i="121"/>
  <c r="BP32" i="121"/>
  <c r="BO32" i="121"/>
  <c r="CJ32" i="121" s="1"/>
  <c r="DW32" i="121" s="1"/>
  <c r="BB32" i="121"/>
  <c r="BA32" i="121"/>
  <c r="AZ32" i="121"/>
  <c r="AM32" i="121"/>
  <c r="AL32" i="121"/>
  <c r="AK32" i="121"/>
  <c r="AI32" i="121"/>
  <c r="AD32" i="121"/>
  <c r="AC32" i="121"/>
  <c r="AA32" i="121"/>
  <c r="Z32" i="121"/>
  <c r="Y32" i="121"/>
  <c r="X32" i="121"/>
  <c r="W32" i="121"/>
  <c r="AG32" i="121" s="1"/>
  <c r="V32" i="121"/>
  <c r="U32" i="121"/>
  <c r="T32" i="121"/>
  <c r="AJ32" i="121" s="1"/>
  <c r="S32" i="121"/>
  <c r="Q32" i="121"/>
  <c r="P32" i="121"/>
  <c r="N32" i="121"/>
  <c r="L32" i="121"/>
  <c r="K32" i="121"/>
  <c r="AB32" i="121" s="1"/>
  <c r="EF32" i="121" s="1"/>
  <c r="I32" i="121"/>
  <c r="EU31" i="121"/>
  <c r="EX31" i="121" s="1"/>
  <c r="ET31" i="121"/>
  <c r="ES31" i="121"/>
  <c r="EN31" i="121"/>
  <c r="EL31" i="121"/>
  <c r="EB31" i="121"/>
  <c r="CR31" i="121"/>
  <c r="CQ31" i="121"/>
  <c r="CO31" i="121"/>
  <c r="CN31" i="121"/>
  <c r="EP31" i="121" s="1"/>
  <c r="CL31" i="121"/>
  <c r="CK31" i="121"/>
  <c r="DX31" i="121" s="1"/>
  <c r="CJ31" i="121"/>
  <c r="AJ31" i="121"/>
  <c r="EE31" i="121" s="1"/>
  <c r="AI31" i="121"/>
  <c r="ED31" i="121" s="1"/>
  <c r="AG31" i="121"/>
  <c r="EQ31" i="121" s="1"/>
  <c r="AF31" i="121"/>
  <c r="AD31" i="121"/>
  <c r="DY31" i="121" s="1"/>
  <c r="AC31" i="121"/>
  <c r="EM31" i="121" s="1"/>
  <c r="AB31" i="121"/>
  <c r="I31" i="121"/>
  <c r="DW30" i="121"/>
  <c r="DJ30" i="121"/>
  <c r="DI30" i="121"/>
  <c r="DH30" i="121"/>
  <c r="CU30" i="121"/>
  <c r="CT30" i="121"/>
  <c r="CS30" i="121"/>
  <c r="CR30" i="121"/>
  <c r="CQ30" i="121"/>
  <c r="CL30" i="121"/>
  <c r="CK30" i="121"/>
  <c r="CJ30" i="121"/>
  <c r="CM30" i="121" s="1"/>
  <c r="BY30" i="121"/>
  <c r="BV30" i="121"/>
  <c r="BR30" i="121"/>
  <c r="BP30" i="121"/>
  <c r="BO30" i="121"/>
  <c r="BB30" i="121"/>
  <c r="BA30" i="121"/>
  <c r="AZ30" i="121"/>
  <c r="AM30" i="121"/>
  <c r="AL30" i="121"/>
  <c r="AK30" i="121"/>
  <c r="AD30" i="121"/>
  <c r="DY30" i="121" s="1"/>
  <c r="AC30" i="121"/>
  <c r="AA30" i="121"/>
  <c r="Z30" i="121"/>
  <c r="Y30" i="121"/>
  <c r="X30" i="121"/>
  <c r="W30" i="121"/>
  <c r="AF30" i="121" s="1"/>
  <c r="V30" i="121"/>
  <c r="U30" i="121"/>
  <c r="T30" i="121"/>
  <c r="S30" i="121"/>
  <c r="Q30" i="121"/>
  <c r="P30" i="121"/>
  <c r="N30" i="121"/>
  <c r="L30" i="121"/>
  <c r="K30" i="121"/>
  <c r="AB30" i="121" s="1"/>
  <c r="I30" i="121"/>
  <c r="EM29" i="121"/>
  <c r="ED29" i="121"/>
  <c r="EB29" i="121"/>
  <c r="DY29" i="121"/>
  <c r="CR29" i="121"/>
  <c r="CQ29" i="121"/>
  <c r="ES29" i="121" s="1"/>
  <c r="CO29" i="121"/>
  <c r="EQ29" i="121" s="1"/>
  <c r="CN29" i="121"/>
  <c r="CM29" i="121"/>
  <c r="CP29" i="121" s="1"/>
  <c r="CL29" i="121"/>
  <c r="CK29" i="121"/>
  <c r="DX29" i="121" s="1"/>
  <c r="CJ29" i="121"/>
  <c r="AJ29" i="121"/>
  <c r="EE29" i="121" s="1"/>
  <c r="AI29" i="121"/>
  <c r="AG29" i="121"/>
  <c r="AF29" i="121"/>
  <c r="AD29" i="121"/>
  <c r="EN29" i="121" s="1"/>
  <c r="AC29" i="121"/>
  <c r="AB29" i="121"/>
  <c r="I29" i="121"/>
  <c r="DJ28" i="121"/>
  <c r="DI28" i="121"/>
  <c r="DH28" i="121"/>
  <c r="CU28" i="121"/>
  <c r="CT28" i="121"/>
  <c r="CS28" i="121"/>
  <c r="CL28" i="121"/>
  <c r="CK28" i="121"/>
  <c r="CJ28" i="121"/>
  <c r="BY28" i="121"/>
  <c r="BV28" i="121"/>
  <c r="BR28" i="121"/>
  <c r="BP28" i="121"/>
  <c r="BO28" i="121"/>
  <c r="BB28" i="121"/>
  <c r="BA28" i="121"/>
  <c r="AZ28" i="121"/>
  <c r="AM28" i="121"/>
  <c r="AL28" i="121"/>
  <c r="AK28" i="121"/>
  <c r="EF28" i="121" s="1"/>
  <c r="AD28" i="121"/>
  <c r="DY28" i="121" s="1"/>
  <c r="AC28" i="121"/>
  <c r="AB28" i="121"/>
  <c r="DW28" i="121" s="1"/>
  <c r="AA28" i="121"/>
  <c r="Z28" i="121"/>
  <c r="Y28" i="121"/>
  <c r="X28" i="121"/>
  <c r="W28" i="121"/>
  <c r="V28" i="121"/>
  <c r="U28" i="121"/>
  <c r="T28" i="121"/>
  <c r="AF28" i="121" s="1"/>
  <c r="S28" i="121"/>
  <c r="Q28" i="121"/>
  <c r="P28" i="121"/>
  <c r="N28" i="121"/>
  <c r="L28" i="121"/>
  <c r="K28" i="121"/>
  <c r="I28" i="121"/>
  <c r="EU27" i="121"/>
  <c r="EP27" i="121"/>
  <c r="EL27" i="121"/>
  <c r="DY27" i="121"/>
  <c r="DX27" i="121"/>
  <c r="CR27" i="121"/>
  <c r="EE27" i="121" s="1"/>
  <c r="CQ27" i="121"/>
  <c r="CO27" i="121"/>
  <c r="CN27" i="121"/>
  <c r="CL27" i="121"/>
  <c r="CM27" i="121" s="1"/>
  <c r="CP27" i="121" s="1"/>
  <c r="CK27" i="121"/>
  <c r="CJ27" i="121"/>
  <c r="AJ27" i="121"/>
  <c r="ET27" i="121" s="1"/>
  <c r="AI27" i="121"/>
  <c r="ED27" i="121" s="1"/>
  <c r="AG27" i="121"/>
  <c r="EQ27" i="121" s="1"/>
  <c r="AF27" i="121"/>
  <c r="EA27" i="121" s="1"/>
  <c r="AD27" i="121"/>
  <c r="AC27" i="121"/>
  <c r="EM27" i="121" s="1"/>
  <c r="AB27" i="121"/>
  <c r="EF27" i="121" s="1"/>
  <c r="I27" i="121"/>
  <c r="EN26" i="121"/>
  <c r="EM26" i="121"/>
  <c r="DX26" i="121"/>
  <c r="DJ26" i="121"/>
  <c r="DI26" i="121"/>
  <c r="DH26" i="121"/>
  <c r="CU26" i="121"/>
  <c r="CT26" i="121"/>
  <c r="CS26" i="121"/>
  <c r="CL26" i="121"/>
  <c r="CK26" i="121"/>
  <c r="BY26" i="121"/>
  <c r="CR26" i="121" s="1"/>
  <c r="BV26" i="121"/>
  <c r="BR26" i="121"/>
  <c r="BP26" i="121"/>
  <c r="BO26" i="121"/>
  <c r="CJ26" i="121" s="1"/>
  <c r="CM26" i="121" s="1"/>
  <c r="BB26" i="121"/>
  <c r="BA26" i="121"/>
  <c r="AZ26" i="121"/>
  <c r="AM26" i="121"/>
  <c r="AL26" i="121"/>
  <c r="AK26" i="121"/>
  <c r="AI26" i="121"/>
  <c r="AD26" i="121"/>
  <c r="DY26" i="121" s="1"/>
  <c r="AA26" i="121"/>
  <c r="Z26" i="121"/>
  <c r="Y26" i="121"/>
  <c r="AJ26" i="121" s="1"/>
  <c r="X26" i="121"/>
  <c r="W26" i="121"/>
  <c r="AG26" i="121" s="1"/>
  <c r="V26" i="121"/>
  <c r="U26" i="121"/>
  <c r="T26" i="121"/>
  <c r="S26" i="121"/>
  <c r="AC26" i="121" s="1"/>
  <c r="Q26" i="121"/>
  <c r="P26" i="121"/>
  <c r="N26" i="121"/>
  <c r="L26" i="121"/>
  <c r="K26" i="121"/>
  <c r="I26" i="121"/>
  <c r="EQ25" i="121"/>
  <c r="EN25" i="121"/>
  <c r="EM25" i="121"/>
  <c r="DY25" i="121"/>
  <c r="CR25" i="121"/>
  <c r="EE25" i="121" s="1"/>
  <c r="CQ25" i="121"/>
  <c r="CO25" i="121"/>
  <c r="CN25" i="121"/>
  <c r="EA25" i="121" s="1"/>
  <c r="CL25" i="121"/>
  <c r="CK25" i="121"/>
  <c r="CJ25" i="121"/>
  <c r="CM25" i="121" s="1"/>
  <c r="CP25" i="121" s="1"/>
  <c r="AJ25" i="121"/>
  <c r="AI25" i="121"/>
  <c r="AG25" i="121"/>
  <c r="EB25" i="121" s="1"/>
  <c r="AF25" i="121"/>
  <c r="EP25" i="121" s="1"/>
  <c r="AD25" i="121"/>
  <c r="AC25" i="121"/>
  <c r="DX25" i="121" s="1"/>
  <c r="AB25" i="121"/>
  <c r="DW25" i="121" s="1"/>
  <c r="I25" i="121"/>
  <c r="EU24" i="121"/>
  <c r="EB24" i="121"/>
  <c r="DJ24" i="121"/>
  <c r="DI24" i="121"/>
  <c r="DH24" i="121"/>
  <c r="CU24" i="121"/>
  <c r="CT24" i="121"/>
  <c r="CS24" i="121"/>
  <c r="CL24" i="121"/>
  <c r="DY24" i="121" s="1"/>
  <c r="CK24" i="121"/>
  <c r="DX24" i="121" s="1"/>
  <c r="BY24" i="121"/>
  <c r="CO24" i="121" s="1"/>
  <c r="BV24" i="121"/>
  <c r="BR24" i="121"/>
  <c r="BP24" i="121"/>
  <c r="BO24" i="121"/>
  <c r="CJ24" i="121" s="1"/>
  <c r="CM24" i="121" s="1"/>
  <c r="CP24" i="121" s="1"/>
  <c r="BB24" i="121"/>
  <c r="BA24" i="121"/>
  <c r="AZ24" i="121"/>
  <c r="AM24" i="121"/>
  <c r="AL24" i="121"/>
  <c r="AK24" i="121"/>
  <c r="AI24" i="121"/>
  <c r="AD24" i="121"/>
  <c r="AB24" i="121"/>
  <c r="AA24" i="121"/>
  <c r="Z24" i="121"/>
  <c r="Y24" i="121"/>
  <c r="X24" i="121"/>
  <c r="W24" i="121"/>
  <c r="V24" i="121"/>
  <c r="U24" i="121"/>
  <c r="T24" i="121"/>
  <c r="AG24" i="121" s="1"/>
  <c r="EQ24" i="121" s="1"/>
  <c r="S24" i="121"/>
  <c r="AC24" i="121" s="1"/>
  <c r="EM24" i="121" s="1"/>
  <c r="Q24" i="121"/>
  <c r="P24" i="121"/>
  <c r="N24" i="121"/>
  <c r="L24" i="121"/>
  <c r="K24" i="121"/>
  <c r="I24" i="121"/>
  <c r="EQ23" i="121"/>
  <c r="EN23" i="121"/>
  <c r="EF23" i="121"/>
  <c r="ED23" i="121"/>
  <c r="DY23" i="121"/>
  <c r="CR23" i="121"/>
  <c r="ET23" i="121" s="1"/>
  <c r="CQ23" i="121"/>
  <c r="CO23" i="121"/>
  <c r="EB23" i="121" s="1"/>
  <c r="CN23" i="121"/>
  <c r="CL23" i="121"/>
  <c r="CK23" i="121"/>
  <c r="CJ23" i="121"/>
  <c r="EL23" i="121" s="1"/>
  <c r="AJ23" i="121"/>
  <c r="AI23" i="121"/>
  <c r="ES23" i="121" s="1"/>
  <c r="AG23" i="121"/>
  <c r="AF23" i="121"/>
  <c r="AD23" i="121"/>
  <c r="AE23" i="121" s="1"/>
  <c r="AC23" i="121"/>
  <c r="AB23" i="121"/>
  <c r="I23" i="121"/>
  <c r="DJ22" i="121"/>
  <c r="DI22" i="121"/>
  <c r="DH22" i="121"/>
  <c r="CU22" i="121"/>
  <c r="CT22" i="121"/>
  <c r="CS22" i="121"/>
  <c r="CQ22" i="121"/>
  <c r="CN22" i="121"/>
  <c r="CL22" i="121"/>
  <c r="CM22" i="121" s="1"/>
  <c r="CK22" i="121"/>
  <c r="BY22" i="121"/>
  <c r="CR22" i="121" s="1"/>
  <c r="BV22" i="121"/>
  <c r="BR22" i="121"/>
  <c r="BP22" i="121"/>
  <c r="BO22" i="121"/>
  <c r="CJ22" i="121" s="1"/>
  <c r="BB22" i="121"/>
  <c r="BA22" i="121"/>
  <c r="AZ22" i="121"/>
  <c r="AM22" i="121"/>
  <c r="AL22" i="121"/>
  <c r="AK22" i="121"/>
  <c r="AJ22" i="121"/>
  <c r="AC22" i="121"/>
  <c r="AA22" i="121"/>
  <c r="Z22" i="121"/>
  <c r="Y22" i="121"/>
  <c r="AI22" i="121" s="1"/>
  <c r="ES22" i="121" s="1"/>
  <c r="X22" i="121"/>
  <c r="W22" i="121"/>
  <c r="AG22" i="121" s="1"/>
  <c r="V22" i="121"/>
  <c r="U22" i="121"/>
  <c r="T22" i="121"/>
  <c r="S22" i="121"/>
  <c r="Q22" i="121"/>
  <c r="P22" i="121"/>
  <c r="N22" i="121"/>
  <c r="L22" i="121"/>
  <c r="K22" i="121"/>
  <c r="I22" i="121"/>
  <c r="EP21" i="121"/>
  <c r="EO21" i="121"/>
  <c r="EG21" i="121"/>
  <c r="EF21" i="121"/>
  <c r="EE21" i="121"/>
  <c r="DX21" i="121"/>
  <c r="DW21" i="121"/>
  <c r="EI21" i="121" s="1"/>
  <c r="CR21" i="121"/>
  <c r="CQ21" i="121"/>
  <c r="CO21" i="121"/>
  <c r="CN21" i="121"/>
  <c r="EA21" i="121" s="1"/>
  <c r="CL21" i="121"/>
  <c r="CM21" i="121" s="1"/>
  <c r="CP21" i="121" s="1"/>
  <c r="CK21" i="121"/>
  <c r="CJ21" i="121"/>
  <c r="AJ21" i="121"/>
  <c r="ET21" i="121" s="1"/>
  <c r="AI21" i="121"/>
  <c r="ED21" i="121" s="1"/>
  <c r="AG21" i="121"/>
  <c r="AF21" i="121"/>
  <c r="AE21" i="121"/>
  <c r="DZ21" i="121" s="1"/>
  <c r="AD21" i="121"/>
  <c r="DY21" i="121" s="1"/>
  <c r="AC21" i="121"/>
  <c r="AB21" i="121"/>
  <c r="EL21" i="121" s="1"/>
  <c r="I21" i="121"/>
  <c r="DJ20" i="121"/>
  <c r="DI20" i="121"/>
  <c r="DH20" i="121"/>
  <c r="CU20" i="121"/>
  <c r="CT20" i="121"/>
  <c r="CS20" i="121"/>
  <c r="CR20" i="121"/>
  <c r="CO20" i="121"/>
  <c r="CN20" i="121"/>
  <c r="CM20" i="121"/>
  <c r="CP20" i="121" s="1"/>
  <c r="CL20" i="121"/>
  <c r="CK20" i="121"/>
  <c r="BY20" i="121"/>
  <c r="CQ20" i="121" s="1"/>
  <c r="BV20" i="121"/>
  <c r="BR20" i="121"/>
  <c r="BP20" i="121"/>
  <c r="BO20" i="121"/>
  <c r="CJ20" i="121" s="1"/>
  <c r="BB20" i="121"/>
  <c r="BA20" i="121"/>
  <c r="AZ20" i="121"/>
  <c r="AM20" i="121"/>
  <c r="AL20" i="121"/>
  <c r="AK20" i="121"/>
  <c r="AA20" i="121"/>
  <c r="AI20" i="121" s="1"/>
  <c r="Z20" i="121"/>
  <c r="Y20" i="121"/>
  <c r="X20" i="121"/>
  <c r="W20" i="121"/>
  <c r="V20" i="121"/>
  <c r="U20" i="121"/>
  <c r="T20" i="121"/>
  <c r="S20" i="121"/>
  <c r="Q20" i="121"/>
  <c r="P20" i="121"/>
  <c r="N20" i="121"/>
  <c r="L20" i="121"/>
  <c r="K20" i="121"/>
  <c r="AB20" i="121" s="1"/>
  <c r="I20" i="121"/>
  <c r="ET19" i="121"/>
  <c r="EQ19" i="121"/>
  <c r="EP19" i="121"/>
  <c r="EA19" i="121"/>
  <c r="CR19" i="121"/>
  <c r="EE19" i="121" s="1"/>
  <c r="CQ19" i="121"/>
  <c r="CO19" i="121"/>
  <c r="CN19" i="121"/>
  <c r="CL19" i="121"/>
  <c r="DY19" i="121" s="1"/>
  <c r="CK19" i="121"/>
  <c r="CJ19" i="121"/>
  <c r="AJ19" i="121"/>
  <c r="AI19" i="121"/>
  <c r="ES19" i="121" s="1"/>
  <c r="AH19" i="121"/>
  <c r="AG19" i="121"/>
  <c r="EB19" i="121" s="1"/>
  <c r="AF19" i="121"/>
  <c r="AE19" i="121"/>
  <c r="AD19" i="121"/>
  <c r="AC19" i="121"/>
  <c r="AB19" i="121"/>
  <c r="I19" i="121"/>
  <c r="DJ18" i="121"/>
  <c r="DI18" i="121"/>
  <c r="DH18" i="121"/>
  <c r="CU18" i="121"/>
  <c r="CT18" i="121"/>
  <c r="CS18" i="121"/>
  <c r="CQ18" i="121"/>
  <c r="CN18" i="121"/>
  <c r="CM18" i="121"/>
  <c r="CL18" i="121"/>
  <c r="CK18" i="121"/>
  <c r="BY18" i="121"/>
  <c r="CR18" i="121" s="1"/>
  <c r="BV18" i="121"/>
  <c r="BR18" i="121"/>
  <c r="BP18" i="121"/>
  <c r="BO18" i="121"/>
  <c r="CJ18" i="121" s="1"/>
  <c r="BB18" i="121"/>
  <c r="BA18" i="121"/>
  <c r="AZ18" i="121"/>
  <c r="AM18" i="121"/>
  <c r="AL18" i="121"/>
  <c r="AK18" i="121"/>
  <c r="EF18" i="121" s="1"/>
  <c r="AI18" i="121"/>
  <c r="AE18" i="121"/>
  <c r="AC18" i="121"/>
  <c r="DX18" i="121" s="1"/>
  <c r="AB18" i="121"/>
  <c r="DW18" i="121" s="1"/>
  <c r="AA18" i="121"/>
  <c r="Z18" i="121"/>
  <c r="Y18" i="121"/>
  <c r="X18" i="121"/>
  <c r="W18" i="121"/>
  <c r="V18" i="121"/>
  <c r="U18" i="121"/>
  <c r="T18" i="121"/>
  <c r="AJ18" i="121" s="1"/>
  <c r="S18" i="121"/>
  <c r="AD18" i="121" s="1"/>
  <c r="Q18" i="121"/>
  <c r="P18" i="121"/>
  <c r="N18" i="121"/>
  <c r="L18" i="121"/>
  <c r="K18" i="121"/>
  <c r="I18" i="121"/>
  <c r="ES17" i="121"/>
  <c r="EE17" i="121"/>
  <c r="EA17" i="121"/>
  <c r="DW17" i="121"/>
  <c r="CR17" i="121"/>
  <c r="CQ17" i="121"/>
  <c r="CO17" i="121"/>
  <c r="CP17" i="121" s="1"/>
  <c r="CN17" i="121"/>
  <c r="CM17" i="121"/>
  <c r="CL17" i="121"/>
  <c r="CK17" i="121"/>
  <c r="CJ17" i="121"/>
  <c r="AJ17" i="121"/>
  <c r="ET17" i="121" s="1"/>
  <c r="AI17" i="121"/>
  <c r="AG17" i="121"/>
  <c r="AF17" i="121"/>
  <c r="EP17" i="121" s="1"/>
  <c r="AD17" i="121"/>
  <c r="AC17" i="121"/>
  <c r="AB17" i="121"/>
  <c r="I17" i="121"/>
  <c r="EN16" i="121"/>
  <c r="DX16" i="121"/>
  <c r="DJ16" i="121"/>
  <c r="DI16" i="121"/>
  <c r="DH16" i="121"/>
  <c r="CU16" i="121"/>
  <c r="CT16" i="121"/>
  <c r="CS16" i="121"/>
  <c r="CR16" i="121"/>
  <c r="CP16" i="121"/>
  <c r="CO16" i="121"/>
  <c r="CN16" i="121"/>
  <c r="CL16" i="121"/>
  <c r="CK16" i="121"/>
  <c r="CJ16" i="121"/>
  <c r="CM16" i="121" s="1"/>
  <c r="BY16" i="121"/>
  <c r="CQ16" i="121" s="1"/>
  <c r="BV16" i="121"/>
  <c r="BR16" i="121"/>
  <c r="BP16" i="121"/>
  <c r="BO16" i="121"/>
  <c r="BB16" i="121"/>
  <c r="BA16" i="121"/>
  <c r="AZ16" i="121"/>
  <c r="AM16" i="121"/>
  <c r="AL16" i="121"/>
  <c r="AK16" i="121"/>
  <c r="AD16" i="121"/>
  <c r="DY16" i="121" s="1"/>
  <c r="AC16" i="121"/>
  <c r="EM16" i="121" s="1"/>
  <c r="AB16" i="121"/>
  <c r="AA16" i="121"/>
  <c r="Z16" i="121"/>
  <c r="Y16" i="121"/>
  <c r="X16" i="121"/>
  <c r="W16" i="121"/>
  <c r="V16" i="121"/>
  <c r="U16" i="121"/>
  <c r="T16" i="121"/>
  <c r="S16" i="121"/>
  <c r="Q16" i="121"/>
  <c r="P16" i="121"/>
  <c r="N16" i="121"/>
  <c r="L16" i="121"/>
  <c r="K16" i="121"/>
  <c r="I16" i="121"/>
  <c r="ET15" i="121"/>
  <c r="ES15" i="121"/>
  <c r="EB15" i="121"/>
  <c r="CR15" i="121"/>
  <c r="CQ15" i="121"/>
  <c r="CO15" i="121"/>
  <c r="CN15" i="121"/>
  <c r="EA15" i="121" s="1"/>
  <c r="CL15" i="121"/>
  <c r="CK15" i="121"/>
  <c r="CJ15" i="121"/>
  <c r="AJ15" i="121"/>
  <c r="EE15" i="121" s="1"/>
  <c r="AI15" i="121"/>
  <c r="ED15" i="121" s="1"/>
  <c r="AG15" i="121"/>
  <c r="EQ15" i="121" s="1"/>
  <c r="AF15" i="121"/>
  <c r="AE15" i="121"/>
  <c r="AD15" i="121"/>
  <c r="AC15" i="121"/>
  <c r="EM15" i="121" s="1"/>
  <c r="AB15" i="121"/>
  <c r="EL15" i="121" s="1"/>
  <c r="I15" i="121"/>
  <c r="EU14" i="121"/>
  <c r="DY14" i="121"/>
  <c r="DJ14" i="121"/>
  <c r="DI14" i="121"/>
  <c r="DH14" i="121"/>
  <c r="CU14" i="121"/>
  <c r="CT14" i="121"/>
  <c r="CS14" i="121"/>
  <c r="CQ14" i="121"/>
  <c r="CL14" i="121"/>
  <c r="CK14" i="121"/>
  <c r="EM14" i="121" s="1"/>
  <c r="BY14" i="121"/>
  <c r="BV14" i="121"/>
  <c r="BR14" i="121"/>
  <c r="BP14" i="121"/>
  <c r="BO14" i="121"/>
  <c r="CJ14" i="121" s="1"/>
  <c r="BB14" i="121"/>
  <c r="BA14" i="121"/>
  <c r="AZ14" i="121"/>
  <c r="AM14" i="121"/>
  <c r="AL14" i="121"/>
  <c r="AK14" i="121"/>
  <c r="AG14" i="121"/>
  <c r="AD14" i="121"/>
  <c r="EN14" i="121" s="1"/>
  <c r="AC14" i="121"/>
  <c r="AA14" i="121"/>
  <c r="Z14" i="121"/>
  <c r="Y14" i="121"/>
  <c r="X14" i="121"/>
  <c r="W14" i="121"/>
  <c r="AF14" i="121" s="1"/>
  <c r="V14" i="121"/>
  <c r="U14" i="121"/>
  <c r="T14" i="121"/>
  <c r="S14" i="121"/>
  <c r="Q14" i="121"/>
  <c r="P14" i="121"/>
  <c r="N14" i="121"/>
  <c r="L14" i="121"/>
  <c r="K14" i="121"/>
  <c r="AB14" i="121" s="1"/>
  <c r="DW14" i="121" s="1"/>
  <c r="I14" i="121"/>
  <c r="ET13" i="121"/>
  <c r="EM13" i="121"/>
  <c r="EE13" i="121"/>
  <c r="ED13" i="121"/>
  <c r="CR13" i="121"/>
  <c r="CQ13" i="121"/>
  <c r="ES13" i="121" s="1"/>
  <c r="CO13" i="121"/>
  <c r="EB13" i="121" s="1"/>
  <c r="CN13" i="121"/>
  <c r="CL13" i="121"/>
  <c r="CK13" i="121"/>
  <c r="CJ13" i="121"/>
  <c r="EU13" i="121" s="1"/>
  <c r="AJ13" i="121"/>
  <c r="AI13" i="121"/>
  <c r="AG13" i="121"/>
  <c r="AF13" i="121"/>
  <c r="AD13" i="121"/>
  <c r="AC13" i="121"/>
  <c r="AB13" i="121"/>
  <c r="I13" i="121"/>
  <c r="EM12" i="121"/>
  <c r="EL12" i="121"/>
  <c r="DX12" i="121"/>
  <c r="DW12" i="121"/>
  <c r="DJ12" i="121"/>
  <c r="DI12" i="121"/>
  <c r="DH12" i="121"/>
  <c r="CU12" i="121"/>
  <c r="CT12" i="121"/>
  <c r="CS12" i="121"/>
  <c r="CL12" i="121"/>
  <c r="CK12" i="121"/>
  <c r="CJ12" i="121"/>
  <c r="BY12" i="121"/>
  <c r="CR12" i="121" s="1"/>
  <c r="ET12" i="121" s="1"/>
  <c r="BV12" i="121"/>
  <c r="BR12" i="121"/>
  <c r="BP12" i="121"/>
  <c r="BO12" i="121"/>
  <c r="BB12" i="121"/>
  <c r="BA12" i="121"/>
  <c r="AZ12" i="121"/>
  <c r="EU12" i="121" s="1"/>
  <c r="AM12" i="121"/>
  <c r="AL12" i="121"/>
  <c r="AK12" i="121"/>
  <c r="AF12" i="121"/>
  <c r="AD12" i="121"/>
  <c r="EN12" i="121" s="1"/>
  <c r="AC12" i="121"/>
  <c r="AA12" i="121"/>
  <c r="Z12" i="121"/>
  <c r="Y12" i="121"/>
  <c r="X12" i="121"/>
  <c r="W12" i="121"/>
  <c r="AG12" i="121" s="1"/>
  <c r="V12" i="121"/>
  <c r="U12" i="121"/>
  <c r="T12" i="121"/>
  <c r="AJ12" i="121" s="1"/>
  <c r="S12" i="121"/>
  <c r="Q12" i="121"/>
  <c r="P12" i="121"/>
  <c r="N12" i="121"/>
  <c r="L12" i="121"/>
  <c r="K12" i="121"/>
  <c r="AB12" i="121" s="1"/>
  <c r="AE12" i="121" s="1"/>
  <c r="I12" i="121"/>
  <c r="EN11" i="121"/>
  <c r="EE11" i="121"/>
  <c r="ED11" i="121"/>
  <c r="DX11" i="121"/>
  <c r="CR11" i="121"/>
  <c r="ET11" i="121" s="1"/>
  <c r="CQ11" i="121"/>
  <c r="CO11" i="121"/>
  <c r="CN11" i="121"/>
  <c r="CL11" i="121"/>
  <c r="CK11" i="121"/>
  <c r="CJ11" i="121"/>
  <c r="EU11" i="121" s="1"/>
  <c r="AJ11" i="121"/>
  <c r="AI11" i="121"/>
  <c r="ES11" i="121" s="1"/>
  <c r="AG11" i="121"/>
  <c r="AF11" i="121"/>
  <c r="AE11" i="121"/>
  <c r="AD11" i="121"/>
  <c r="DY11" i="121" s="1"/>
  <c r="AC11" i="121"/>
  <c r="EM11" i="121" s="1"/>
  <c r="AB11" i="121"/>
  <c r="I11" i="121"/>
  <c r="EU10" i="121"/>
  <c r="EN10" i="121"/>
  <c r="DY10" i="121"/>
  <c r="DJ10" i="121"/>
  <c r="DI10" i="121"/>
  <c r="DH10" i="121"/>
  <c r="CU10" i="121"/>
  <c r="CT10" i="121"/>
  <c r="CS10" i="121"/>
  <c r="CR10" i="121"/>
  <c r="CQ10" i="121"/>
  <c r="CL10" i="121"/>
  <c r="CK10" i="121"/>
  <c r="CJ10" i="121"/>
  <c r="BY10" i="121"/>
  <c r="BV10" i="121"/>
  <c r="BR10" i="121"/>
  <c r="BP10" i="121"/>
  <c r="BO10" i="121"/>
  <c r="BB10" i="121"/>
  <c r="BA10" i="121"/>
  <c r="AZ10" i="121"/>
  <c r="AM10" i="121"/>
  <c r="AL10" i="121"/>
  <c r="AK10" i="121"/>
  <c r="AE10" i="121"/>
  <c r="AC10" i="121"/>
  <c r="EM10" i="121" s="1"/>
  <c r="AA10" i="121"/>
  <c r="Z10" i="121"/>
  <c r="Y10" i="121"/>
  <c r="X10" i="121"/>
  <c r="W10" i="121"/>
  <c r="AG10" i="121" s="1"/>
  <c r="V10" i="121"/>
  <c r="U10" i="121"/>
  <c r="T10" i="121"/>
  <c r="S10" i="121"/>
  <c r="AD10" i="121" s="1"/>
  <c r="Q10" i="121"/>
  <c r="P10" i="121"/>
  <c r="N10" i="121"/>
  <c r="L10" i="121"/>
  <c r="K10" i="121"/>
  <c r="AB10" i="121" s="1"/>
  <c r="I10" i="121"/>
  <c r="EM9" i="121"/>
  <c r="DY9" i="121"/>
  <c r="CR9" i="121"/>
  <c r="CQ9" i="121"/>
  <c r="ED9" i="121" s="1"/>
  <c r="CO9" i="121"/>
  <c r="EB9" i="121" s="1"/>
  <c r="CN9" i="121"/>
  <c r="CL9" i="121"/>
  <c r="CK9" i="121"/>
  <c r="DX9" i="121" s="1"/>
  <c r="CJ9" i="121"/>
  <c r="AJ9" i="121"/>
  <c r="AI9" i="121"/>
  <c r="AG9" i="121"/>
  <c r="AF9" i="121"/>
  <c r="EP9" i="121" s="1"/>
  <c r="AE9" i="121"/>
  <c r="AD9" i="121"/>
  <c r="AC9" i="121"/>
  <c r="AB9" i="121"/>
  <c r="I9" i="121"/>
  <c r="AH9" i="121" l="1"/>
  <c r="EV9" i="121"/>
  <c r="DX10" i="121"/>
  <c r="CN14" i="121"/>
  <c r="CR14" i="121"/>
  <c r="CO14" i="121"/>
  <c r="EB14" i="121" s="1"/>
  <c r="ET18" i="121"/>
  <c r="EE18" i="121"/>
  <c r="EF19" i="121"/>
  <c r="DX19" i="121"/>
  <c r="EU19" i="121"/>
  <c r="EM19" i="121"/>
  <c r="CM19" i="121"/>
  <c r="DW19" i="121"/>
  <c r="EL19" i="121"/>
  <c r="DW20" i="121"/>
  <c r="EL20" i="121"/>
  <c r="DX22" i="121"/>
  <c r="EM22" i="121"/>
  <c r="AH11" i="121"/>
  <c r="EO11" i="121"/>
  <c r="EA11" i="121"/>
  <c r="EP11" i="121"/>
  <c r="EE12" i="121"/>
  <c r="DY15" i="121"/>
  <c r="EN15" i="121"/>
  <c r="ET22" i="121"/>
  <c r="EE22" i="121"/>
  <c r="EF10" i="121"/>
  <c r="EN13" i="121"/>
  <c r="DY13" i="121"/>
  <c r="CM13" i="121"/>
  <c r="CP13" i="121" s="1"/>
  <c r="EU16" i="121"/>
  <c r="EX16" i="121" s="1"/>
  <c r="DZ18" i="121"/>
  <c r="EO18" i="121"/>
  <c r="EG18" i="121"/>
  <c r="ED26" i="121"/>
  <c r="EQ35" i="121"/>
  <c r="EB35" i="121"/>
  <c r="AI16" i="121"/>
  <c r="AG16" i="121"/>
  <c r="AJ16" i="121"/>
  <c r="AF16" i="121"/>
  <c r="AC20" i="121"/>
  <c r="AD20" i="121"/>
  <c r="AE20" i="121" s="1"/>
  <c r="ES20" i="121"/>
  <c r="ED20" i="121"/>
  <c r="EJ21" i="121"/>
  <c r="ED22" i="121"/>
  <c r="AF32" i="121"/>
  <c r="EE33" i="121"/>
  <c r="ET33" i="121"/>
  <c r="AH12" i="121"/>
  <c r="EQ22" i="121"/>
  <c r="EB22" i="121"/>
  <c r="EQ12" i="121"/>
  <c r="EP29" i="121"/>
  <c r="EA29" i="121"/>
  <c r="CP32" i="121"/>
  <c r="EL9" i="121"/>
  <c r="EF9" i="121"/>
  <c r="EI9" i="121" s="1"/>
  <c r="DW9" i="121"/>
  <c r="AJ10" i="121"/>
  <c r="AI10" i="121"/>
  <c r="DW10" i="121"/>
  <c r="CM10" i="121"/>
  <c r="CP10" i="121" s="1"/>
  <c r="CM11" i="121"/>
  <c r="CP11" i="121" s="1"/>
  <c r="DW11" i="121"/>
  <c r="EL11" i="121"/>
  <c r="EX11" i="121" s="1"/>
  <c r="EP12" i="121"/>
  <c r="EA14" i="121"/>
  <c r="EP14" i="121"/>
  <c r="EA23" i="121"/>
  <c r="EP23" i="121"/>
  <c r="EN27" i="121"/>
  <c r="EX27" i="121" s="1"/>
  <c r="AE27" i="121"/>
  <c r="EU34" i="121"/>
  <c r="DW34" i="121"/>
  <c r="EL34" i="121"/>
  <c r="ET9" i="121"/>
  <c r="EE9" i="121"/>
  <c r="DW16" i="121"/>
  <c r="AE16" i="121"/>
  <c r="EL16" i="121"/>
  <c r="DX17" i="121"/>
  <c r="EU17" i="121"/>
  <c r="ES25" i="121"/>
  <c r="ED25" i="121"/>
  <c r="EM30" i="121"/>
  <c r="EF30" i="121"/>
  <c r="DX30" i="121"/>
  <c r="CM9" i="121"/>
  <c r="CP9" i="121" s="1"/>
  <c r="EN9" i="121"/>
  <c r="EU9" i="121"/>
  <c r="EX9" i="121" s="1"/>
  <c r="EX12" i="121"/>
  <c r="DW13" i="121"/>
  <c r="EF16" i="121"/>
  <c r="EI16" i="121" s="1"/>
  <c r="EM17" i="121"/>
  <c r="EA28" i="121"/>
  <c r="EP28" i="121"/>
  <c r="EA30" i="121"/>
  <c r="DW36" i="121"/>
  <c r="AE36" i="121"/>
  <c r="EL36" i="121"/>
  <c r="EE36" i="121"/>
  <c r="ET36" i="121"/>
  <c r="ED38" i="121"/>
  <c r="ES38" i="121"/>
  <c r="AE39" i="121"/>
  <c r="EF39" i="121"/>
  <c r="DW39" i="121"/>
  <c r="EU39" i="121"/>
  <c r="EL39" i="121"/>
  <c r="EB44" i="121"/>
  <c r="EQ44" i="121"/>
  <c r="EU44" i="121"/>
  <c r="EX44" i="121" s="1"/>
  <c r="DW44" i="121"/>
  <c r="AE44" i="121"/>
  <c r="EF44" i="121"/>
  <c r="EL44" i="121"/>
  <c r="AE50" i="121"/>
  <c r="EF50" i="121"/>
  <c r="DW50" i="121"/>
  <c r="EU50" i="121"/>
  <c r="EL50" i="121"/>
  <c r="CQ12" i="121"/>
  <c r="EF13" i="121"/>
  <c r="AE13" i="121"/>
  <c r="EF14" i="121"/>
  <c r="EI14" i="121" s="1"/>
  <c r="AH15" i="121"/>
  <c r="EG16" i="121"/>
  <c r="DY17" i="121"/>
  <c r="EN17" i="121"/>
  <c r="EQ17" i="121"/>
  <c r="AG18" i="121"/>
  <c r="AF18" i="121"/>
  <c r="ED18" i="121"/>
  <c r="AG20" i="121"/>
  <c r="AF20" i="121"/>
  <c r="EB21" i="121"/>
  <c r="EQ21" i="121"/>
  <c r="EU23" i="121"/>
  <c r="EX23" i="121" s="1"/>
  <c r="DX23" i="121"/>
  <c r="AJ24" i="121"/>
  <c r="ES27" i="121"/>
  <c r="CO28" i="121"/>
  <c r="CN28" i="121"/>
  <c r="CQ32" i="121"/>
  <c r="ED32" i="121" s="1"/>
  <c r="AJ34" i="121"/>
  <c r="EF36" i="121"/>
  <c r="EI36" i="121" s="1"/>
  <c r="ED37" i="121"/>
  <c r="ES37" i="121"/>
  <c r="EQ41" i="121"/>
  <c r="EB41" i="121"/>
  <c r="ED43" i="121"/>
  <c r="CO10" i="121"/>
  <c r="EB10" i="121" s="1"/>
  <c r="CN10" i="121"/>
  <c r="DX13" i="121"/>
  <c r="AJ14" i="121"/>
  <c r="AI14" i="121"/>
  <c r="EF15" i="121"/>
  <c r="EV15" i="121"/>
  <c r="EB17" i="121"/>
  <c r="CO18" i="121"/>
  <c r="CP18" i="121" s="1"/>
  <c r="EM18" i="121"/>
  <c r="EN21" i="121"/>
  <c r="AH23" i="121"/>
  <c r="CM23" i="121"/>
  <c r="DZ23" i="121" s="1"/>
  <c r="EE23" i="121"/>
  <c r="ET25" i="121"/>
  <c r="EL30" i="121"/>
  <c r="AE30" i="121"/>
  <c r="EN30" i="121"/>
  <c r="AE31" i="121"/>
  <c r="EF31" i="121"/>
  <c r="EI31" i="121" s="1"/>
  <c r="DW31" i="121"/>
  <c r="EA31" i="121"/>
  <c r="ED34" i="121"/>
  <c r="DY36" i="121"/>
  <c r="CP41" i="121"/>
  <c r="AD42" i="121"/>
  <c r="AC42" i="121"/>
  <c r="AB42" i="121"/>
  <c r="ES42" i="121"/>
  <c r="CO42" i="121"/>
  <c r="EQ42" i="121" s="1"/>
  <c r="CN42" i="121"/>
  <c r="CR42" i="121"/>
  <c r="EE42" i="121" s="1"/>
  <c r="EA43" i="121"/>
  <c r="EP43" i="121"/>
  <c r="EA45" i="121"/>
  <c r="EP45" i="121"/>
  <c r="EP48" i="121"/>
  <c r="EA48" i="121"/>
  <c r="EE49" i="121"/>
  <c r="ET49" i="121"/>
  <c r="DW52" i="121"/>
  <c r="CM55" i="121"/>
  <c r="CP55" i="121" s="1"/>
  <c r="DW55" i="121"/>
  <c r="EE80" i="121"/>
  <c r="ET80" i="121"/>
  <c r="ET26" i="121"/>
  <c r="AG30" i="121"/>
  <c r="ES53" i="121"/>
  <c r="ED53" i="121"/>
  <c r="EA9" i="121"/>
  <c r="EX33" i="121"/>
  <c r="EL37" i="121"/>
  <c r="AE37" i="121"/>
  <c r="DW37" i="121"/>
  <c r="EF37" i="121"/>
  <c r="EI37" i="121" s="1"/>
  <c r="EU37" i="121"/>
  <c r="DW40" i="121"/>
  <c r="CM40" i="121"/>
  <c r="CP40" i="121" s="1"/>
  <c r="EB42" i="121"/>
  <c r="EF54" i="121"/>
  <c r="DW54" i="121"/>
  <c r="EU54" i="121"/>
  <c r="EL54" i="121"/>
  <c r="AE54" i="121"/>
  <c r="EL10" i="121"/>
  <c r="EX10" i="121" s="1"/>
  <c r="AF10" i="121"/>
  <c r="EB11" i="121"/>
  <c r="EQ11" i="121"/>
  <c r="CM12" i="121"/>
  <c r="CP12" i="121" s="1"/>
  <c r="EH12" i="121" s="1"/>
  <c r="DX14" i="121"/>
  <c r="ED17" i="121"/>
  <c r="DY18" i="121"/>
  <c r="EI18" i="121" s="1"/>
  <c r="EN18" i="121"/>
  <c r="ES18" i="121"/>
  <c r="EO19" i="121"/>
  <c r="AJ20" i="121"/>
  <c r="EM21" i="121"/>
  <c r="EU21" i="121"/>
  <c r="EM23" i="121"/>
  <c r="EN24" i="121"/>
  <c r="EX24" i="121" s="1"/>
  <c r="EN28" i="121"/>
  <c r="AE29" i="121"/>
  <c r="EF29" i="121"/>
  <c r="EI29" i="121" s="1"/>
  <c r="DW29" i="121"/>
  <c r="EU29" i="121"/>
  <c r="EX29" i="121" s="1"/>
  <c r="EL29" i="121"/>
  <c r="AJ30" i="121"/>
  <c r="AI30" i="121"/>
  <c r="EE32" i="121"/>
  <c r="EU32" i="121"/>
  <c r="ET32" i="121"/>
  <c r="EQ33" i="121"/>
  <c r="AD34" i="121"/>
  <c r="AE34" i="121" s="1"/>
  <c r="AC34" i="121"/>
  <c r="ED35" i="121"/>
  <c r="AG36" i="121"/>
  <c r="AF36" i="121"/>
  <c r="ET39" i="121"/>
  <c r="EM40" i="121"/>
  <c r="DX40" i="121"/>
  <c r="EE41" i="121"/>
  <c r="ET42" i="121"/>
  <c r="CM46" i="121"/>
  <c r="CP46" i="121" s="1"/>
  <c r="EN60" i="121"/>
  <c r="DY60" i="121"/>
  <c r="EB61" i="121"/>
  <c r="EQ61" i="121"/>
  <c r="EU25" i="121"/>
  <c r="EX25" i="121" s="1"/>
  <c r="EL25" i="121"/>
  <c r="CN26" i="121"/>
  <c r="CQ26" i="121"/>
  <c r="ES26" i="121" s="1"/>
  <c r="EE26" i="121"/>
  <c r="EP30" i="121"/>
  <c r="CO40" i="121"/>
  <c r="CN40" i="121"/>
  <c r="CR40" i="121"/>
  <c r="ET40" i="121" s="1"/>
  <c r="CQ40" i="121"/>
  <c r="ES40" i="121" s="1"/>
  <c r="EQ45" i="121"/>
  <c r="EB45" i="121"/>
  <c r="DZ10" i="121"/>
  <c r="AH10" i="121"/>
  <c r="EH10" i="121" s="1"/>
  <c r="AE24" i="121"/>
  <c r="EF24" i="121"/>
  <c r="DW24" i="121"/>
  <c r="EL24" i="121"/>
  <c r="EM28" i="121"/>
  <c r="AJ54" i="121"/>
  <c r="AI54" i="121"/>
  <c r="AG54" i="121"/>
  <c r="EQ9" i="121"/>
  <c r="DY12" i="121"/>
  <c r="EF12" i="121"/>
  <c r="EL14" i="121"/>
  <c r="EX14" i="121" s="1"/>
  <c r="EU15" i="121"/>
  <c r="DW15" i="121"/>
  <c r="CM15" i="121"/>
  <c r="CP15" i="121" s="1"/>
  <c r="DX15" i="121"/>
  <c r="EL18" i="121"/>
  <c r="EU18" i="121"/>
  <c r="ED19" i="121"/>
  <c r="AE25" i="121"/>
  <c r="EF25" i="121"/>
  <c r="EI25" i="121" s="1"/>
  <c r="CQ28" i="121"/>
  <c r="CO30" i="121"/>
  <c r="CP30" i="121" s="1"/>
  <c r="CN30" i="121"/>
  <c r="DY32" i="121"/>
  <c r="EI32" i="121" s="1"/>
  <c r="EN32" i="121"/>
  <c r="EU38" i="121"/>
  <c r="EX38" i="121" s="1"/>
  <c r="EL38" i="121"/>
  <c r="AE38" i="121"/>
  <c r="EF38" i="121"/>
  <c r="EA38" i="121"/>
  <c r="CM38" i="121"/>
  <c r="CP38" i="121" s="1"/>
  <c r="EA42" i="121"/>
  <c r="EP42" i="121"/>
  <c r="EL47" i="121"/>
  <c r="EU47" i="121"/>
  <c r="EX47" i="121" s="1"/>
  <c r="AE47" i="121"/>
  <c r="EF47" i="121"/>
  <c r="EI47" i="121" s="1"/>
  <c r="EF51" i="121"/>
  <c r="EI51" i="121" s="1"/>
  <c r="AE51" i="121"/>
  <c r="EL51" i="121"/>
  <c r="DW51" i="121"/>
  <c r="EA55" i="121"/>
  <c r="EP55" i="121"/>
  <c r="AJ28" i="121"/>
  <c r="AG28" i="121"/>
  <c r="EU28" i="121"/>
  <c r="EX28" i="121" s="1"/>
  <c r="EL28" i="121"/>
  <c r="AE28" i="121"/>
  <c r="EF11" i="121"/>
  <c r="EI11" i="121" s="1"/>
  <c r="CO12" i="121"/>
  <c r="EB12" i="121" s="1"/>
  <c r="CN12" i="121"/>
  <c r="EA12" i="121" s="1"/>
  <c r="EA13" i="121"/>
  <c r="EP13" i="121"/>
  <c r="CO32" i="121"/>
  <c r="EB32" i="121" s="1"/>
  <c r="CN32" i="121"/>
  <c r="EU35" i="121"/>
  <c r="EX35" i="121" s="1"/>
  <c r="DW35" i="121"/>
  <c r="AE35" i="121"/>
  <c r="EF35" i="121"/>
  <c r="EI35" i="121" s="1"/>
  <c r="EU36" i="121"/>
  <c r="EX36" i="121" s="1"/>
  <c r="ES9" i="121"/>
  <c r="EL13" i="121"/>
  <c r="EX13" i="121" s="1"/>
  <c r="AE14" i="121"/>
  <c r="CM14" i="121"/>
  <c r="EF17" i="121"/>
  <c r="EI17" i="121" s="1"/>
  <c r="AE17" i="121"/>
  <c r="EL17" i="121"/>
  <c r="EV18" i="121"/>
  <c r="EV21" i="121"/>
  <c r="AH21" i="121"/>
  <c r="AD22" i="121"/>
  <c r="AB22" i="121"/>
  <c r="DW23" i="121"/>
  <c r="EI23" i="121" s="1"/>
  <c r="AF24" i="121"/>
  <c r="EV24" i="121" s="1"/>
  <c r="CO26" i="121"/>
  <c r="CP26" i="121" s="1"/>
  <c r="CR28" i="121"/>
  <c r="DX28" i="121"/>
  <c r="EI28" i="121" s="1"/>
  <c r="ET29" i="121"/>
  <c r="EU30" i="121"/>
  <c r="EL32" i="121"/>
  <c r="AE32" i="121"/>
  <c r="ES33" i="121"/>
  <c r="AG34" i="121"/>
  <c r="CP34" i="121"/>
  <c r="EA35" i="121"/>
  <c r="EP35" i="121"/>
  <c r="EL35" i="121"/>
  <c r="EA37" i="121"/>
  <c r="EP37" i="121"/>
  <c r="EQ38" i="121"/>
  <c r="EO40" i="121"/>
  <c r="EF40" i="121"/>
  <c r="EI40" i="121" s="1"/>
  <c r="EI78" i="121"/>
  <c r="EA52" i="121"/>
  <c r="EP52" i="121"/>
  <c r="EQ59" i="121"/>
  <c r="EB59" i="121"/>
  <c r="EP60" i="121"/>
  <c r="EA60" i="121"/>
  <c r="EE69" i="121"/>
  <c r="ET69" i="121"/>
  <c r="CO22" i="121"/>
  <c r="CP22" i="121" s="1"/>
  <c r="CN24" i="121"/>
  <c r="EB27" i="121"/>
  <c r="CM28" i="121"/>
  <c r="EF33" i="121"/>
  <c r="AE33" i="121"/>
  <c r="CN34" i="121"/>
  <c r="EA34" i="121" s="1"/>
  <c r="EE35" i="121"/>
  <c r="EM36" i="121"/>
  <c r="AJ38" i="121"/>
  <c r="DY40" i="121"/>
  <c r="EN40" i="121"/>
  <c r="ES41" i="121"/>
  <c r="ED41" i="121"/>
  <c r="EA50" i="121"/>
  <c r="ET51" i="121"/>
  <c r="EE51" i="121"/>
  <c r="CR54" i="121"/>
  <c r="CQ54" i="121"/>
  <c r="CO54" i="121"/>
  <c r="EQ58" i="121"/>
  <c r="CM60" i="121"/>
  <c r="CP60" i="121" s="1"/>
  <c r="AD68" i="121"/>
  <c r="AC68" i="121"/>
  <c r="AB68" i="121"/>
  <c r="AG68" i="121"/>
  <c r="AI68" i="121"/>
  <c r="AF68" i="121"/>
  <c r="AJ68" i="121"/>
  <c r="AI12" i="121"/>
  <c r="ES21" i="121"/>
  <c r="CQ24" i="121"/>
  <c r="ES24" i="121" s="1"/>
  <c r="AB26" i="121"/>
  <c r="AI28" i="121"/>
  <c r="CM31" i="121"/>
  <c r="CP31" i="121" s="1"/>
  <c r="DY33" i="121"/>
  <c r="EF34" i="121"/>
  <c r="DX35" i="121"/>
  <c r="CO38" i="121"/>
  <c r="EB38" i="121" s="1"/>
  <c r="CN38" i="121"/>
  <c r="EP38" i="121" s="1"/>
  <c r="CR38" i="121"/>
  <c r="EL40" i="121"/>
  <c r="EX40" i="121" s="1"/>
  <c r="EF41" i="121"/>
  <c r="EI41" i="121" s="1"/>
  <c r="AE41" i="121"/>
  <c r="DW41" i="121"/>
  <c r="CM42" i="121"/>
  <c r="AI44" i="121"/>
  <c r="AJ44" i="121"/>
  <c r="EB47" i="121"/>
  <c r="EQ47" i="121"/>
  <c r="DY54" i="121"/>
  <c r="EN54" i="121"/>
  <c r="EB55" i="121"/>
  <c r="EQ55" i="121"/>
  <c r="DX56" i="121"/>
  <c r="EM56" i="121"/>
  <c r="CM56" i="121"/>
  <c r="CP56" i="121" s="1"/>
  <c r="EP62" i="121"/>
  <c r="EA62" i="121"/>
  <c r="EL78" i="121"/>
  <c r="AE78" i="121"/>
  <c r="EU78" i="121"/>
  <c r="DW78" i="121"/>
  <c r="EQ13" i="121"/>
  <c r="EP15" i="121"/>
  <c r="EN19" i="121"/>
  <c r="EV19" i="121"/>
  <c r="EY19" i="121" s="1"/>
  <c r="AF22" i="121"/>
  <c r="CR24" i="121"/>
  <c r="AF26" i="121"/>
  <c r="EM38" i="121"/>
  <c r="DX38" i="121"/>
  <c r="AG40" i="121"/>
  <c r="AF40" i="121"/>
  <c r="ED40" i="121"/>
  <c r="DX41" i="121"/>
  <c r="EM41" i="121"/>
  <c r="EE46" i="121"/>
  <c r="ET46" i="121"/>
  <c r="DY51" i="121"/>
  <c r="EN51" i="121"/>
  <c r="EX51" i="121" s="1"/>
  <c r="AI52" i="121"/>
  <c r="AJ52" i="121"/>
  <c r="ET55" i="121"/>
  <c r="EE55" i="121"/>
  <c r="EN56" i="121"/>
  <c r="DY56" i="121"/>
  <c r="ED57" i="121"/>
  <c r="ES57" i="121"/>
  <c r="AB74" i="121"/>
  <c r="AD74" i="121"/>
  <c r="AC74" i="121"/>
  <c r="AG74" i="121"/>
  <c r="AI74" i="121"/>
  <c r="EF82" i="121"/>
  <c r="EI82" i="121" s="1"/>
  <c r="EU82" i="121"/>
  <c r="EX82" i="121" s="1"/>
  <c r="DW82" i="121"/>
  <c r="EL82" i="121"/>
  <c r="AE82" i="121"/>
  <c r="EG19" i="121"/>
  <c r="DW27" i="121"/>
  <c r="EI27" i="121" s="1"/>
  <c r="EG32" i="121"/>
  <c r="AI36" i="121"/>
  <c r="EU41" i="121"/>
  <c r="EX41" i="121" s="1"/>
  <c r="EV43" i="121"/>
  <c r="AH43" i="121"/>
  <c r="EG43" i="121"/>
  <c r="EN45" i="121"/>
  <c r="DY45" i="121"/>
  <c r="AD48" i="121"/>
  <c r="AC48" i="121"/>
  <c r="AB48" i="121"/>
  <c r="ES48" i="121"/>
  <c r="ED48" i="121"/>
  <c r="DX49" i="121"/>
  <c r="EM49" i="121"/>
  <c r="ED50" i="121"/>
  <c r="ES50" i="121"/>
  <c r="AF54" i="121"/>
  <c r="EE56" i="121"/>
  <c r="ET56" i="121"/>
  <c r="ET57" i="121"/>
  <c r="EE57" i="121"/>
  <c r="EU58" i="121"/>
  <c r="EX58" i="121" s="1"/>
  <c r="DW58" i="121"/>
  <c r="AE58" i="121"/>
  <c r="EF58" i="121"/>
  <c r="EB43" i="121"/>
  <c r="EL43" i="121"/>
  <c r="EX43" i="121" s="1"/>
  <c r="AE45" i="121"/>
  <c r="EU45" i="121"/>
  <c r="EX45" i="121" s="1"/>
  <c r="AI46" i="121"/>
  <c r="AJ48" i="121"/>
  <c r="EU49" i="121"/>
  <c r="EF49" i="121"/>
  <c r="AE49" i="121"/>
  <c r="DW49" i="121"/>
  <c r="CP49" i="121"/>
  <c r="EQ49" i="121"/>
  <c r="AB56" i="121"/>
  <c r="EN59" i="121"/>
  <c r="DY59" i="121"/>
  <c r="AG60" i="121"/>
  <c r="AE60" i="121"/>
  <c r="EP65" i="121"/>
  <c r="EA65" i="121"/>
  <c r="DY41" i="121"/>
  <c r="EI43" i="121"/>
  <c r="EU46" i="121"/>
  <c r="EX46" i="121" s="1"/>
  <c r="DW46" i="121"/>
  <c r="EI46" i="121" s="1"/>
  <c r="EP47" i="121"/>
  <c r="AG48" i="121"/>
  <c r="ED51" i="121"/>
  <c r="EG53" i="121"/>
  <c r="EO53" i="121"/>
  <c r="AH53" i="121"/>
  <c r="DZ53" i="121"/>
  <c r="EF55" i="121"/>
  <c r="AE55" i="121"/>
  <c r="EU55" i="121"/>
  <c r="EL55" i="121"/>
  <c r="EN57" i="121"/>
  <c r="DY57" i="121"/>
  <c r="EI61" i="121"/>
  <c r="ET62" i="121"/>
  <c r="DZ70" i="121"/>
  <c r="EV70" i="121"/>
  <c r="EY70" i="121" s="1"/>
  <c r="AH70" i="121"/>
  <c r="EG70" i="121"/>
  <c r="EO70" i="121"/>
  <c r="EE75" i="121"/>
  <c r="ET75" i="121"/>
  <c r="DY39" i="121"/>
  <c r="DW43" i="121"/>
  <c r="CQ44" i="121"/>
  <c r="EE45" i="121"/>
  <c r="AG50" i="121"/>
  <c r="AD52" i="121"/>
  <c r="AC52" i="121"/>
  <c r="EP53" i="121"/>
  <c r="EA53" i="121"/>
  <c r="DX55" i="121"/>
  <c r="EM55" i="121"/>
  <c r="AF44" i="121"/>
  <c r="EF45" i="121"/>
  <c r="AE46" i="121"/>
  <c r="EN50" i="121"/>
  <c r="EL52" i="121"/>
  <c r="AE52" i="121"/>
  <c r="CR52" i="121"/>
  <c r="CQ52" i="121"/>
  <c r="CO52" i="121"/>
  <c r="EB52" i="121" s="1"/>
  <c r="EV53" i="121"/>
  <c r="EY53" i="121" s="1"/>
  <c r="EB56" i="121"/>
  <c r="EQ56" i="121"/>
  <c r="AF58" i="121"/>
  <c r="EF60" i="121"/>
  <c r="EH63" i="121"/>
  <c r="ET64" i="121"/>
  <c r="EE64" i="121"/>
  <c r="AD66" i="121"/>
  <c r="AC66" i="121"/>
  <c r="EP66" i="121"/>
  <c r="EA66" i="121"/>
  <c r="DZ69" i="121"/>
  <c r="EO69" i="121"/>
  <c r="EY69" i="121" s="1"/>
  <c r="AH69" i="121"/>
  <c r="EG69" i="121"/>
  <c r="CN46" i="121"/>
  <c r="EP46" i="121" s="1"/>
  <c r="CN50" i="121"/>
  <c r="EP50" i="121" s="1"/>
  <c r="ET53" i="121"/>
  <c r="DY55" i="121"/>
  <c r="EQ57" i="121"/>
  <c r="EB57" i="121"/>
  <c r="EA59" i="121"/>
  <c r="EF59" i="121"/>
  <c r="EI59" i="121" s="1"/>
  <c r="AI60" i="121"/>
  <c r="AJ60" i="121"/>
  <c r="CO60" i="121"/>
  <c r="AE61" i="121"/>
  <c r="CM64" i="121"/>
  <c r="CP64" i="121" s="1"/>
  <c r="EQ67" i="121"/>
  <c r="AH67" i="121"/>
  <c r="EN70" i="121"/>
  <c r="DY70" i="121"/>
  <c r="EQ70" i="121"/>
  <c r="EB70" i="121"/>
  <c r="AF74" i="121"/>
  <c r="CR50" i="121"/>
  <c r="EE50" i="121" s="1"/>
  <c r="EN53" i="121"/>
  <c r="EX53" i="121" s="1"/>
  <c r="CM54" i="121"/>
  <c r="AF56" i="121"/>
  <c r="CQ56" i="121"/>
  <c r="ED56" i="121" s="1"/>
  <c r="AI58" i="121"/>
  <c r="AJ58" i="121"/>
  <c r="EU60" i="121"/>
  <c r="DW60" i="121"/>
  <c r="EL60" i="121"/>
  <c r="CR60" i="121"/>
  <c r="EL70" i="121"/>
  <c r="ED70" i="121"/>
  <c r="ES70" i="121"/>
  <c r="AI80" i="121"/>
  <c r="AG80" i="121"/>
  <c r="AF80" i="121"/>
  <c r="EU80" i="121"/>
  <c r="DW80" i="121"/>
  <c r="EL80" i="121"/>
  <c r="AE80" i="121"/>
  <c r="EF80" i="121"/>
  <c r="EI80" i="121" s="1"/>
  <c r="EF57" i="121"/>
  <c r="AE57" i="121"/>
  <c r="EL57" i="121"/>
  <c r="DW57" i="121"/>
  <c r="EU57" i="121"/>
  <c r="EM60" i="121"/>
  <c r="DX60" i="121"/>
  <c r="ED61" i="121"/>
  <c r="ES61" i="121"/>
  <c r="AD62" i="121"/>
  <c r="AC62" i="121"/>
  <c r="AD64" i="121"/>
  <c r="AC64" i="121"/>
  <c r="EU67" i="121"/>
  <c r="EM67" i="121"/>
  <c r="EF67" i="121"/>
  <c r="EI67" i="121" s="1"/>
  <c r="DX67" i="121"/>
  <c r="AI78" i="121"/>
  <c r="AJ78" i="121"/>
  <c r="DX57" i="121"/>
  <c r="EL59" i="121"/>
  <c r="EU59" i="121"/>
  <c r="AE59" i="121"/>
  <c r="EL61" i="121"/>
  <c r="EX61" i="121" s="1"/>
  <c r="DW61" i="121"/>
  <c r="AB62" i="121"/>
  <c r="EU63" i="121"/>
  <c r="DX63" i="121"/>
  <c r="CM63" i="121"/>
  <c r="CP63" i="121" s="1"/>
  <c r="EC63" i="121" s="1"/>
  <c r="EL63" i="121"/>
  <c r="DW63" i="121"/>
  <c r="EI63" i="121" s="1"/>
  <c r="AI64" i="121"/>
  <c r="AF64" i="121"/>
  <c r="AB64" i="121"/>
  <c r="AH65" i="121"/>
  <c r="CM65" i="121"/>
  <c r="CP65" i="121" s="1"/>
  <c r="AJ66" i="121"/>
  <c r="AI66" i="121"/>
  <c r="CM72" i="121"/>
  <c r="EG72" i="121" s="1"/>
  <c r="EJ72" i="121" s="1"/>
  <c r="EU72" i="121"/>
  <c r="DW72" i="121"/>
  <c r="EL72" i="121"/>
  <c r="EB76" i="121"/>
  <c r="CM61" i="121"/>
  <c r="CP61" i="121" s="1"/>
  <c r="AG62" i="121"/>
  <c r="CM62" i="121"/>
  <c r="CP62" i="121" s="1"/>
  <c r="EP67" i="121"/>
  <c r="EA67" i="121"/>
  <c r="EM81" i="121"/>
  <c r="ED59" i="121"/>
  <c r="DY63" i="121"/>
  <c r="EN63" i="121"/>
  <c r="CP68" i="121"/>
  <c r="EQ73" i="121"/>
  <c r="DY81" i="121"/>
  <c r="DZ63" i="121"/>
  <c r="EM69" i="121"/>
  <c r="EX69" i="121" s="1"/>
  <c r="DX69" i="121"/>
  <c r="EI69" i="121" s="1"/>
  <c r="DY71" i="121"/>
  <c r="EN71" i="121"/>
  <c r="ER73" i="121"/>
  <c r="EH73" i="121"/>
  <c r="EK73" i="121" s="1"/>
  <c r="EW73" i="121"/>
  <c r="EZ73" i="121" s="1"/>
  <c r="EC73" i="121"/>
  <c r="AJ74" i="121"/>
  <c r="DW75" i="121"/>
  <c r="CM75" i="121"/>
  <c r="EL75" i="121"/>
  <c r="EU81" i="121"/>
  <c r="EV63" i="121"/>
  <c r="ED65" i="121"/>
  <c r="ES65" i="121"/>
  <c r="AG66" i="121"/>
  <c r="CM67" i="121"/>
  <c r="DW67" i="121"/>
  <c r="EI71" i="121"/>
  <c r="EF75" i="121"/>
  <c r="EI75" i="121" s="1"/>
  <c r="EE82" i="121"/>
  <c r="ET82" i="121"/>
  <c r="CQ62" i="121"/>
  <c r="ES62" i="121" s="1"/>
  <c r="EE63" i="121"/>
  <c r="EB65" i="121"/>
  <c r="EM65" i="121"/>
  <c r="EX65" i="121" s="1"/>
  <c r="EO67" i="121"/>
  <c r="EG67" i="121"/>
  <c r="EV67" i="121"/>
  <c r="EY67" i="121" s="1"/>
  <c r="EA72" i="121"/>
  <c r="EP72" i="121"/>
  <c r="EA77" i="121"/>
  <c r="EI79" i="121"/>
  <c r="AG82" i="121"/>
  <c r="CP82" i="121"/>
  <c r="EF65" i="121"/>
  <c r="EI65" i="121" s="1"/>
  <c r="EE71" i="121"/>
  <c r="ET71" i="121"/>
  <c r="ES72" i="121"/>
  <c r="ED72" i="121"/>
  <c r="ET72" i="121"/>
  <c r="EU75" i="121"/>
  <c r="EM75" i="121"/>
  <c r="CR78" i="121"/>
  <c r="CO78" i="121"/>
  <c r="EB78" i="121" s="1"/>
  <c r="CN78" i="121"/>
  <c r="DY80" i="121"/>
  <c r="DW65" i="121"/>
  <c r="AB66" i="121"/>
  <c r="AJ70" i="121"/>
  <c r="AC70" i="121"/>
  <c r="EF70" i="121" s="1"/>
  <c r="EU71" i="121"/>
  <c r="EM71" i="121"/>
  <c r="CM71" i="121"/>
  <c r="EG71" i="121" s="1"/>
  <c r="DW71" i="121"/>
  <c r="EL71" i="121"/>
  <c r="DX71" i="121"/>
  <c r="CP73" i="121"/>
  <c r="DY76" i="121"/>
  <c r="EN76" i="121"/>
  <c r="EA78" i="121"/>
  <c r="EP78" i="121"/>
  <c r="AH79" i="121"/>
  <c r="DZ79" i="121"/>
  <c r="EO79" i="121"/>
  <c r="EY79" i="121" s="1"/>
  <c r="EG79" i="121"/>
  <c r="EJ79" i="121" s="1"/>
  <c r="CM80" i="121"/>
  <c r="CP80" i="121" s="1"/>
  <c r="EN80" i="121"/>
  <c r="AG64" i="121"/>
  <c r="DZ72" i="121"/>
  <c r="EO72" i="121"/>
  <c r="EF72" i="121"/>
  <c r="EI72" i="121" s="1"/>
  <c r="EV72" i="121"/>
  <c r="AE76" i="121"/>
  <c r="EF76" i="121"/>
  <c r="EU76" i="121"/>
  <c r="DW76" i="121"/>
  <c r="EA76" i="121"/>
  <c r="EL76" i="121"/>
  <c r="EF81" i="121"/>
  <c r="EI81" i="121" s="1"/>
  <c r="CO68" i="121"/>
  <c r="EV73" i="121"/>
  <c r="AI76" i="121"/>
  <c r="EG73" i="121"/>
  <c r="EO73" i="121"/>
  <c r="CQ74" i="121"/>
  <c r="EM77" i="121"/>
  <c r="EU77" i="121"/>
  <c r="EP79" i="121"/>
  <c r="ES81" i="121"/>
  <c r="CO72" i="121"/>
  <c r="EB72" i="121" s="1"/>
  <c r="DZ73" i="121"/>
  <c r="AE77" i="121"/>
  <c r="DX77" i="121"/>
  <c r="EI77" i="121" s="1"/>
  <c r="EL81" i="121"/>
  <c r="AE81" i="121"/>
  <c r="DZ34" i="121" l="1"/>
  <c r="EO34" i="121"/>
  <c r="EG34" i="121"/>
  <c r="AH34" i="121"/>
  <c r="EV34" i="121"/>
  <c r="EK12" i="121"/>
  <c r="DZ20" i="121"/>
  <c r="EO20" i="121"/>
  <c r="AH20" i="121"/>
  <c r="EV20" i="121"/>
  <c r="EY20" i="121" s="1"/>
  <c r="EG20" i="121"/>
  <c r="EJ71" i="121"/>
  <c r="ER69" i="121"/>
  <c r="EH69" i="121"/>
  <c r="EK69" i="121" s="1"/>
  <c r="EW69" i="121"/>
  <c r="EC69" i="121"/>
  <c r="EE48" i="121"/>
  <c r="ET48" i="121"/>
  <c r="EV58" i="121"/>
  <c r="DZ58" i="121"/>
  <c r="EO58" i="121"/>
  <c r="AH58" i="121"/>
  <c r="EG58" i="121"/>
  <c r="DY48" i="121"/>
  <c r="EN48" i="121"/>
  <c r="ES36" i="121"/>
  <c r="ED36" i="121"/>
  <c r="EP40" i="121"/>
  <c r="EA40" i="121"/>
  <c r="DZ51" i="121"/>
  <c r="AH51" i="121"/>
  <c r="EG51" i="121"/>
  <c r="EV51" i="121"/>
  <c r="EY51" i="121" s="1"/>
  <c r="EO51" i="121"/>
  <c r="EA36" i="121"/>
  <c r="EP36" i="121"/>
  <c r="EG36" i="121"/>
  <c r="EB18" i="121"/>
  <c r="EQ18" i="121"/>
  <c r="EX71" i="121"/>
  <c r="EX60" i="121"/>
  <c r="EA74" i="121"/>
  <c r="EP74" i="121"/>
  <c r="DZ46" i="121"/>
  <c r="EV46" i="121"/>
  <c r="EY46" i="121" s="1"/>
  <c r="EG46" i="121"/>
  <c r="EO46" i="121"/>
  <c r="AH46" i="121"/>
  <c r="EC53" i="121"/>
  <c r="EW53" i="121"/>
  <c r="ER53" i="121"/>
  <c r="EH53" i="121"/>
  <c r="EK53" i="121" s="1"/>
  <c r="ES46" i="121"/>
  <c r="ED46" i="121"/>
  <c r="ED74" i="121"/>
  <c r="ES74" i="121"/>
  <c r="EX17" i="121"/>
  <c r="EM20" i="121"/>
  <c r="DX20" i="121"/>
  <c r="EQ16" i="121"/>
  <c r="EB16" i="121"/>
  <c r="DZ77" i="121"/>
  <c r="EV77" i="121"/>
  <c r="EG77" i="121"/>
  <c r="EO77" i="121"/>
  <c r="AH77" i="121"/>
  <c r="EM52" i="121"/>
  <c r="DX52" i="121"/>
  <c r="EF52" i="121"/>
  <c r="EI52" i="121" s="1"/>
  <c r="EB74" i="121"/>
  <c r="EQ74" i="121"/>
  <c r="ED28" i="121"/>
  <c r="ES28" i="121"/>
  <c r="EQ68" i="121"/>
  <c r="EB68" i="121"/>
  <c r="EI33" i="121"/>
  <c r="EO32" i="121"/>
  <c r="EV32" i="121"/>
  <c r="AH32" i="121"/>
  <c r="DZ32" i="121"/>
  <c r="AH35" i="121"/>
  <c r="EV35" i="121"/>
  <c r="DZ35" i="121"/>
  <c r="EG35" i="121"/>
  <c r="EJ35" i="121" s="1"/>
  <c r="EO35" i="121"/>
  <c r="ET28" i="121"/>
  <c r="EE28" i="121"/>
  <c r="EF20" i="121"/>
  <c r="ET30" i="121"/>
  <c r="EE30" i="121"/>
  <c r="EX54" i="121"/>
  <c r="EU42" i="121"/>
  <c r="EL42" i="121"/>
  <c r="EF42" i="121"/>
  <c r="DW42" i="121"/>
  <c r="AE42" i="121"/>
  <c r="ET34" i="121"/>
  <c r="EE34" i="121"/>
  <c r="AH13" i="121"/>
  <c r="DZ13" i="121"/>
  <c r="EV13" i="121"/>
  <c r="EY13" i="121" s="1"/>
  <c r="EG13" i="121"/>
  <c r="EO13" i="121"/>
  <c r="EV23" i="121"/>
  <c r="EA32" i="121"/>
  <c r="EJ32" i="121" s="1"/>
  <c r="EP32" i="121"/>
  <c r="ES16" i="121"/>
  <c r="ED16" i="121"/>
  <c r="EJ18" i="121"/>
  <c r="EI10" i="121"/>
  <c r="EG10" i="121"/>
  <c r="EO9" i="121"/>
  <c r="EJ73" i="121"/>
  <c r="EX76" i="121"/>
  <c r="ET70" i="121"/>
  <c r="EE70" i="121"/>
  <c r="EX75" i="121"/>
  <c r="EB82" i="121"/>
  <c r="EQ82" i="121"/>
  <c r="EG63" i="121"/>
  <c r="EJ63" i="121" s="1"/>
  <c r="ER65" i="121"/>
  <c r="EH65" i="121"/>
  <c r="EW65" i="121"/>
  <c r="EZ65" i="121" s="1"/>
  <c r="EC65" i="121"/>
  <c r="EM64" i="121"/>
  <c r="DX64" i="121"/>
  <c r="EX57" i="121"/>
  <c r="EU70" i="121"/>
  <c r="ED58" i="121"/>
  <c r="ES58" i="121"/>
  <c r="ER63" i="121"/>
  <c r="EP44" i="121"/>
  <c r="EA44" i="121"/>
  <c r="EN52" i="121"/>
  <c r="DY52" i="121"/>
  <c r="EJ53" i="121"/>
  <c r="AH45" i="121"/>
  <c r="EO45" i="121"/>
  <c r="EG45" i="121"/>
  <c r="EV45" i="121"/>
  <c r="EY45" i="121" s="1"/>
  <c r="DZ45" i="121"/>
  <c r="EJ43" i="121"/>
  <c r="DX74" i="121"/>
  <c r="EM74" i="121"/>
  <c r="ES56" i="121"/>
  <c r="EE44" i="121"/>
  <c r="ET44" i="121"/>
  <c r="AE26" i="121"/>
  <c r="DW26" i="121"/>
  <c r="EL26" i="121"/>
  <c r="EU26" i="121"/>
  <c r="EX26" i="121" s="1"/>
  <c r="AE68" i="121"/>
  <c r="EF68" i="121"/>
  <c r="EU68" i="121"/>
  <c r="EL68" i="121"/>
  <c r="DW68" i="121"/>
  <c r="EQ52" i="121"/>
  <c r="EL22" i="121"/>
  <c r="AE22" i="121"/>
  <c r="EF22" i="121"/>
  <c r="EU22" i="121"/>
  <c r="DW22" i="121"/>
  <c r="CP14" i="121"/>
  <c r="EO47" i="121"/>
  <c r="EG47" i="121"/>
  <c r="EJ47" i="121" s="1"/>
  <c r="DZ47" i="121"/>
  <c r="EV47" i="121"/>
  <c r="AH47" i="121"/>
  <c r="EI12" i="121"/>
  <c r="DX34" i="121"/>
  <c r="EI34" i="121" s="1"/>
  <c r="EM34" i="121"/>
  <c r="EX34" i="121" s="1"/>
  <c r="EP10" i="121"/>
  <c r="EA10" i="121"/>
  <c r="EX37" i="121"/>
  <c r="DX42" i="121"/>
  <c r="EM42" i="121"/>
  <c r="EP34" i="121"/>
  <c r="EF26" i="121"/>
  <c r="EI26" i="121" s="1"/>
  <c r="EI13" i="121"/>
  <c r="EI50" i="121"/>
  <c r="EG9" i="121"/>
  <c r="ED10" i="121"/>
  <c r="ES10" i="121"/>
  <c r="EC12" i="121"/>
  <c r="ER12" i="121"/>
  <c r="ED24" i="121"/>
  <c r="ER9" i="121"/>
  <c r="EH9" i="121"/>
  <c r="EK9" i="121" s="1"/>
  <c r="EC9" i="121"/>
  <c r="EW9" i="121"/>
  <c r="AH59" i="121"/>
  <c r="EO59" i="121"/>
  <c r="DZ59" i="121"/>
  <c r="EV59" i="121"/>
  <c r="EY59" i="121" s="1"/>
  <c r="EG59" i="121"/>
  <c r="EJ59" i="121" s="1"/>
  <c r="CP78" i="121"/>
  <c r="ED52" i="121"/>
  <c r="ES52" i="121"/>
  <c r="EA68" i="121"/>
  <c r="EP68" i="121"/>
  <c r="EB34" i="121"/>
  <c r="EQ34" i="121"/>
  <c r="ET54" i="121"/>
  <c r="EE54" i="121"/>
  <c r="EO54" i="121"/>
  <c r="EG54" i="121"/>
  <c r="DZ54" i="121"/>
  <c r="AH54" i="121"/>
  <c r="EV54" i="121"/>
  <c r="DZ12" i="121"/>
  <c r="EK63" i="121"/>
  <c r="EU56" i="121"/>
  <c r="EX56" i="121" s="1"/>
  <c r="EF56" i="121"/>
  <c r="DW56" i="121"/>
  <c r="AE56" i="121"/>
  <c r="EL56" i="121"/>
  <c r="EQ40" i="121"/>
  <c r="EB40" i="121"/>
  <c r="EP24" i="121"/>
  <c r="EY24" i="121" s="1"/>
  <c r="EA24" i="121"/>
  <c r="DZ17" i="121"/>
  <c r="EO17" i="121"/>
  <c r="EG17" i="121"/>
  <c r="EJ17" i="121" s="1"/>
  <c r="EV17" i="121"/>
  <c r="AH17" i="121"/>
  <c r="EQ28" i="121"/>
  <c r="EB28" i="121"/>
  <c r="ED30" i="121"/>
  <c r="ES30" i="121"/>
  <c r="EX50" i="121"/>
  <c r="EY9" i="121"/>
  <c r="EV65" i="121"/>
  <c r="EE58" i="121"/>
  <c r="ET58" i="121"/>
  <c r="EI76" i="121"/>
  <c r="EC79" i="121"/>
  <c r="EH79" i="121"/>
  <c r="EW79" i="121"/>
  <c r="ER79" i="121"/>
  <c r="EF66" i="121"/>
  <c r="AE66" i="121"/>
  <c r="EU66" i="121"/>
  <c r="EX66" i="121" s="1"/>
  <c r="DW66" i="121"/>
  <c r="EL66" i="121"/>
  <c r="CP67" i="121"/>
  <c r="DZ67" i="121"/>
  <c r="EX80" i="121"/>
  <c r="EE60" i="121"/>
  <c r="ET60" i="121"/>
  <c r="EW63" i="121"/>
  <c r="EZ63" i="121" s="1"/>
  <c r="EG40" i="121"/>
  <c r="EJ40" i="121" s="1"/>
  <c r="EH43" i="121"/>
  <c r="ER43" i="121"/>
  <c r="EW43" i="121"/>
  <c r="EZ43" i="121" s="1"/>
  <c r="EC43" i="121"/>
  <c r="EM68" i="121"/>
  <c r="DX68" i="121"/>
  <c r="EX30" i="121"/>
  <c r="DY22" i="121"/>
  <c r="EN22" i="121"/>
  <c r="DZ14" i="121"/>
  <c r="AH14" i="121"/>
  <c r="EG14" i="121"/>
  <c r="EJ14" i="121" s="1"/>
  <c r="EO14" i="121"/>
  <c r="DY42" i="121"/>
  <c r="EN42" i="121"/>
  <c r="EY15" i="121"/>
  <c r="EQ26" i="121"/>
  <c r="EA20" i="121"/>
  <c r="EP20" i="121"/>
  <c r="DZ16" i="121"/>
  <c r="AH16" i="121"/>
  <c r="EO16" i="121"/>
  <c r="EV16" i="121"/>
  <c r="EY16" i="121" s="1"/>
  <c r="AH18" i="121"/>
  <c r="EY73" i="121"/>
  <c r="EO76" i="121"/>
  <c r="EG76" i="121"/>
  <c r="EV76" i="121"/>
  <c r="EY76" i="121" s="1"/>
  <c r="AH76" i="121"/>
  <c r="DZ76" i="121"/>
  <c r="EQ78" i="121"/>
  <c r="EQ66" i="121"/>
  <c r="EB66" i="121"/>
  <c r="DZ71" i="121"/>
  <c r="CP72" i="121"/>
  <c r="ED66" i="121"/>
  <c r="ES66" i="121"/>
  <c r="AE64" i="121"/>
  <c r="EU64" i="121"/>
  <c r="EL64" i="121"/>
  <c r="EF64" i="121"/>
  <c r="DW64" i="121"/>
  <c r="DW62" i="121"/>
  <c r="EL62" i="121"/>
  <c r="EU62" i="121"/>
  <c r="EF62" i="121"/>
  <c r="EI62" i="121" s="1"/>
  <c r="AE62" i="121"/>
  <c r="ED78" i="121"/>
  <c r="ES78" i="121"/>
  <c r="EM62" i="121"/>
  <c r="DX62" i="121"/>
  <c r="EP80" i="121"/>
  <c r="EA80" i="121"/>
  <c r="EP56" i="121"/>
  <c r="EA56" i="121"/>
  <c r="ES60" i="121"/>
  <c r="ED60" i="121"/>
  <c r="DX66" i="121"/>
  <c r="EM66" i="121"/>
  <c r="EI60" i="121"/>
  <c r="EU52" i="121"/>
  <c r="EH70" i="121"/>
  <c r="ER70" i="121"/>
  <c r="EC70" i="121"/>
  <c r="EW70" i="121"/>
  <c r="EX55" i="121"/>
  <c r="EB48" i="121"/>
  <c r="EQ48" i="121"/>
  <c r="DZ60" i="121"/>
  <c r="EO60" i="121"/>
  <c r="EG60" i="121"/>
  <c r="EJ60" i="121" s="1"/>
  <c r="EV60" i="121"/>
  <c r="EY60" i="121" s="1"/>
  <c r="AH60" i="121"/>
  <c r="EO49" i="121"/>
  <c r="EG49" i="121"/>
  <c r="EV49" i="121"/>
  <c r="EY49" i="121" s="1"/>
  <c r="AH49" i="121"/>
  <c r="DZ49" i="121"/>
  <c r="EY43" i="121"/>
  <c r="EF74" i="121"/>
  <c r="EI74" i="121" s="1"/>
  <c r="EL74" i="121"/>
  <c r="EU74" i="121"/>
  <c r="AE74" i="121"/>
  <c r="DW74" i="121"/>
  <c r="EX78" i="121"/>
  <c r="CP42" i="121"/>
  <c r="EN68" i="121"/>
  <c r="DY68" i="121"/>
  <c r="ET38" i="121"/>
  <c r="EE38" i="121"/>
  <c r="AH40" i="121"/>
  <c r="EC21" i="121"/>
  <c r="EH21" i="121"/>
  <c r="EW21" i="121"/>
  <c r="ER21" i="121"/>
  <c r="DZ38" i="121"/>
  <c r="AH38" i="121"/>
  <c r="EO38" i="121"/>
  <c r="EI24" i="121"/>
  <c r="ED62" i="121"/>
  <c r="EA46" i="121"/>
  <c r="EB30" i="121"/>
  <c r="EQ30" i="121"/>
  <c r="CP52" i="121"/>
  <c r="EO31" i="121"/>
  <c r="EG31" i="121"/>
  <c r="DZ31" i="121"/>
  <c r="EV31" i="121"/>
  <c r="EY31" i="121" s="1"/>
  <c r="AH31" i="121"/>
  <c r="EG23" i="121"/>
  <c r="EJ23" i="121" s="1"/>
  <c r="EI15" i="121"/>
  <c r="ES32" i="121"/>
  <c r="EB26" i="121"/>
  <c r="EQ20" i="121"/>
  <c r="EB20" i="121"/>
  <c r="EG15" i="121"/>
  <c r="EO10" i="121"/>
  <c r="EX39" i="121"/>
  <c r="EI30" i="121"/>
  <c r="EQ32" i="121"/>
  <c r="EV10" i="121"/>
  <c r="EO12" i="121"/>
  <c r="DZ11" i="121"/>
  <c r="CP19" i="121"/>
  <c r="DZ19" i="121"/>
  <c r="EJ19" i="121" s="1"/>
  <c r="EE16" i="121"/>
  <c r="ET16" i="121"/>
  <c r="EX81" i="121"/>
  <c r="DZ65" i="121"/>
  <c r="AH25" i="121"/>
  <c r="DZ25" i="121"/>
  <c r="EG25" i="121"/>
  <c r="EJ25" i="121" s="1"/>
  <c r="EV25" i="121"/>
  <c r="EO25" i="121"/>
  <c r="EI19" i="121"/>
  <c r="DX70" i="121"/>
  <c r="EI70" i="121" s="1"/>
  <c r="EM70" i="121"/>
  <c r="EX67" i="121"/>
  <c r="EO61" i="121"/>
  <c r="EG61" i="121"/>
  <c r="EV61" i="121"/>
  <c r="AH61" i="121"/>
  <c r="DZ61" i="121"/>
  <c r="CP75" i="121"/>
  <c r="DZ75" i="121"/>
  <c r="EV75" i="121"/>
  <c r="EG75" i="121"/>
  <c r="EJ75" i="121" s="1"/>
  <c r="EO63" i="121"/>
  <c r="EY63" i="121" s="1"/>
  <c r="EX63" i="121"/>
  <c r="ET78" i="121"/>
  <c r="EE78" i="121"/>
  <c r="EQ50" i="121"/>
  <c r="EB50" i="121"/>
  <c r="EN74" i="121"/>
  <c r="DY74" i="121"/>
  <c r="ED44" i="121"/>
  <c r="ES44" i="121"/>
  <c r="CP28" i="121"/>
  <c r="EI38" i="121"/>
  <c r="EE40" i="121"/>
  <c r="EN34" i="121"/>
  <c r="DY34" i="121"/>
  <c r="EI54" i="121"/>
  <c r="EG50" i="121"/>
  <c r="EO50" i="121"/>
  <c r="AH50" i="121"/>
  <c r="EV50" i="121"/>
  <c r="EY50" i="121" s="1"/>
  <c r="DZ50" i="121"/>
  <c r="ET10" i="121"/>
  <c r="EE10" i="121"/>
  <c r="EK10" i="121" s="1"/>
  <c r="EV12" i="121"/>
  <c r="EY12" i="121" s="1"/>
  <c r="DZ9" i="121"/>
  <c r="EO75" i="121"/>
  <c r="EB64" i="121"/>
  <c r="EQ64" i="121"/>
  <c r="ET74" i="121"/>
  <c r="EE74" i="121"/>
  <c r="EE66" i="121"/>
  <c r="ET66" i="121"/>
  <c r="EA64" i="121"/>
  <c r="EP64" i="121"/>
  <c r="EQ72" i="121"/>
  <c r="EY72" i="121" s="1"/>
  <c r="DY62" i="121"/>
  <c r="EN62" i="121"/>
  <c r="EV57" i="121"/>
  <c r="AH57" i="121"/>
  <c r="EG57" i="121"/>
  <c r="EO57" i="121"/>
  <c r="DZ57" i="121"/>
  <c r="EQ80" i="121"/>
  <c r="EB80" i="121"/>
  <c r="CP54" i="121"/>
  <c r="EN66" i="121"/>
  <c r="DY66" i="121"/>
  <c r="EP58" i="121"/>
  <c r="EA58" i="121"/>
  <c r="AH52" i="121"/>
  <c r="EV52" i="121"/>
  <c r="EY52" i="121" s="1"/>
  <c r="DZ52" i="121"/>
  <c r="EG52" i="121"/>
  <c r="EO52" i="121"/>
  <c r="EV55" i="121"/>
  <c r="AH55" i="121"/>
  <c r="DZ55" i="121"/>
  <c r="EO55" i="121"/>
  <c r="EG55" i="121"/>
  <c r="EJ55" i="121" s="1"/>
  <c r="EB60" i="121"/>
  <c r="EQ60" i="121"/>
  <c r="EI49" i="121"/>
  <c r="EF48" i="121"/>
  <c r="EU48" i="121"/>
  <c r="DW48" i="121"/>
  <c r="AE48" i="121"/>
  <c r="EL48" i="121"/>
  <c r="EP22" i="121"/>
  <c r="EA22" i="121"/>
  <c r="AH78" i="121"/>
  <c r="DZ78" i="121"/>
  <c r="EO78" i="121"/>
  <c r="EG78" i="121"/>
  <c r="EJ78" i="121" s="1"/>
  <c r="EV78" i="121"/>
  <c r="EY78" i="121" s="1"/>
  <c r="ES12" i="121"/>
  <c r="ED12" i="121"/>
  <c r="DZ40" i="121"/>
  <c r="EY21" i="121"/>
  <c r="EW12" i="121"/>
  <c r="AH28" i="121"/>
  <c r="EO28" i="121"/>
  <c r="DZ28" i="121"/>
  <c r="EQ54" i="121"/>
  <c r="EB54" i="121"/>
  <c r="EG24" i="121"/>
  <c r="EJ24" i="121" s="1"/>
  <c r="EO24" i="121"/>
  <c r="AH24" i="121"/>
  <c r="DZ24" i="121"/>
  <c r="EE20" i="121"/>
  <c r="ET20" i="121"/>
  <c r="EV14" i="121"/>
  <c r="EY14" i="121" s="1"/>
  <c r="AH37" i="121"/>
  <c r="DZ37" i="121"/>
  <c r="EV37" i="121"/>
  <c r="EY37" i="121" s="1"/>
  <c r="EG37" i="121"/>
  <c r="EJ37" i="121" s="1"/>
  <c r="EO37" i="121"/>
  <c r="EV28" i="121"/>
  <c r="EG38" i="121"/>
  <c r="ED14" i="121"/>
  <c r="ES14" i="121"/>
  <c r="ET24" i="121"/>
  <c r="EE24" i="121"/>
  <c r="EO15" i="121"/>
  <c r="ET50" i="121"/>
  <c r="EI44" i="121"/>
  <c r="AH36" i="121"/>
  <c r="DZ36" i="121"/>
  <c r="EO36" i="121"/>
  <c r="EV36" i="121"/>
  <c r="EQ14" i="121"/>
  <c r="EQ10" i="121"/>
  <c r="EV11" i="121"/>
  <c r="EY11" i="121" s="1"/>
  <c r="EH15" i="121"/>
  <c r="EK15" i="121" s="1"/>
  <c r="EW15" i="121"/>
  <c r="ER15" i="121"/>
  <c r="EC15" i="121"/>
  <c r="EO39" i="121"/>
  <c r="EG39" i="121"/>
  <c r="DZ39" i="121"/>
  <c r="AH39" i="121"/>
  <c r="EV39" i="121"/>
  <c r="EY39" i="121" s="1"/>
  <c r="EG12" i="121"/>
  <c r="EJ12" i="121" s="1"/>
  <c r="DY20" i="121"/>
  <c r="EN20" i="121"/>
  <c r="EJ67" i="121"/>
  <c r="EX59" i="121"/>
  <c r="EO80" i="121"/>
  <c r="EG80" i="121"/>
  <c r="AH80" i="121"/>
  <c r="DZ80" i="121"/>
  <c r="EV80" i="121"/>
  <c r="ES68" i="121"/>
  <c r="ED68" i="121"/>
  <c r="EV33" i="121"/>
  <c r="DZ33" i="121"/>
  <c r="EO33" i="121"/>
  <c r="EG33" i="121"/>
  <c r="EJ33" i="121" s="1"/>
  <c r="AH33" i="121"/>
  <c r="EX15" i="121"/>
  <c r="EB36" i="121"/>
  <c r="EQ36" i="121"/>
  <c r="EC11" i="121"/>
  <c r="ER11" i="121"/>
  <c r="EW11" i="121"/>
  <c r="EZ11" i="121" s="1"/>
  <c r="EH11" i="121"/>
  <c r="EK11" i="121" s="1"/>
  <c r="EI45" i="121"/>
  <c r="ES76" i="121"/>
  <c r="ED76" i="121"/>
  <c r="EX72" i="121"/>
  <c r="EG65" i="121"/>
  <c r="EJ65" i="121" s="1"/>
  <c r="DY64" i="121"/>
  <c r="EN64" i="121"/>
  <c r="EJ70" i="121"/>
  <c r="DZ82" i="121"/>
  <c r="EO82" i="121"/>
  <c r="EG82" i="121"/>
  <c r="EJ82" i="121" s="1"/>
  <c r="EV82" i="121"/>
  <c r="EY82" i="121" s="1"/>
  <c r="AH82" i="121"/>
  <c r="EA26" i="121"/>
  <c r="EP26" i="121"/>
  <c r="EX18" i="121"/>
  <c r="EX21" i="121"/>
  <c r="CP23" i="121"/>
  <c r="EO23" i="121"/>
  <c r="EV81" i="121"/>
  <c r="EG81" i="121"/>
  <c r="DZ81" i="121"/>
  <c r="EO81" i="121"/>
  <c r="AH81" i="121"/>
  <c r="EX77" i="121"/>
  <c r="CP71" i="121"/>
  <c r="EV71" i="121"/>
  <c r="EO71" i="121"/>
  <c r="EB62" i="121"/>
  <c r="EQ62" i="121"/>
  <c r="EO65" i="121"/>
  <c r="ES64" i="121"/>
  <c r="ED64" i="121"/>
  <c r="EI57" i="121"/>
  <c r="ED80" i="121"/>
  <c r="ES80" i="121"/>
  <c r="EW67" i="121"/>
  <c r="ER67" i="121"/>
  <c r="EH67" i="121"/>
  <c r="EC67" i="121"/>
  <c r="EJ69" i="121"/>
  <c r="EI55" i="121"/>
  <c r="EX49" i="121"/>
  <c r="EI58" i="121"/>
  <c r="EP54" i="121"/>
  <c r="EA54" i="121"/>
  <c r="DX48" i="121"/>
  <c r="EM48" i="121"/>
  <c r="EV38" i="121"/>
  <c r="EY38" i="121" s="1"/>
  <c r="ET52" i="121"/>
  <c r="EE52" i="121"/>
  <c r="EU20" i="121"/>
  <c r="EX20" i="121" s="1"/>
  <c r="EV41" i="121"/>
  <c r="EY41" i="121" s="1"/>
  <c r="DZ41" i="121"/>
  <c r="EG41" i="121"/>
  <c r="EJ41" i="121" s="1"/>
  <c r="AH41" i="121"/>
  <c r="EO41" i="121"/>
  <c r="EE68" i="121"/>
  <c r="ET68" i="121"/>
  <c r="EV40" i="121"/>
  <c r="EY18" i="121"/>
  <c r="ED54" i="121"/>
  <c r="ES54" i="121"/>
  <c r="EC10" i="121"/>
  <c r="ER10" i="121"/>
  <c r="EW10" i="121"/>
  <c r="EZ10" i="121" s="1"/>
  <c r="EX32" i="121"/>
  <c r="DZ29" i="121"/>
  <c r="EG29" i="121"/>
  <c r="EJ29" i="121" s="1"/>
  <c r="EO29" i="121"/>
  <c r="AH29" i="121"/>
  <c r="EV29" i="121"/>
  <c r="DZ30" i="121"/>
  <c r="AH30" i="121"/>
  <c r="EV30" i="121"/>
  <c r="EO30" i="121"/>
  <c r="EG30" i="121"/>
  <c r="EJ30" i="121" s="1"/>
  <c r="EC23" i="121"/>
  <c r="ER23" i="121"/>
  <c r="EH23" i="121"/>
  <c r="EW23" i="121"/>
  <c r="ET14" i="121"/>
  <c r="EE14" i="121"/>
  <c r="EP18" i="121"/>
  <c r="EA18" i="121"/>
  <c r="DZ15" i="121"/>
  <c r="EG44" i="121"/>
  <c r="EJ44" i="121" s="1"/>
  <c r="EO44" i="121"/>
  <c r="EV44" i="121"/>
  <c r="DZ44" i="121"/>
  <c r="AH44" i="121"/>
  <c r="EI39" i="121"/>
  <c r="AH27" i="121"/>
  <c r="EO27" i="121"/>
  <c r="EV27" i="121"/>
  <c r="EY27" i="121" s="1"/>
  <c r="EG27" i="121"/>
  <c r="EJ27" i="121" s="1"/>
  <c r="DZ27" i="121"/>
  <c r="EG28" i="121"/>
  <c r="EA16" i="121"/>
  <c r="EJ16" i="121" s="1"/>
  <c r="EP16" i="121"/>
  <c r="EG11" i="121"/>
  <c r="EJ11" i="121" s="1"/>
  <c r="EX19" i="121"/>
  <c r="DZ26" i="121" l="1"/>
  <c r="EO26" i="121"/>
  <c r="AH26" i="121"/>
  <c r="EG26" i="121"/>
  <c r="EJ26" i="121" s="1"/>
  <c r="EV26" i="121"/>
  <c r="EJ36" i="121"/>
  <c r="EW80" i="121"/>
  <c r="EZ80" i="121" s="1"/>
  <c r="EC80" i="121"/>
  <c r="EH80" i="121"/>
  <c r="ER80" i="121"/>
  <c r="EW52" i="121"/>
  <c r="EC52" i="121"/>
  <c r="EH52" i="121"/>
  <c r="ER52" i="121"/>
  <c r="EW50" i="121"/>
  <c r="EZ50" i="121" s="1"/>
  <c r="EC50" i="121"/>
  <c r="EH50" i="121"/>
  <c r="ER50" i="121"/>
  <c r="EX64" i="121"/>
  <c r="EW27" i="121"/>
  <c r="EH27" i="121"/>
  <c r="EC27" i="121"/>
  <c r="ER27" i="121"/>
  <c r="EJ80" i="121"/>
  <c r="EY28" i="121"/>
  <c r="EW61" i="121"/>
  <c r="ER61" i="121"/>
  <c r="EH61" i="121"/>
  <c r="EK61" i="121" s="1"/>
  <c r="EC61" i="121"/>
  <c r="EZ21" i="121"/>
  <c r="EV64" i="121"/>
  <c r="EY64" i="121" s="1"/>
  <c r="EG64" i="121"/>
  <c r="EJ64" i="121" s="1"/>
  <c r="DZ64" i="121"/>
  <c r="AH64" i="121"/>
  <c r="EO64" i="121"/>
  <c r="DZ66" i="121"/>
  <c r="EV66" i="121"/>
  <c r="EG66" i="121"/>
  <c r="EO66" i="121"/>
  <c r="AH66" i="121"/>
  <c r="EH17" i="121"/>
  <c r="EW17" i="121"/>
  <c r="EZ17" i="121" s="1"/>
  <c r="ER17" i="121"/>
  <c r="EC17" i="121"/>
  <c r="EY54" i="121"/>
  <c r="EX68" i="121"/>
  <c r="EJ45" i="121"/>
  <c r="ER13" i="121"/>
  <c r="EH13" i="121"/>
  <c r="EK13" i="121" s="1"/>
  <c r="EW13" i="121"/>
  <c r="EC13" i="121"/>
  <c r="EY58" i="121"/>
  <c r="EY34" i="121"/>
  <c r="EY40" i="121"/>
  <c r="EZ67" i="121"/>
  <c r="EJ81" i="121"/>
  <c r="ER82" i="121"/>
  <c r="EH82" i="121"/>
  <c r="EW82" i="121"/>
  <c r="EC82" i="121"/>
  <c r="EY33" i="121"/>
  <c r="EW39" i="121"/>
  <c r="ER39" i="121"/>
  <c r="EH39" i="121"/>
  <c r="EK39" i="121" s="1"/>
  <c r="EC39" i="121"/>
  <c r="EC28" i="121"/>
  <c r="ER28" i="121"/>
  <c r="EW28" i="121"/>
  <c r="EZ28" i="121" s="1"/>
  <c r="EH28" i="121"/>
  <c r="EX48" i="121"/>
  <c r="EW55" i="121"/>
  <c r="EZ55" i="121" s="1"/>
  <c r="EC55" i="121"/>
  <c r="EH55" i="121"/>
  <c r="ER55" i="121"/>
  <c r="EJ57" i="121"/>
  <c r="EJ50" i="121"/>
  <c r="EY61" i="121"/>
  <c r="EY25" i="121"/>
  <c r="EW31" i="121"/>
  <c r="ER31" i="121"/>
  <c r="EH31" i="121"/>
  <c r="EK31" i="121" s="1"/>
  <c r="EC31" i="121"/>
  <c r="EK21" i="121"/>
  <c r="EW49" i="121"/>
  <c r="EZ49" i="121" s="1"/>
  <c r="ER49" i="121"/>
  <c r="EH49" i="121"/>
  <c r="EC49" i="121"/>
  <c r="EX52" i="121"/>
  <c r="EX62" i="121"/>
  <c r="EW76" i="121"/>
  <c r="EZ76" i="121" s="1"/>
  <c r="EC76" i="121"/>
  <c r="EH76" i="121"/>
  <c r="EK76" i="121" s="1"/>
  <c r="ER76" i="121"/>
  <c r="EH16" i="121"/>
  <c r="EC16" i="121"/>
  <c r="ER16" i="121"/>
  <c r="EW16" i="121"/>
  <c r="EI66" i="121"/>
  <c r="EY65" i="121"/>
  <c r="EY17" i="121"/>
  <c r="EW54" i="121"/>
  <c r="ER54" i="121"/>
  <c r="EH54" i="121"/>
  <c r="EC54" i="121"/>
  <c r="EX22" i="121"/>
  <c r="EI68" i="121"/>
  <c r="EK65" i="121"/>
  <c r="EY35" i="121"/>
  <c r="EH77" i="121"/>
  <c r="ER77" i="121"/>
  <c r="EW77" i="121"/>
  <c r="EZ77" i="121" s="1"/>
  <c r="EC77" i="121"/>
  <c r="EZ53" i="121"/>
  <c r="EJ20" i="121"/>
  <c r="ER34" i="121"/>
  <c r="EC34" i="121"/>
  <c r="EW34" i="121"/>
  <c r="EH34" i="121"/>
  <c r="EH75" i="121"/>
  <c r="EK75" i="121" s="1"/>
  <c r="EW75" i="121"/>
  <c r="EZ75" i="121" s="1"/>
  <c r="ER75" i="121"/>
  <c r="EC75" i="121"/>
  <c r="ER36" i="121"/>
  <c r="EH36" i="121"/>
  <c r="EK36" i="121" s="1"/>
  <c r="EC36" i="121"/>
  <c r="EW36" i="121"/>
  <c r="EZ36" i="121" s="1"/>
  <c r="DZ62" i="121"/>
  <c r="EO62" i="121"/>
  <c r="EG62" i="121"/>
  <c r="AH62" i="121"/>
  <c r="EV62" i="121"/>
  <c r="ER44" i="121"/>
  <c r="EC44" i="121"/>
  <c r="EW44" i="121"/>
  <c r="EZ44" i="121" s="1"/>
  <c r="EH44" i="121"/>
  <c r="EK44" i="121" s="1"/>
  <c r="EY81" i="121"/>
  <c r="EC24" i="121"/>
  <c r="ER24" i="121"/>
  <c r="EW24" i="121"/>
  <c r="EH24" i="121"/>
  <c r="EK24" i="121" s="1"/>
  <c r="EY55" i="121"/>
  <c r="EJ61" i="121"/>
  <c r="EC19" i="121"/>
  <c r="EW19" i="121"/>
  <c r="EZ19" i="121" s="1"/>
  <c r="EH19" i="121"/>
  <c r="ER19" i="121"/>
  <c r="EC59" i="121"/>
  <c r="EW59" i="121"/>
  <c r="EZ59" i="121" s="1"/>
  <c r="ER59" i="121"/>
  <c r="EH59" i="121"/>
  <c r="EK59" i="121" s="1"/>
  <c r="EO68" i="121"/>
  <c r="EV68" i="121"/>
  <c r="EY68" i="121" s="1"/>
  <c r="DZ68" i="121"/>
  <c r="EG68" i="121"/>
  <c r="AH68" i="121"/>
  <c r="EJ34" i="121"/>
  <c r="EJ28" i="121"/>
  <c r="EC30" i="121"/>
  <c r="ER30" i="121"/>
  <c r="EW30" i="121"/>
  <c r="EZ30" i="121" s="1"/>
  <c r="EH30" i="121"/>
  <c r="EY71" i="121"/>
  <c r="EJ39" i="121"/>
  <c r="ER78" i="121"/>
  <c r="EH78" i="121"/>
  <c r="EC78" i="121"/>
  <c r="EW78" i="121"/>
  <c r="EZ78" i="121" s="1"/>
  <c r="EY57" i="121"/>
  <c r="EC40" i="121"/>
  <c r="ER40" i="121"/>
  <c r="EH40" i="121"/>
  <c r="EW40" i="121"/>
  <c r="EZ40" i="121" s="1"/>
  <c r="EV74" i="121"/>
  <c r="AH74" i="121"/>
  <c r="DZ74" i="121"/>
  <c r="EG74" i="121"/>
  <c r="EJ74" i="121" s="1"/>
  <c r="EO74" i="121"/>
  <c r="EJ49" i="121"/>
  <c r="EW72" i="121"/>
  <c r="ER72" i="121"/>
  <c r="EC72" i="121"/>
  <c r="EH72" i="121"/>
  <c r="EK72" i="121" s="1"/>
  <c r="EJ76" i="121"/>
  <c r="ER14" i="121"/>
  <c r="EW14" i="121"/>
  <c r="EC14" i="121"/>
  <c r="EH14" i="121"/>
  <c r="EK14" i="121" s="1"/>
  <c r="EZ79" i="121"/>
  <c r="EJ54" i="121"/>
  <c r="EY47" i="121"/>
  <c r="DZ22" i="121"/>
  <c r="EG22" i="121"/>
  <c r="EJ22" i="121" s="1"/>
  <c r="EV22" i="121"/>
  <c r="EY22" i="121" s="1"/>
  <c r="EO22" i="121"/>
  <c r="AH22" i="121"/>
  <c r="EX70" i="121"/>
  <c r="EY23" i="121"/>
  <c r="DZ42" i="121"/>
  <c r="EO42" i="121"/>
  <c r="AH42" i="121"/>
  <c r="EV42" i="121"/>
  <c r="EG42" i="121"/>
  <c r="EI20" i="121"/>
  <c r="EJ77" i="121"/>
  <c r="EC46" i="121"/>
  <c r="EH46" i="121"/>
  <c r="EK46" i="121" s="1"/>
  <c r="EW46" i="121"/>
  <c r="ER46" i="121"/>
  <c r="EJ51" i="121"/>
  <c r="ER20" i="121"/>
  <c r="EH20" i="121"/>
  <c r="EC20" i="121"/>
  <c r="EW20" i="121"/>
  <c r="EH29" i="121"/>
  <c r="EW29" i="121"/>
  <c r="EZ29" i="121" s="1"/>
  <c r="EC29" i="121"/>
  <c r="ER29" i="121"/>
  <c r="ER41" i="121"/>
  <c r="EH41" i="121"/>
  <c r="EK41" i="121" s="1"/>
  <c r="EW41" i="121"/>
  <c r="EZ41" i="121" s="1"/>
  <c r="EC41" i="121"/>
  <c r="EZ15" i="121"/>
  <c r="DZ48" i="121"/>
  <c r="EO48" i="121"/>
  <c r="EG48" i="121"/>
  <c r="EV48" i="121"/>
  <c r="AH48" i="121"/>
  <c r="EY30" i="121"/>
  <c r="EZ12" i="121"/>
  <c r="EW57" i="121"/>
  <c r="EH57" i="121"/>
  <c r="EK57" i="121" s="1"/>
  <c r="ER57" i="121"/>
  <c r="EC57" i="121"/>
  <c r="EI22" i="121"/>
  <c r="EW45" i="121"/>
  <c r="EZ45" i="121" s="1"/>
  <c r="EC45" i="121"/>
  <c r="ER45" i="121"/>
  <c r="EH45" i="121"/>
  <c r="EK45" i="121" s="1"/>
  <c r="EY44" i="121"/>
  <c r="EZ23" i="121"/>
  <c r="EW71" i="121"/>
  <c r="EZ71" i="121" s="1"/>
  <c r="ER71" i="121"/>
  <c r="EH71" i="121"/>
  <c r="EC71" i="121"/>
  <c r="EY36" i="121"/>
  <c r="EJ52" i="121"/>
  <c r="EY75" i="121"/>
  <c r="ER25" i="121"/>
  <c r="EC25" i="121"/>
  <c r="EH25" i="121"/>
  <c r="EK25" i="121" s="1"/>
  <c r="EW25" i="121"/>
  <c r="EJ31" i="121"/>
  <c r="EX74" i="121"/>
  <c r="EK79" i="121"/>
  <c r="EI56" i="121"/>
  <c r="EZ9" i="121"/>
  <c r="EJ10" i="121"/>
  <c r="EC32" i="121"/>
  <c r="ER32" i="121"/>
  <c r="EH32" i="121"/>
  <c r="EK32" i="121" s="1"/>
  <c r="EW32" i="121"/>
  <c r="EY77" i="121"/>
  <c r="EH51" i="121"/>
  <c r="EK51" i="121" s="1"/>
  <c r="ER51" i="121"/>
  <c r="EW51" i="121"/>
  <c r="EC51" i="121"/>
  <c r="EJ58" i="121"/>
  <c r="EZ69" i="121"/>
  <c r="EC81" i="121"/>
  <c r="ER81" i="121"/>
  <c r="EH81" i="121"/>
  <c r="EK81" i="121" s="1"/>
  <c r="EW81" i="121"/>
  <c r="EZ81" i="121" s="1"/>
  <c r="EW18" i="121"/>
  <c r="ER18" i="121"/>
  <c r="EC18" i="121"/>
  <c r="EH18" i="121"/>
  <c r="EK18" i="121" s="1"/>
  <c r="EK67" i="121"/>
  <c r="EJ38" i="121"/>
  <c r="EX42" i="121"/>
  <c r="EK70" i="121"/>
  <c r="EI48" i="121"/>
  <c r="EJ15" i="121"/>
  <c r="EO56" i="121"/>
  <c r="AH56" i="121"/>
  <c r="EV56" i="121"/>
  <c r="DZ56" i="121"/>
  <c r="EG56" i="121"/>
  <c r="EJ56" i="121" s="1"/>
  <c r="EC47" i="121"/>
  <c r="ER47" i="121"/>
  <c r="EW47" i="121"/>
  <c r="EZ47" i="121" s="1"/>
  <c r="EH47" i="121"/>
  <c r="EH35" i="121"/>
  <c r="EW35" i="121"/>
  <c r="EC35" i="121"/>
  <c r="ER35" i="121"/>
  <c r="EK23" i="121"/>
  <c r="EY29" i="121"/>
  <c r="ER33" i="121"/>
  <c r="EH33" i="121"/>
  <c r="EC33" i="121"/>
  <c r="EW33" i="121"/>
  <c r="EY80" i="121"/>
  <c r="EH37" i="121"/>
  <c r="EK37" i="121" s="1"/>
  <c r="EW37" i="121"/>
  <c r="EZ37" i="121" s="1"/>
  <c r="ER37" i="121"/>
  <c r="EC37" i="121"/>
  <c r="EY10" i="121"/>
  <c r="EC38" i="121"/>
  <c r="EW38" i="121"/>
  <c r="ER38" i="121"/>
  <c r="EH38" i="121"/>
  <c r="EK38" i="121" s="1"/>
  <c r="EH60" i="121"/>
  <c r="EK60" i="121" s="1"/>
  <c r="EW60" i="121"/>
  <c r="ER60" i="121"/>
  <c r="EC60" i="121"/>
  <c r="EZ70" i="121"/>
  <c r="EI64" i="121"/>
  <c r="EK43" i="121"/>
  <c r="EJ9" i="121"/>
  <c r="EJ13" i="121"/>
  <c r="EI42" i="121"/>
  <c r="EY32" i="121"/>
  <c r="EJ46" i="121"/>
  <c r="ER58" i="121"/>
  <c r="EC58" i="121"/>
  <c r="EH58" i="121"/>
  <c r="EK58" i="121" s="1"/>
  <c r="EW58" i="121"/>
  <c r="EZ58" i="121" s="1"/>
  <c r="EK54" i="121" l="1"/>
  <c r="EK29" i="121"/>
  <c r="EC74" i="121"/>
  <c r="ER74" i="121"/>
  <c r="EH74" i="121"/>
  <c r="EK74" i="121" s="1"/>
  <c r="EW74" i="121"/>
  <c r="EK34" i="121"/>
  <c r="EK16" i="121"/>
  <c r="EK49" i="121"/>
  <c r="EZ39" i="121"/>
  <c r="EJ66" i="121"/>
  <c r="EZ38" i="121"/>
  <c r="EZ33" i="121"/>
  <c r="EZ35" i="121"/>
  <c r="EY56" i="121"/>
  <c r="EZ32" i="121"/>
  <c r="EZ20" i="121"/>
  <c r="EY74" i="121"/>
  <c r="EK78" i="121"/>
  <c r="EZ34" i="121"/>
  <c r="EK77" i="121"/>
  <c r="EZ54" i="121"/>
  <c r="EK28" i="121"/>
  <c r="EY66" i="121"/>
  <c r="EK27" i="121"/>
  <c r="EK52" i="121"/>
  <c r="EY26" i="121"/>
  <c r="ER42" i="121"/>
  <c r="EC42" i="121"/>
  <c r="EH42" i="121"/>
  <c r="EW42" i="121"/>
  <c r="EK35" i="121"/>
  <c r="EW56" i="121"/>
  <c r="EZ56" i="121" s="1"/>
  <c r="ER56" i="121"/>
  <c r="EC56" i="121"/>
  <c r="EH56" i="121"/>
  <c r="EK56" i="121" s="1"/>
  <c r="EZ27" i="121"/>
  <c r="EK33" i="121"/>
  <c r="EK47" i="121"/>
  <c r="EZ25" i="121"/>
  <c r="EK71" i="121"/>
  <c r="EH48" i="121"/>
  <c r="EW48" i="121"/>
  <c r="EC48" i="121"/>
  <c r="ER48" i="121"/>
  <c r="EK20" i="121"/>
  <c r="ER22" i="121"/>
  <c r="EH22" i="121"/>
  <c r="EK22" i="121" s="1"/>
  <c r="EC22" i="121"/>
  <c r="EW22" i="121"/>
  <c r="EZ72" i="121"/>
  <c r="EK40" i="121"/>
  <c r="EC68" i="121"/>
  <c r="EH68" i="121"/>
  <c r="EW68" i="121"/>
  <c r="ER68" i="121"/>
  <c r="EZ24" i="121"/>
  <c r="EY62" i="121"/>
  <c r="EZ82" i="121"/>
  <c r="EZ52" i="121"/>
  <c r="ER26" i="121"/>
  <c r="EW26" i="121"/>
  <c r="EC26" i="121"/>
  <c r="EH26" i="121"/>
  <c r="EK26" i="121" s="1"/>
  <c r="EZ31" i="121"/>
  <c r="EZ57" i="121"/>
  <c r="EY48" i="121"/>
  <c r="EJ42" i="121"/>
  <c r="EJ68" i="121"/>
  <c r="EH62" i="121"/>
  <c r="EW62" i="121"/>
  <c r="EZ62" i="121" s="1"/>
  <c r="EC62" i="121"/>
  <c r="ER62" i="121"/>
  <c r="EK82" i="121"/>
  <c r="EZ13" i="121"/>
  <c r="EC64" i="121"/>
  <c r="EH64" i="121"/>
  <c r="EK64" i="121" s="1"/>
  <c r="EW64" i="121"/>
  <c r="ER64" i="121"/>
  <c r="EZ61" i="121"/>
  <c r="EH66" i="121"/>
  <c r="EK66" i="121" s="1"/>
  <c r="ER66" i="121"/>
  <c r="EC66" i="121"/>
  <c r="EW66" i="121"/>
  <c r="EZ66" i="121" s="1"/>
  <c r="EZ46" i="121"/>
  <c r="EZ60" i="121"/>
  <c r="EZ18" i="121"/>
  <c r="EZ51" i="121"/>
  <c r="EJ48" i="121"/>
  <c r="EY42" i="121"/>
  <c r="EZ14" i="121"/>
  <c r="EK30" i="121"/>
  <c r="EK19" i="121"/>
  <c r="EJ62" i="121"/>
  <c r="EZ16" i="121"/>
  <c r="EK55" i="121"/>
  <c r="EK17" i="121"/>
  <c r="EK50" i="121"/>
  <c r="EK80" i="121"/>
  <c r="EZ68" i="121" l="1"/>
  <c r="EZ42" i="121"/>
  <c r="EZ64" i="121"/>
  <c r="EK62" i="121"/>
  <c r="EZ26" i="121"/>
  <c r="EK68" i="121"/>
  <c r="EK42" i="121"/>
  <c r="EZ74" i="121"/>
  <c r="EZ48" i="121"/>
  <c r="EZ22" i="121"/>
  <c r="EK48" i="121"/>
  <c r="AM90" i="77" l="1"/>
  <c r="AM88" i="77"/>
  <c r="AM87" i="77"/>
  <c r="AM86" i="77"/>
  <c r="AM85" i="77"/>
  <c r="AM84" i="77"/>
  <c r="AM83" i="77"/>
  <c r="AM82" i="77"/>
  <c r="AM81" i="77"/>
  <c r="AM80" i="77"/>
  <c r="AM79" i="77"/>
  <c r="AM78" i="77"/>
  <c r="AM77" i="77"/>
  <c r="AM76" i="77"/>
  <c r="AM75" i="77"/>
  <c r="AM74" i="77"/>
  <c r="AM73" i="77"/>
  <c r="AM72" i="77"/>
  <c r="AM71" i="77"/>
  <c r="AM70" i="77"/>
  <c r="AM69" i="77"/>
  <c r="AM68" i="77"/>
  <c r="AM67" i="77"/>
  <c r="AM66" i="77"/>
  <c r="AM65" i="77"/>
  <c r="AM64" i="77"/>
  <c r="AM62" i="77"/>
  <c r="AM60" i="77"/>
  <c r="AM59" i="77"/>
  <c r="AM58" i="77"/>
  <c r="AM57" i="77"/>
  <c r="AM56" i="77"/>
  <c r="AM55" i="77"/>
  <c r="AM54" i="77"/>
  <c r="AM53" i="77"/>
  <c r="AM52" i="77"/>
  <c r="AM51" i="77"/>
  <c r="AM50" i="77"/>
  <c r="AM49" i="77"/>
  <c r="AM48" i="77"/>
  <c r="AM47" i="77"/>
  <c r="AM46" i="77"/>
  <c r="AM45" i="77"/>
  <c r="AM44" i="77"/>
  <c r="AM43" i="77"/>
  <c r="AM42" i="77"/>
  <c r="AM41" i="77"/>
  <c r="AM40" i="77"/>
  <c r="AM39" i="77"/>
  <c r="AM38" i="77"/>
  <c r="AM37" i="77"/>
  <c r="AM36" i="77"/>
  <c r="AM35" i="77"/>
  <c r="AM33" i="77"/>
  <c r="AM31" i="77"/>
  <c r="AM30" i="77"/>
  <c r="AM29" i="77"/>
  <c r="AM28" i="77"/>
  <c r="AM27" i="77"/>
  <c r="AM26" i="77"/>
  <c r="AM25" i="77"/>
  <c r="AM24" i="77"/>
  <c r="AM23" i="77"/>
  <c r="AM22" i="77"/>
  <c r="AM21" i="77"/>
  <c r="AM20" i="77"/>
  <c r="AM19" i="77"/>
  <c r="AM18" i="77"/>
  <c r="AM17" i="77"/>
  <c r="AM16" i="77"/>
  <c r="AM15" i="77"/>
  <c r="AM14" i="77"/>
  <c r="AM13" i="77"/>
  <c r="AM12" i="77"/>
  <c r="AM11" i="77"/>
  <c r="AM10" i="77"/>
  <c r="AM9" i="77"/>
  <c r="AM8" i="77"/>
  <c r="AM7" i="77"/>
  <c r="G34" i="87" l="1"/>
  <c r="G33" i="87"/>
  <c r="W56" i="88"/>
  <c r="AO120" i="88" l="1"/>
  <c r="AF120" i="88"/>
  <c r="W120" i="88"/>
  <c r="AO121" i="88"/>
  <c r="AF121" i="88"/>
  <c r="W121" i="88"/>
  <c r="AN117" i="88"/>
  <c r="AL117" i="88"/>
  <c r="AD117" i="88"/>
  <c r="X117" i="88"/>
  <c r="V117" i="88"/>
  <c r="P117" i="88"/>
  <c r="N117" i="88"/>
  <c r="K117" i="88"/>
  <c r="J117" i="88"/>
  <c r="I117" i="88"/>
  <c r="H117" i="88"/>
  <c r="AN116" i="88"/>
  <c r="AM116" i="88"/>
  <c r="AM117" i="88" s="1"/>
  <c r="AL116" i="88"/>
  <c r="AK116" i="88"/>
  <c r="AK117" i="88" s="1"/>
  <c r="AJ116" i="88"/>
  <c r="AJ117" i="88" s="1"/>
  <c r="AI116" i="88"/>
  <c r="AI117" i="88" s="1"/>
  <c r="AH116" i="88"/>
  <c r="AH117" i="88" s="1"/>
  <c r="AG116" i="88"/>
  <c r="AG117" i="88" s="1"/>
  <c r="AE116" i="88"/>
  <c r="AE117" i="88" s="1"/>
  <c r="AD116" i="88"/>
  <c r="AC116" i="88"/>
  <c r="AC117" i="88" s="1"/>
  <c r="AB116" i="88"/>
  <c r="AB117" i="88" s="1"/>
  <c r="AA116" i="88"/>
  <c r="AA117" i="88" s="1"/>
  <c r="Z116" i="88"/>
  <c r="Z117" i="88" s="1"/>
  <c r="Y116" i="88"/>
  <c r="Y117" i="88" s="1"/>
  <c r="X116" i="88"/>
  <c r="AF116" i="88" s="1"/>
  <c r="V116" i="88"/>
  <c r="U116" i="88"/>
  <c r="U117" i="88" s="1"/>
  <c r="T116" i="88"/>
  <c r="T117" i="88" s="1"/>
  <c r="S116" i="88"/>
  <c r="S117" i="88" s="1"/>
  <c r="R116" i="88"/>
  <c r="R117" i="88" s="1"/>
  <c r="Q116" i="88"/>
  <c r="Q117" i="88" s="1"/>
  <c r="P116" i="88"/>
  <c r="O116" i="88"/>
  <c r="O117" i="88" s="1"/>
  <c r="N116" i="88"/>
  <c r="M116" i="88"/>
  <c r="M117" i="88" s="1"/>
  <c r="H116" i="88"/>
  <c r="AE114" i="88"/>
  <c r="O114" i="88"/>
  <c r="K114" i="88"/>
  <c r="J114" i="88"/>
  <c r="I114" i="88"/>
  <c r="AN113" i="88"/>
  <c r="AM113" i="88"/>
  <c r="AL113" i="88"/>
  <c r="AK113" i="88"/>
  <c r="AJ113" i="88"/>
  <c r="AI113" i="88"/>
  <c r="AH113" i="88"/>
  <c r="AG113" i="88"/>
  <c r="AO113" i="88" s="1"/>
  <c r="AE113" i="88"/>
  <c r="AD113" i="88"/>
  <c r="AC113" i="88"/>
  <c r="AB113" i="88"/>
  <c r="AA113" i="88"/>
  <c r="Z113" i="88"/>
  <c r="Y113" i="88"/>
  <c r="X113" i="88"/>
  <c r="X114" i="88" s="1"/>
  <c r="V113" i="88"/>
  <c r="U113" i="88"/>
  <c r="T113" i="88"/>
  <c r="S113" i="88"/>
  <c r="R113" i="88"/>
  <c r="Q113" i="88"/>
  <c r="P113" i="88"/>
  <c r="O113" i="88"/>
  <c r="W113" i="88" s="1"/>
  <c r="N113" i="88"/>
  <c r="N114" i="88" s="1"/>
  <c r="M113" i="88"/>
  <c r="H113" i="88"/>
  <c r="AN111" i="88"/>
  <c r="AM111" i="88"/>
  <c r="AL111" i="88"/>
  <c r="AL114" i="88" s="1"/>
  <c r="AK111" i="88"/>
  <c r="AJ111" i="88"/>
  <c r="AJ114" i="88" s="1"/>
  <c r="AI111" i="88"/>
  <c r="AI114" i="88" s="1"/>
  <c r="AH111" i="88"/>
  <c r="AH114" i="88" s="1"/>
  <c r="AG111" i="88"/>
  <c r="AO111" i="88" s="1"/>
  <c r="AE111" i="88"/>
  <c r="AD111" i="88"/>
  <c r="AD114" i="88" s="1"/>
  <c r="AC111" i="88"/>
  <c r="AB111" i="88"/>
  <c r="AB114" i="88" s="1"/>
  <c r="AA111" i="88"/>
  <c r="AA114" i="88" s="1"/>
  <c r="Z111" i="88"/>
  <c r="Z114" i="88" s="1"/>
  <c r="Y111" i="88"/>
  <c r="X111" i="88"/>
  <c r="AF111" i="88" s="1"/>
  <c r="V111" i="88"/>
  <c r="V114" i="88" s="1"/>
  <c r="U111" i="88"/>
  <c r="T111" i="88"/>
  <c r="T114" i="88" s="1"/>
  <c r="S111" i="88"/>
  <c r="S114" i="88" s="1"/>
  <c r="R111" i="88"/>
  <c r="R114" i="88" s="1"/>
  <c r="Q111" i="88"/>
  <c r="P111" i="88"/>
  <c r="O111" i="88"/>
  <c r="W111" i="88" s="1"/>
  <c r="N111" i="88"/>
  <c r="M111" i="88"/>
  <c r="H111" i="88"/>
  <c r="AN109" i="88"/>
  <c r="AM109" i="88"/>
  <c r="AL109" i="88"/>
  <c r="AK109" i="88"/>
  <c r="AK114" i="88" s="1"/>
  <c r="AJ109" i="88"/>
  <c r="AI109" i="88"/>
  <c r="AH109" i="88"/>
  <c r="AE109" i="88"/>
  <c r="AD109" i="88"/>
  <c r="AC109" i="88"/>
  <c r="AC114" i="88" s="1"/>
  <c r="AB109" i="88"/>
  <c r="AF109" i="88" s="1"/>
  <c r="AA109" i="88"/>
  <c r="Z109" i="88"/>
  <c r="Y109" i="88"/>
  <c r="Y114" i="88" s="1"/>
  <c r="V109" i="88"/>
  <c r="U109" i="88"/>
  <c r="T109" i="88"/>
  <c r="S109" i="88"/>
  <c r="W109" i="88" s="1"/>
  <c r="R109" i="88"/>
  <c r="Q109" i="88"/>
  <c r="P109" i="88"/>
  <c r="N109" i="88"/>
  <c r="M109" i="88"/>
  <c r="H108" i="88"/>
  <c r="H107" i="88"/>
  <c r="H106" i="88"/>
  <c r="H109" i="88" s="1"/>
  <c r="H105" i="88"/>
  <c r="AO104" i="88"/>
  <c r="AN104" i="88"/>
  <c r="AM104" i="88"/>
  <c r="AL104" i="88"/>
  <c r="AK104" i="88"/>
  <c r="AJ104" i="88"/>
  <c r="AI104" i="88"/>
  <c r="AH104" i="88"/>
  <c r="AF104" i="88"/>
  <c r="AE104" i="88"/>
  <c r="AD104" i="88"/>
  <c r="AC104" i="88"/>
  <c r="AB104" i="88"/>
  <c r="AA104" i="88"/>
  <c r="Z104" i="88"/>
  <c r="Y104" i="88"/>
  <c r="W104" i="88"/>
  <c r="V104" i="88"/>
  <c r="U104" i="88"/>
  <c r="T104" i="88"/>
  <c r="S104" i="88"/>
  <c r="R104" i="88"/>
  <c r="Q104" i="88"/>
  <c r="Q114" i="88" s="1"/>
  <c r="P104" i="88"/>
  <c r="N104" i="88"/>
  <c r="M104" i="88"/>
  <c r="H104" i="88"/>
  <c r="AN85" i="88"/>
  <c r="AM85" i="88"/>
  <c r="AL85" i="88"/>
  <c r="AO85" i="88" s="1"/>
  <c r="AK85" i="88"/>
  <c r="AJ85" i="88"/>
  <c r="AI85" i="88"/>
  <c r="AH85" i="88"/>
  <c r="AE85" i="88"/>
  <c r="AD85" i="88"/>
  <c r="AC85" i="88"/>
  <c r="AF85" i="88" s="1"/>
  <c r="AB85" i="88"/>
  <c r="AA85" i="88"/>
  <c r="Z85" i="88"/>
  <c r="Y85" i="88"/>
  <c r="V85" i="88"/>
  <c r="U85" i="88"/>
  <c r="U114" i="88" s="1"/>
  <c r="T85" i="88"/>
  <c r="W85" i="88" s="1"/>
  <c r="S85" i="88"/>
  <c r="R85" i="88"/>
  <c r="Q85" i="88"/>
  <c r="P85" i="88"/>
  <c r="N85" i="88"/>
  <c r="M85" i="88"/>
  <c r="M114" i="88" s="1"/>
  <c r="H85" i="88"/>
  <c r="AO80" i="88"/>
  <c r="AN80" i="88"/>
  <c r="AM80" i="88"/>
  <c r="AL80" i="88"/>
  <c r="AK80" i="88"/>
  <c r="AJ80" i="88"/>
  <c r="AI80" i="88"/>
  <c r="AH80" i="88"/>
  <c r="AF80" i="88"/>
  <c r="AE80" i="88"/>
  <c r="AD80" i="88"/>
  <c r="AC80" i="88"/>
  <c r="AB80" i="88"/>
  <c r="AA80" i="88"/>
  <c r="Z80" i="88"/>
  <c r="Y80" i="88"/>
  <c r="W80" i="88"/>
  <c r="V80" i="88"/>
  <c r="U80" i="88"/>
  <c r="T80" i="88"/>
  <c r="S80" i="88"/>
  <c r="R80" i="88"/>
  <c r="Q80" i="88"/>
  <c r="P80" i="88"/>
  <c r="P114" i="88" s="1"/>
  <c r="N80" i="88"/>
  <c r="M80" i="88"/>
  <c r="H80" i="88"/>
  <c r="AN74" i="88"/>
  <c r="AM74" i="88"/>
  <c r="AL74" i="88"/>
  <c r="AK74" i="88"/>
  <c r="AO74" i="88" s="1"/>
  <c r="AJ74" i="88"/>
  <c r="AI74" i="88"/>
  <c r="AH74" i="88"/>
  <c r="AE74" i="88"/>
  <c r="AD74" i="88"/>
  <c r="AC74" i="88"/>
  <c r="AB74" i="88"/>
  <c r="AF74" i="88" s="1"/>
  <c r="AA74" i="88"/>
  <c r="Z74" i="88"/>
  <c r="Y74" i="88"/>
  <c r="V74" i="88"/>
  <c r="U74" i="88"/>
  <c r="T74" i="88"/>
  <c r="S74" i="88"/>
  <c r="W74" i="88" s="1"/>
  <c r="R74" i="88"/>
  <c r="Q74" i="88"/>
  <c r="P74" i="88"/>
  <c r="N74" i="88"/>
  <c r="M74" i="88"/>
  <c r="H74" i="88"/>
  <c r="AN66" i="88"/>
  <c r="AN114" i="88" s="1"/>
  <c r="AM66" i="88"/>
  <c r="AM114" i="88" s="1"/>
  <c r="AL66" i="88"/>
  <c r="AK66" i="88"/>
  <c r="AO66" i="88" s="1"/>
  <c r="AJ66" i="88"/>
  <c r="AI66" i="88"/>
  <c r="AH66" i="88"/>
  <c r="AE66" i="88"/>
  <c r="AD66" i="88"/>
  <c r="AC66" i="88"/>
  <c r="AB66" i="88"/>
  <c r="AF66" i="88" s="1"/>
  <c r="AA66" i="88"/>
  <c r="Z66" i="88"/>
  <c r="Y66" i="88"/>
  <c r="V66" i="88"/>
  <c r="U66" i="88"/>
  <c r="T66" i="88"/>
  <c r="S66" i="88"/>
  <c r="W66" i="88" s="1"/>
  <c r="R66" i="88"/>
  <c r="Q66" i="88"/>
  <c r="P66" i="88"/>
  <c r="N66" i="88"/>
  <c r="M66" i="88"/>
  <c r="H66" i="88"/>
  <c r="AN56" i="88"/>
  <c r="AM56" i="88"/>
  <c r="AL56" i="88"/>
  <c r="AK56" i="88"/>
  <c r="AO56" i="88" s="1"/>
  <c r="AJ56" i="88"/>
  <c r="AI56" i="88"/>
  <c r="AH56" i="88"/>
  <c r="AE56" i="88"/>
  <c r="AD56" i="88"/>
  <c r="AC56" i="88"/>
  <c r="AB56" i="88"/>
  <c r="AF56" i="88" s="1"/>
  <c r="AA56" i="88"/>
  <c r="Z56" i="88"/>
  <c r="Y56" i="88"/>
  <c r="V56" i="88"/>
  <c r="U56" i="88"/>
  <c r="T56" i="88"/>
  <c r="S56" i="88"/>
  <c r="R56" i="88"/>
  <c r="Q56" i="88"/>
  <c r="P56" i="88"/>
  <c r="N56" i="88"/>
  <c r="M56" i="88"/>
  <c r="H56" i="88"/>
  <c r="AF117" i="88" l="1"/>
  <c r="W117" i="88"/>
  <c r="AO117" i="88"/>
  <c r="AO116" i="88"/>
  <c r="W116" i="88"/>
  <c r="AF114" i="88"/>
  <c r="H114" i="88"/>
  <c r="W114" i="88"/>
  <c r="AF113" i="88"/>
  <c r="AG114" i="88"/>
  <c r="AO114" i="88" s="1"/>
  <c r="AO109" i="88"/>
  <c r="M57" i="112" l="1"/>
  <c r="L57" i="112"/>
  <c r="K57" i="112"/>
  <c r="J57" i="112"/>
  <c r="I57" i="112"/>
  <c r="H57" i="112"/>
  <c r="J12" i="112"/>
  <c r="I12" i="112"/>
  <c r="H12" i="112"/>
  <c r="M20" i="112" l="1"/>
  <c r="L20" i="112"/>
  <c r="K20" i="112"/>
  <c r="J20" i="112"/>
  <c r="I20" i="112"/>
  <c r="H20" i="112"/>
  <c r="G20" i="112"/>
  <c r="J8" i="114" l="1"/>
  <c r="I8" i="114"/>
  <c r="H8" i="114"/>
  <c r="G8" i="114"/>
  <c r="F8" i="114"/>
  <c r="E8" i="114"/>
  <c r="K8" i="114"/>
  <c r="K7" i="114"/>
  <c r="J7" i="114"/>
  <c r="I7" i="114"/>
  <c r="H7" i="114"/>
  <c r="G7" i="114"/>
  <c r="F7" i="114"/>
  <c r="K17" i="114"/>
  <c r="J17" i="114"/>
  <c r="I17" i="114"/>
  <c r="H17" i="114"/>
  <c r="G17" i="114"/>
  <c r="F17" i="114"/>
  <c r="K16" i="114"/>
  <c r="J16" i="114"/>
  <c r="I16" i="114"/>
  <c r="H16" i="114"/>
  <c r="G16" i="114"/>
  <c r="F16" i="114"/>
  <c r="K15" i="114"/>
  <c r="J15" i="114"/>
  <c r="I15" i="114"/>
  <c r="H15" i="114"/>
  <c r="G15" i="114"/>
  <c r="F15" i="114"/>
  <c r="K14" i="114"/>
  <c r="J14" i="114"/>
  <c r="I14" i="114"/>
  <c r="H14" i="114"/>
  <c r="G14" i="114"/>
  <c r="F14" i="114"/>
  <c r="K13" i="114"/>
  <c r="J13" i="114"/>
  <c r="I13" i="114"/>
  <c r="H13" i="114"/>
  <c r="G13" i="114"/>
  <c r="F13" i="114"/>
  <c r="K12" i="114"/>
  <c r="J12" i="114"/>
  <c r="I12" i="114"/>
  <c r="H12" i="114"/>
  <c r="G12" i="114"/>
  <c r="F12" i="114"/>
  <c r="K6" i="118"/>
  <c r="J6" i="118"/>
  <c r="I6" i="118"/>
  <c r="H6" i="118"/>
  <c r="G6" i="118"/>
  <c r="F6" i="118"/>
  <c r="E17" i="114"/>
  <c r="E16" i="114"/>
  <c r="E15" i="114"/>
  <c r="E14" i="114"/>
  <c r="E13" i="114"/>
  <c r="E12" i="114"/>
  <c r="E7" i="114"/>
  <c r="W35" i="116"/>
  <c r="V35" i="116"/>
  <c r="U35" i="116"/>
  <c r="T35" i="116"/>
  <c r="S35" i="116"/>
  <c r="R35" i="116"/>
  <c r="Q35" i="116"/>
  <c r="P35" i="116"/>
  <c r="O35" i="116"/>
  <c r="N35" i="116"/>
  <c r="M35" i="116"/>
  <c r="W32" i="116"/>
  <c r="V32" i="116"/>
  <c r="U32" i="116"/>
  <c r="T32" i="116"/>
  <c r="S32" i="116"/>
  <c r="R32" i="116"/>
  <c r="Q32" i="116"/>
  <c r="P32" i="116"/>
  <c r="O32" i="116"/>
  <c r="N32" i="116"/>
  <c r="M32" i="116"/>
  <c r="W26" i="116"/>
  <c r="V26" i="116"/>
  <c r="U26" i="116"/>
  <c r="T26" i="116"/>
  <c r="S26" i="116"/>
  <c r="R26" i="116"/>
  <c r="Q26" i="116"/>
  <c r="P26" i="116"/>
  <c r="O26" i="116"/>
  <c r="N26" i="116"/>
  <c r="M26" i="116"/>
  <c r="W19" i="116"/>
  <c r="V19" i="116"/>
  <c r="U19" i="116"/>
  <c r="T19" i="116"/>
  <c r="S19" i="116"/>
  <c r="R19" i="116"/>
  <c r="Q19" i="116"/>
  <c r="P19" i="116"/>
  <c r="O19" i="116"/>
  <c r="N19" i="116"/>
  <c r="M19" i="116"/>
  <c r="W18" i="116"/>
  <c r="V18" i="116"/>
  <c r="U18" i="116"/>
  <c r="T18" i="116"/>
  <c r="S18" i="116"/>
  <c r="R18" i="116"/>
  <c r="Q18" i="116"/>
  <c r="P18" i="116"/>
  <c r="O18" i="116"/>
  <c r="N18" i="116"/>
  <c r="M18" i="116"/>
  <c r="W15" i="116"/>
  <c r="V15" i="116"/>
  <c r="U15" i="116"/>
  <c r="T15" i="116"/>
  <c r="S15" i="116"/>
  <c r="R15" i="116"/>
  <c r="Q15" i="116"/>
  <c r="P15" i="116"/>
  <c r="O15" i="116"/>
  <c r="N15" i="116"/>
  <c r="M15" i="116"/>
  <c r="W12" i="116"/>
  <c r="V12" i="116"/>
  <c r="U12" i="116"/>
  <c r="T12" i="116"/>
  <c r="S12" i="116"/>
  <c r="R12" i="116"/>
  <c r="Q12" i="116"/>
  <c r="P12" i="116"/>
  <c r="O12" i="116"/>
  <c r="N12" i="116"/>
  <c r="M12" i="116"/>
  <c r="W9" i="116"/>
  <c r="V9" i="116"/>
  <c r="U9" i="116"/>
  <c r="T9" i="116"/>
  <c r="S9" i="116"/>
  <c r="R9" i="116"/>
  <c r="Q9" i="116"/>
  <c r="P9" i="116"/>
  <c r="O9" i="116"/>
  <c r="N9" i="116"/>
  <c r="M9" i="116"/>
  <c r="W8" i="116"/>
  <c r="V8" i="116"/>
  <c r="U8" i="116"/>
  <c r="T8" i="116"/>
  <c r="S8" i="116"/>
  <c r="R8" i="116"/>
  <c r="Q8" i="116"/>
  <c r="P8" i="116"/>
  <c r="O8" i="116"/>
  <c r="N8" i="116"/>
  <c r="M8" i="116"/>
  <c r="L35" i="116"/>
  <c r="L32" i="116"/>
  <c r="L26" i="116"/>
  <c r="L19" i="116"/>
  <c r="L18" i="116"/>
  <c r="L15" i="116"/>
  <c r="L12" i="116"/>
  <c r="L9" i="116"/>
  <c r="L8" i="116"/>
  <c r="K34" i="116"/>
  <c r="J34" i="116"/>
  <c r="K33" i="116"/>
  <c r="J33" i="116"/>
  <c r="K31" i="116"/>
  <c r="J31" i="116"/>
  <c r="K29" i="116"/>
  <c r="J29" i="116"/>
  <c r="K28" i="116"/>
  <c r="J28" i="116"/>
  <c r="K27" i="116"/>
  <c r="J27" i="116"/>
  <c r="K25" i="116"/>
  <c r="J25" i="116"/>
  <c r="K24" i="116"/>
  <c r="J24" i="116"/>
  <c r="K23" i="116"/>
  <c r="J23" i="116"/>
  <c r="K22" i="116"/>
  <c r="J22" i="116"/>
  <c r="K21" i="116"/>
  <c r="J21" i="116"/>
  <c r="K20" i="116"/>
  <c r="J20" i="116"/>
  <c r="K17" i="116"/>
  <c r="J17" i="116"/>
  <c r="K16" i="116"/>
  <c r="J16" i="116"/>
  <c r="K14" i="116"/>
  <c r="J14" i="116"/>
  <c r="K13" i="116"/>
  <c r="J13" i="116"/>
  <c r="K11" i="116"/>
  <c r="J11" i="116"/>
  <c r="K10" i="116"/>
  <c r="J10" i="116"/>
  <c r="K7" i="116"/>
  <c r="J7" i="116"/>
  <c r="K6" i="116"/>
  <c r="J6" i="116"/>
  <c r="V32" i="115"/>
  <c r="U32" i="115"/>
  <c r="T32" i="115"/>
  <c r="S32" i="115"/>
  <c r="R32" i="115"/>
  <c r="Q32" i="115"/>
  <c r="P32" i="115"/>
  <c r="O32" i="115"/>
  <c r="N32" i="115"/>
  <c r="M32" i="115"/>
  <c r="L32" i="115"/>
  <c r="K32" i="115"/>
  <c r="V21" i="115"/>
  <c r="U21" i="115"/>
  <c r="T21" i="115"/>
  <c r="S21" i="115"/>
  <c r="R21" i="115"/>
  <c r="Q21" i="115"/>
  <c r="P21" i="115"/>
  <c r="O21" i="115"/>
  <c r="N21" i="115"/>
  <c r="M21" i="115"/>
  <c r="L21" i="115"/>
  <c r="K21" i="115"/>
  <c r="V19" i="115"/>
  <c r="U19" i="115"/>
  <c r="T19" i="115"/>
  <c r="S19" i="115"/>
  <c r="R19" i="115"/>
  <c r="Q19" i="115"/>
  <c r="P19" i="115"/>
  <c r="O19" i="115"/>
  <c r="N19" i="115"/>
  <c r="M19" i="115"/>
  <c r="L19" i="115"/>
  <c r="K19" i="115"/>
  <c r="V16" i="115"/>
  <c r="U16" i="115"/>
  <c r="T16" i="115"/>
  <c r="S16" i="115"/>
  <c r="R16" i="115"/>
  <c r="Q16" i="115"/>
  <c r="P16" i="115"/>
  <c r="O16" i="115"/>
  <c r="N16" i="115"/>
  <c r="M16" i="115"/>
  <c r="L16" i="115"/>
  <c r="K16" i="115"/>
  <c r="V13" i="115"/>
  <c r="U13" i="115"/>
  <c r="T13" i="115"/>
  <c r="S13" i="115"/>
  <c r="R13" i="115"/>
  <c r="Q13" i="115"/>
  <c r="P13" i="115"/>
  <c r="O13" i="115"/>
  <c r="N13" i="115"/>
  <c r="M13" i="115"/>
  <c r="L13" i="115"/>
  <c r="K13" i="115"/>
  <c r="J31" i="115"/>
  <c r="I31" i="115"/>
  <c r="J29" i="115"/>
  <c r="I29" i="115"/>
  <c r="J28" i="115"/>
  <c r="I28" i="115"/>
  <c r="J27" i="115"/>
  <c r="I27" i="115"/>
  <c r="J26" i="115"/>
  <c r="I26" i="115"/>
  <c r="J25" i="115"/>
  <c r="I25" i="115"/>
  <c r="J24" i="115"/>
  <c r="I24" i="115"/>
  <c r="J23" i="115"/>
  <c r="I23" i="115"/>
  <c r="J22" i="115"/>
  <c r="I22" i="115"/>
  <c r="J20" i="115"/>
  <c r="I20" i="115"/>
  <c r="J18" i="115"/>
  <c r="I18" i="115"/>
  <c r="J15" i="115"/>
  <c r="I15" i="115"/>
  <c r="J14" i="115"/>
  <c r="I14" i="115"/>
  <c r="J12" i="115"/>
  <c r="I12" i="115"/>
  <c r="J11" i="115"/>
  <c r="I11" i="115"/>
  <c r="J10" i="115"/>
  <c r="I10" i="115"/>
  <c r="J9" i="115"/>
  <c r="I9" i="115"/>
  <c r="J8" i="115"/>
  <c r="I8" i="115"/>
  <c r="J7" i="115"/>
  <c r="I7" i="115"/>
  <c r="J17" i="115"/>
  <c r="I17" i="115"/>
  <c r="Q61" i="120"/>
  <c r="N29" i="119" s="1"/>
  <c r="N61" i="120"/>
  <c r="K29" i="119" s="1"/>
  <c r="P61" i="120"/>
  <c r="M61" i="120"/>
  <c r="J29" i="119" s="1"/>
  <c r="O61" i="120"/>
  <c r="L29" i="119" s="1"/>
  <c r="L61" i="120"/>
  <c r="I29" i="119" s="1"/>
  <c r="J61" i="120"/>
  <c r="Q60" i="120"/>
  <c r="N25" i="119" s="1"/>
  <c r="N60" i="120"/>
  <c r="P60" i="120"/>
  <c r="M25" i="119" s="1"/>
  <c r="M60" i="120"/>
  <c r="O60" i="120"/>
  <c r="L25" i="119" s="1"/>
  <c r="L60" i="120"/>
  <c r="I25" i="119" s="1"/>
  <c r="J60" i="120"/>
  <c r="P37" i="119"/>
  <c r="O35" i="119"/>
  <c r="N35" i="119"/>
  <c r="N36" i="119" s="1"/>
  <c r="K35" i="119"/>
  <c r="K36" i="119" s="1"/>
  <c r="J35" i="119"/>
  <c r="J36" i="119" s="1"/>
  <c r="I35" i="119"/>
  <c r="P30" i="119"/>
  <c r="O30" i="119"/>
  <c r="M29" i="119"/>
  <c r="P27" i="119"/>
  <c r="O27" i="119"/>
  <c r="P26" i="119"/>
  <c r="O26" i="119"/>
  <c r="K25" i="119"/>
  <c r="J25" i="119"/>
  <c r="H19" i="119"/>
  <c r="G19" i="119"/>
  <c r="F19" i="119"/>
  <c r="E19" i="119"/>
  <c r="D19" i="119"/>
  <c r="H14" i="119"/>
  <c r="G14" i="119"/>
  <c r="F14" i="119"/>
  <c r="E14" i="119"/>
  <c r="D14" i="119"/>
  <c r="H8" i="119"/>
  <c r="G8" i="119"/>
  <c r="F8" i="119"/>
  <c r="F7" i="119" s="1"/>
  <c r="E8" i="119"/>
  <c r="D8" i="119"/>
  <c r="N7" i="119"/>
  <c r="K7" i="119"/>
  <c r="M7" i="119"/>
  <c r="J7" i="119"/>
  <c r="L7" i="119"/>
  <c r="I7" i="119"/>
  <c r="H11" i="114" l="1"/>
  <c r="E11" i="114"/>
  <c r="F11" i="114"/>
  <c r="I11" i="114"/>
  <c r="G11" i="114"/>
  <c r="K11" i="114"/>
  <c r="J11" i="114"/>
  <c r="D7" i="119"/>
  <c r="O25" i="119"/>
  <c r="H7" i="119"/>
  <c r="E7" i="119"/>
  <c r="N28" i="119"/>
  <c r="N20" i="119" s="1"/>
  <c r="N19" i="119" s="1"/>
  <c r="I28" i="119"/>
  <c r="I20" i="119" s="1"/>
  <c r="I19" i="119" s="1"/>
  <c r="L28" i="119"/>
  <c r="L20" i="119" s="1"/>
  <c r="G7" i="119"/>
  <c r="J28" i="119"/>
  <c r="J20" i="119" s="1"/>
  <c r="J19" i="119" s="1"/>
  <c r="K28" i="119"/>
  <c r="K20" i="119" s="1"/>
  <c r="K19" i="119" s="1"/>
  <c r="P29" i="119"/>
  <c r="L36" i="119"/>
  <c r="O29" i="119"/>
  <c r="P25" i="119"/>
  <c r="O36" i="119"/>
  <c r="M28" i="119"/>
  <c r="M35" i="119"/>
  <c r="M36" i="119" s="1"/>
  <c r="O28" i="119" l="1"/>
  <c r="P28" i="119"/>
  <c r="M20" i="119"/>
  <c r="M19" i="119" s="1"/>
  <c r="O19" i="119"/>
  <c r="O20" i="119"/>
  <c r="P35" i="119"/>
  <c r="L19" i="119"/>
  <c r="P36" i="119"/>
  <c r="P19" i="119" l="1"/>
  <c r="P20" i="119"/>
  <c r="V56" i="90" l="1"/>
  <c r="U56" i="90"/>
  <c r="T40" i="90"/>
  <c r="S40" i="90"/>
  <c r="R40" i="90"/>
  <c r="Q40" i="90"/>
  <c r="P40" i="90"/>
  <c r="O40" i="90"/>
  <c r="N40" i="90"/>
  <c r="M40" i="90"/>
  <c r="L40" i="90"/>
  <c r="K40" i="90"/>
  <c r="J40" i="90"/>
  <c r="I40" i="90"/>
  <c r="H40" i="90"/>
  <c r="G40" i="90"/>
  <c r="F40" i="90"/>
  <c r="T24" i="90"/>
  <c r="S24" i="90"/>
  <c r="R24" i="90"/>
  <c r="Q24" i="90"/>
  <c r="P24" i="90"/>
  <c r="O24" i="90"/>
  <c r="N24" i="90"/>
  <c r="M24" i="90"/>
  <c r="L24" i="90"/>
  <c r="K24" i="90"/>
  <c r="J24" i="90"/>
  <c r="I24" i="90"/>
  <c r="H24" i="90"/>
  <c r="G24" i="90"/>
  <c r="F24" i="90"/>
  <c r="S39" i="92"/>
  <c r="R39" i="92"/>
  <c r="Q39" i="92"/>
  <c r="P39" i="92"/>
  <c r="O39" i="92"/>
  <c r="H37" i="86" s="1"/>
  <c r="N39" i="92"/>
  <c r="M39" i="92"/>
  <c r="L39" i="92"/>
  <c r="K39" i="92"/>
  <c r="J39" i="92"/>
  <c r="I39" i="92"/>
  <c r="H39" i="92"/>
  <c r="H36" i="86" s="1"/>
  <c r="G39" i="92"/>
  <c r="F39" i="92"/>
  <c r="S23" i="92"/>
  <c r="R23" i="92"/>
  <c r="Q23" i="92"/>
  <c r="P23" i="92"/>
  <c r="O23" i="92"/>
  <c r="H35" i="86" s="1"/>
  <c r="N23" i="92"/>
  <c r="M23" i="92"/>
  <c r="L23" i="92"/>
  <c r="K23" i="92"/>
  <c r="J23" i="92"/>
  <c r="I23" i="92"/>
  <c r="H23" i="92"/>
  <c r="H34" i="86" s="1"/>
  <c r="G23" i="92"/>
  <c r="F23" i="92"/>
  <c r="H33" i="86"/>
  <c r="H32" i="86"/>
  <c r="H31" i="86"/>
  <c r="H6" i="86"/>
  <c r="J17" i="93"/>
  <c r="J16" i="93"/>
  <c r="J13" i="93"/>
  <c r="J12" i="93"/>
  <c r="J9" i="93"/>
  <c r="J8" i="93"/>
  <c r="G9" i="87"/>
  <c r="G10" i="87" s="1"/>
  <c r="G18" i="87" s="1"/>
  <c r="G20" i="87" l="1"/>
  <c r="G17" i="87"/>
  <c r="G19" i="87"/>
  <c r="G21" i="87"/>
  <c r="G22" i="87"/>
  <c r="V49" i="90" l="1"/>
  <c r="U49" i="90"/>
  <c r="V44" i="90"/>
  <c r="U44" i="90"/>
  <c r="V43" i="90"/>
  <c r="U43" i="90"/>
  <c r="F8" i="89"/>
  <c r="J49" i="93"/>
  <c r="J48" i="93"/>
  <c r="J47" i="93"/>
  <c r="J46" i="93"/>
  <c r="J45" i="93"/>
  <c r="J44" i="93"/>
  <c r="J43" i="93"/>
  <c r="J42" i="93"/>
  <c r="J41" i="93"/>
  <c r="J40" i="93"/>
  <c r="J39" i="93"/>
  <c r="J38" i="93"/>
  <c r="J37" i="93"/>
  <c r="J36" i="93"/>
  <c r="J35" i="93"/>
  <c r="J34" i="93"/>
  <c r="J33" i="93"/>
  <c r="J32" i="93"/>
  <c r="J31" i="93"/>
  <c r="J30" i="93"/>
  <c r="J29" i="93"/>
  <c r="J28" i="93"/>
  <c r="J27" i="93"/>
  <c r="J26" i="93"/>
  <c r="J25" i="93"/>
  <c r="J24" i="93"/>
  <c r="J23" i="93"/>
  <c r="J22" i="93"/>
  <c r="J21" i="93"/>
  <c r="J20" i="93"/>
  <c r="P9" i="77" l="1"/>
  <c r="P8" i="77" s="1"/>
  <c r="O8" i="77" s="1"/>
  <c r="Q91" i="79"/>
  <c r="O91" i="79" s="1"/>
  <c r="P91" i="79"/>
  <c r="Q90" i="79"/>
  <c r="P90" i="79"/>
  <c r="O90" i="79" s="1"/>
  <c r="Q88" i="79"/>
  <c r="P88" i="79"/>
  <c r="O88" i="79" s="1"/>
  <c r="Q87" i="79"/>
  <c r="O87" i="79" s="1"/>
  <c r="P87" i="79"/>
  <c r="Q86" i="79"/>
  <c r="P86" i="79"/>
  <c r="O86" i="79" s="1"/>
  <c r="Q85" i="79"/>
  <c r="P85" i="79"/>
  <c r="O85" i="79"/>
  <c r="Q84" i="79"/>
  <c r="P84" i="79"/>
  <c r="Q83" i="79"/>
  <c r="P83" i="79"/>
  <c r="O83" i="79" s="1"/>
  <c r="Q82" i="79"/>
  <c r="O82" i="79" s="1"/>
  <c r="P82" i="79"/>
  <c r="Q81" i="79"/>
  <c r="P81" i="79"/>
  <c r="Q80" i="79"/>
  <c r="P80" i="79"/>
  <c r="O80" i="79"/>
  <c r="Q79" i="79"/>
  <c r="O79" i="79" s="1"/>
  <c r="P79" i="79"/>
  <c r="Q78" i="79"/>
  <c r="P78" i="79"/>
  <c r="O78" i="79" s="1"/>
  <c r="Q77" i="79"/>
  <c r="P77" i="79"/>
  <c r="O77" i="79"/>
  <c r="Q76" i="79"/>
  <c r="P76" i="79"/>
  <c r="Q75" i="79"/>
  <c r="P75" i="79"/>
  <c r="O75" i="79" s="1"/>
  <c r="Q74" i="79"/>
  <c r="O74" i="79" s="1"/>
  <c r="P74" i="79"/>
  <c r="Q73" i="79"/>
  <c r="P73" i="79"/>
  <c r="Q72" i="79"/>
  <c r="P72" i="79"/>
  <c r="O72" i="79"/>
  <c r="Q71" i="79"/>
  <c r="O71" i="79" s="1"/>
  <c r="P71" i="79"/>
  <c r="Q70" i="79"/>
  <c r="P70" i="79"/>
  <c r="O70" i="79" s="1"/>
  <c r="Q69" i="79"/>
  <c r="P69" i="79"/>
  <c r="O69" i="79"/>
  <c r="Q68" i="79"/>
  <c r="P68" i="79"/>
  <c r="Q67" i="79"/>
  <c r="P67" i="79"/>
  <c r="O67" i="79" s="1"/>
  <c r="Q66" i="79"/>
  <c r="O66" i="79" s="1"/>
  <c r="P66" i="79"/>
  <c r="Q65" i="79"/>
  <c r="P65" i="79"/>
  <c r="Q64" i="79"/>
  <c r="P64" i="79"/>
  <c r="O64" i="79"/>
  <c r="Y78" i="79"/>
  <c r="X78" i="79"/>
  <c r="Y74" i="79"/>
  <c r="X74" i="79"/>
  <c r="Y70" i="79"/>
  <c r="X70" i="79"/>
  <c r="N78" i="79"/>
  <c r="N74" i="79"/>
  <c r="N70" i="79"/>
  <c r="N91" i="79" s="1"/>
  <c r="M78" i="79"/>
  <c r="M74" i="79"/>
  <c r="M70" i="79"/>
  <c r="M91" i="79" s="1"/>
  <c r="Q63" i="79"/>
  <c r="O63" i="79" s="1"/>
  <c r="P63" i="79"/>
  <c r="Q62" i="79"/>
  <c r="P62" i="79"/>
  <c r="O62" i="79" s="1"/>
  <c r="Q60" i="79"/>
  <c r="P60" i="79"/>
  <c r="O60" i="79"/>
  <c r="Q59" i="79"/>
  <c r="P59" i="79"/>
  <c r="O59" i="79"/>
  <c r="Q58" i="79"/>
  <c r="P58" i="79"/>
  <c r="Q57" i="79"/>
  <c r="P57" i="79"/>
  <c r="O57" i="79" s="1"/>
  <c r="Y56" i="79"/>
  <c r="X56" i="79"/>
  <c r="V56" i="79"/>
  <c r="W56" i="79"/>
  <c r="U56" i="79"/>
  <c r="Q56" i="79"/>
  <c r="P56" i="79"/>
  <c r="O56" i="79" s="1"/>
  <c r="N56" i="79"/>
  <c r="M56" i="79"/>
  <c r="Q55" i="79"/>
  <c r="P55" i="79"/>
  <c r="O55" i="79" s="1"/>
  <c r="Q54" i="79"/>
  <c r="P54" i="79"/>
  <c r="O54" i="79" s="1"/>
  <c r="Q53" i="79"/>
  <c r="P53" i="79"/>
  <c r="O53" i="79"/>
  <c r="Q52" i="79"/>
  <c r="P52" i="79"/>
  <c r="Q51" i="79"/>
  <c r="P51" i="79"/>
  <c r="Q50" i="79"/>
  <c r="O50" i="79" s="1"/>
  <c r="P50" i="79"/>
  <c r="Q49" i="79"/>
  <c r="P49" i="79"/>
  <c r="O49" i="79" s="1"/>
  <c r="Y48" i="79"/>
  <c r="X48" i="79"/>
  <c r="X47" i="79" s="1"/>
  <c r="V48" i="79"/>
  <c r="V47" i="79" s="1"/>
  <c r="W48" i="79"/>
  <c r="U48" i="79"/>
  <c r="Q48" i="79"/>
  <c r="P48" i="79"/>
  <c r="O48" i="79" s="1"/>
  <c r="N48" i="79"/>
  <c r="N47" i="79" s="1"/>
  <c r="M48" i="79"/>
  <c r="M47" i="79" s="1"/>
  <c r="Y47" i="79"/>
  <c r="Q47" i="79"/>
  <c r="P47" i="79"/>
  <c r="Q46" i="79"/>
  <c r="P46" i="79"/>
  <c r="O46" i="79" s="1"/>
  <c r="Q45" i="79"/>
  <c r="P45" i="79"/>
  <c r="Y44" i="79"/>
  <c r="X44" i="79"/>
  <c r="V44" i="79"/>
  <c r="W44" i="79"/>
  <c r="U44" i="79"/>
  <c r="Q44" i="79"/>
  <c r="P44" i="79"/>
  <c r="N44" i="79"/>
  <c r="M44" i="79"/>
  <c r="Q43" i="79"/>
  <c r="O43" i="79" s="1"/>
  <c r="P43" i="79"/>
  <c r="Q42" i="79"/>
  <c r="P42" i="79"/>
  <c r="O42" i="79" s="1"/>
  <c r="Y41" i="79"/>
  <c r="Y37" i="79" s="1"/>
  <c r="Y63" i="79" s="1"/>
  <c r="X41" i="79"/>
  <c r="V41" i="79"/>
  <c r="W41" i="79"/>
  <c r="U41" i="79"/>
  <c r="Q41" i="79"/>
  <c r="P41" i="79"/>
  <c r="O41" i="79" s="1"/>
  <c r="N41" i="79"/>
  <c r="M41" i="79"/>
  <c r="Q40" i="79"/>
  <c r="P40" i="79"/>
  <c r="Q39" i="79"/>
  <c r="P39" i="79"/>
  <c r="O39" i="79" s="1"/>
  <c r="Y38" i="79"/>
  <c r="X38" i="79"/>
  <c r="V38" i="79"/>
  <c r="V37" i="79" s="1"/>
  <c r="W38" i="79"/>
  <c r="W37" i="79" s="1"/>
  <c r="U38" i="79"/>
  <c r="Q38" i="79"/>
  <c r="P38" i="79"/>
  <c r="O38" i="79" s="1"/>
  <c r="N38" i="79"/>
  <c r="N37" i="79" s="1"/>
  <c r="N63" i="79" s="1"/>
  <c r="M38" i="79"/>
  <c r="Q37" i="79"/>
  <c r="O37" i="79" s="1"/>
  <c r="P37" i="79"/>
  <c r="Q36" i="79"/>
  <c r="P36" i="79"/>
  <c r="Q35" i="79"/>
  <c r="P35" i="79"/>
  <c r="O35" i="79"/>
  <c r="Q34" i="79"/>
  <c r="P34" i="79"/>
  <c r="O34" i="79" s="1"/>
  <c r="Q33" i="79"/>
  <c r="P33" i="79"/>
  <c r="O33" i="79" s="1"/>
  <c r="Q31" i="79"/>
  <c r="P31" i="79"/>
  <c r="Q30" i="79"/>
  <c r="O30" i="79" s="1"/>
  <c r="P30" i="79"/>
  <c r="Q29" i="79"/>
  <c r="P29" i="79"/>
  <c r="O29" i="79" s="1"/>
  <c r="Q28" i="79"/>
  <c r="P28" i="79"/>
  <c r="O28" i="79"/>
  <c r="Q27" i="79"/>
  <c r="P27" i="79"/>
  <c r="Q26" i="79"/>
  <c r="P26" i="79"/>
  <c r="O26" i="79" s="1"/>
  <c r="Q25" i="79"/>
  <c r="O25" i="79" s="1"/>
  <c r="P25" i="79"/>
  <c r="Q24" i="79"/>
  <c r="P24" i="79"/>
  <c r="Q23" i="79"/>
  <c r="P23" i="79"/>
  <c r="Q22" i="79"/>
  <c r="P22" i="79"/>
  <c r="O22" i="79" s="1"/>
  <c r="Q21" i="79"/>
  <c r="P21" i="79"/>
  <c r="O21" i="79" s="1"/>
  <c r="Q20" i="79"/>
  <c r="P20" i="79"/>
  <c r="O20" i="79" s="1"/>
  <c r="Q19" i="79"/>
  <c r="P19" i="79"/>
  <c r="O19" i="79" s="1"/>
  <c r="Q18" i="79"/>
  <c r="P18" i="79"/>
  <c r="O18" i="79" s="1"/>
  <c r="Q17" i="79"/>
  <c r="P17" i="79"/>
  <c r="O17" i="79" s="1"/>
  <c r="Q16" i="79"/>
  <c r="P16" i="79"/>
  <c r="Q15" i="79"/>
  <c r="O15" i="79" s="1"/>
  <c r="P15" i="79"/>
  <c r="Q14" i="79"/>
  <c r="P14" i="79"/>
  <c r="O14" i="79"/>
  <c r="Q13" i="79"/>
  <c r="P13" i="79"/>
  <c r="O13" i="79" s="1"/>
  <c r="Q12" i="79"/>
  <c r="P12" i="79"/>
  <c r="O12" i="79" s="1"/>
  <c r="Q11" i="79"/>
  <c r="P11" i="79"/>
  <c r="O11" i="79" s="1"/>
  <c r="Q10" i="79"/>
  <c r="P10" i="79"/>
  <c r="Q9" i="79"/>
  <c r="P9" i="79"/>
  <c r="O9" i="79"/>
  <c r="Q8" i="79"/>
  <c r="P8" i="79"/>
  <c r="Q7" i="79"/>
  <c r="P7" i="79"/>
  <c r="Q6" i="79"/>
  <c r="P6" i="79"/>
  <c r="O6" i="79"/>
  <c r="Y27" i="79"/>
  <c r="Y18" i="79" s="1"/>
  <c r="X27" i="79"/>
  <c r="V27" i="79"/>
  <c r="W27" i="79"/>
  <c r="U27" i="79"/>
  <c r="U18" i="79" s="1"/>
  <c r="Y19" i="79"/>
  <c r="X19" i="79"/>
  <c r="X18" i="79" s="1"/>
  <c r="V19" i="79"/>
  <c r="V18" i="79" s="1"/>
  <c r="W19" i="79"/>
  <c r="U19" i="79"/>
  <c r="Y15" i="79"/>
  <c r="Y8" i="79" s="1"/>
  <c r="Y34" i="79" s="1"/>
  <c r="X15" i="79"/>
  <c r="X8" i="79" s="1"/>
  <c r="X34" i="79" s="1"/>
  <c r="V15" i="79"/>
  <c r="W15" i="79"/>
  <c r="U15" i="79"/>
  <c r="Y12" i="79"/>
  <c r="X12" i="79"/>
  <c r="V12" i="79"/>
  <c r="W12" i="79"/>
  <c r="U12" i="79"/>
  <c r="U8" i="79" s="1"/>
  <c r="Y9" i="79"/>
  <c r="X9" i="79"/>
  <c r="V9" i="79"/>
  <c r="V8" i="79" s="1"/>
  <c r="W9" i="79"/>
  <c r="U9" i="79"/>
  <c r="N27" i="79"/>
  <c r="N19" i="79"/>
  <c r="N18" i="79" s="1"/>
  <c r="N15" i="79"/>
  <c r="N12" i="79"/>
  <c r="N9" i="79"/>
  <c r="M27" i="79"/>
  <c r="M19" i="79"/>
  <c r="M18" i="79"/>
  <c r="M15" i="79"/>
  <c r="M12" i="79"/>
  <c r="M9" i="79"/>
  <c r="AT88" i="78"/>
  <c r="AT81" i="78"/>
  <c r="AT76" i="78"/>
  <c r="AT72" i="78"/>
  <c r="AT69" i="78"/>
  <c r="AT68" i="78"/>
  <c r="AT64" i="78"/>
  <c r="AN88" i="78"/>
  <c r="AN80" i="78"/>
  <c r="AN70" i="78"/>
  <c r="AN64" i="78"/>
  <c r="AK88" i="78"/>
  <c r="AK80" i="78"/>
  <c r="AK72" i="78"/>
  <c r="AK68" i="78"/>
  <c r="AG87" i="78"/>
  <c r="AG79" i="78"/>
  <c r="AG71" i="78"/>
  <c r="AB86" i="78"/>
  <c r="AE86" i="78" s="1"/>
  <c r="AF86" i="78" s="1"/>
  <c r="AB78" i="78"/>
  <c r="AB75" i="78"/>
  <c r="AE75" i="78" s="1"/>
  <c r="AF75" i="78" s="1"/>
  <c r="AB70" i="78"/>
  <c r="AE70" i="78" s="1"/>
  <c r="AF70" i="78" s="1"/>
  <c r="V88" i="78"/>
  <c r="AB88" i="78" s="1"/>
  <c r="AE88" i="78" s="1"/>
  <c r="AF88" i="78" s="1"/>
  <c r="V86" i="78"/>
  <c r="V85" i="78"/>
  <c r="AB85" i="78" s="1"/>
  <c r="AE85" i="78" s="1"/>
  <c r="AF85" i="78" s="1"/>
  <c r="V81" i="78"/>
  <c r="V80" i="78"/>
  <c r="AB80" i="78" s="1"/>
  <c r="AE80" i="78" s="1"/>
  <c r="AF80" i="78" s="1"/>
  <c r="V78" i="78"/>
  <c r="V72" i="78"/>
  <c r="AB72" i="78" s="1"/>
  <c r="AE72" i="78" s="1"/>
  <c r="AF72" i="78" s="1"/>
  <c r="V70" i="78"/>
  <c r="V69" i="78"/>
  <c r="AB69" i="78" s="1"/>
  <c r="AE69" i="78" s="1"/>
  <c r="AF69" i="78" s="1"/>
  <c r="V65" i="78"/>
  <c r="V64" i="78"/>
  <c r="AB64" i="78" s="1"/>
  <c r="AE64" i="78" s="1"/>
  <c r="AF64" i="78" s="1"/>
  <c r="AJ78" i="78"/>
  <c r="AJ74" i="78"/>
  <c r="AJ70" i="78"/>
  <c r="AJ91" i="78" s="1"/>
  <c r="AP78" i="78"/>
  <c r="AO78" i="78"/>
  <c r="AP74" i="78"/>
  <c r="AP91" i="78" s="1"/>
  <c r="AO74" i="78"/>
  <c r="AP70" i="78"/>
  <c r="AO70" i="78"/>
  <c r="AM78" i="78"/>
  <c r="AL78" i="78"/>
  <c r="AM74" i="78"/>
  <c r="AL74" i="78"/>
  <c r="AM70" i="78"/>
  <c r="AL70" i="78"/>
  <c r="AL91" i="78" s="1"/>
  <c r="AI78" i="78"/>
  <c r="AH78" i="78"/>
  <c r="AI74" i="78"/>
  <c r="AI91" i="78" s="1"/>
  <c r="AH74" i="78"/>
  <c r="AI70" i="78"/>
  <c r="AH70" i="78"/>
  <c r="AD78" i="78"/>
  <c r="AD74" i="78"/>
  <c r="AD70" i="78"/>
  <c r="S91" i="78"/>
  <c r="R91" i="78"/>
  <c r="Q91" i="78"/>
  <c r="P91" i="78"/>
  <c r="O91" i="78"/>
  <c r="N91" i="78"/>
  <c r="M91" i="78"/>
  <c r="S90" i="78"/>
  <c r="R90" i="78"/>
  <c r="AC90" i="78" s="1"/>
  <c r="Q90" i="78"/>
  <c r="P90" i="78"/>
  <c r="O90" i="78"/>
  <c r="N90" i="78"/>
  <c r="AG90" i="78" s="1"/>
  <c r="M90" i="78"/>
  <c r="V90" i="78" s="1"/>
  <c r="S88" i="78"/>
  <c r="R88" i="78"/>
  <c r="AC88" i="78" s="1"/>
  <c r="Q88" i="78"/>
  <c r="P88" i="78"/>
  <c r="AG88" i="78" s="1"/>
  <c r="AR88" i="78" s="1"/>
  <c r="O88" i="78"/>
  <c r="N88" i="78"/>
  <c r="M88" i="78"/>
  <c r="S87" i="78"/>
  <c r="R87" i="78"/>
  <c r="Q87" i="78"/>
  <c r="P87" i="78"/>
  <c r="O87" i="78"/>
  <c r="N87" i="78"/>
  <c r="M87" i="78"/>
  <c r="S86" i="78"/>
  <c r="R86" i="78"/>
  <c r="Q86" i="78"/>
  <c r="P86" i="78"/>
  <c r="O86" i="78"/>
  <c r="N86" i="78"/>
  <c r="M86" i="78"/>
  <c r="AK86" i="78" s="1"/>
  <c r="S85" i="78"/>
  <c r="R85" i="78"/>
  <c r="AC85" i="78" s="1"/>
  <c r="Q85" i="78"/>
  <c r="P85" i="78"/>
  <c r="O85" i="78"/>
  <c r="N85" i="78"/>
  <c r="M85" i="78"/>
  <c r="S84" i="78"/>
  <c r="R84" i="78"/>
  <c r="AC84" i="78" s="1"/>
  <c r="Q84" i="78"/>
  <c r="P84" i="78"/>
  <c r="O84" i="78"/>
  <c r="N84" i="78"/>
  <c r="M84" i="78"/>
  <c r="V84" i="78" s="1"/>
  <c r="AB84" i="78" s="1"/>
  <c r="AE84" i="78" s="1"/>
  <c r="AF84" i="78" s="1"/>
  <c r="S83" i="78"/>
  <c r="R83" i="78"/>
  <c r="AC83" i="78" s="1"/>
  <c r="Q83" i="78"/>
  <c r="P83" i="78"/>
  <c r="O83" i="78"/>
  <c r="N83" i="78"/>
  <c r="AN83" i="78" s="1"/>
  <c r="M83" i="78"/>
  <c r="V83" i="78" s="1"/>
  <c r="AK83" i="78" s="1"/>
  <c r="S82" i="78"/>
  <c r="R82" i="78"/>
  <c r="Q82" i="78"/>
  <c r="P82" i="78"/>
  <c r="O82" i="78"/>
  <c r="N82" i="78"/>
  <c r="M82" i="78"/>
  <c r="S81" i="78"/>
  <c r="R81" i="78"/>
  <c r="AC81" i="78" s="1"/>
  <c r="Q81" i="78"/>
  <c r="P81" i="78"/>
  <c r="O81" i="78"/>
  <c r="N81" i="78"/>
  <c r="AG81" i="78" s="1"/>
  <c r="M81" i="78"/>
  <c r="AK81" i="78" s="1"/>
  <c r="S80" i="78"/>
  <c r="R80" i="78"/>
  <c r="AC80" i="78" s="1"/>
  <c r="Q80" i="78"/>
  <c r="P80" i="78"/>
  <c r="AG80" i="78" s="1"/>
  <c r="O80" i="78"/>
  <c r="N80" i="78"/>
  <c r="M80" i="78"/>
  <c r="S79" i="78"/>
  <c r="R79" i="78"/>
  <c r="AC79" i="78" s="1"/>
  <c r="Q79" i="78"/>
  <c r="P79" i="78"/>
  <c r="O79" i="78"/>
  <c r="N79" i="78"/>
  <c r="M79" i="78"/>
  <c r="S78" i="78"/>
  <c r="R78" i="78"/>
  <c r="Q78" i="78"/>
  <c r="P78" i="78"/>
  <c r="O78" i="78"/>
  <c r="N78" i="78"/>
  <c r="AG78" i="78" s="1"/>
  <c r="AR78" i="78" s="1"/>
  <c r="M78" i="78"/>
  <c r="AK78" i="78" s="1"/>
  <c r="S77" i="78"/>
  <c r="R77" i="78"/>
  <c r="AC77" i="78" s="1"/>
  <c r="Q77" i="78"/>
  <c r="P77" i="78"/>
  <c r="O77" i="78"/>
  <c r="N77" i="78"/>
  <c r="M77" i="78"/>
  <c r="S76" i="78"/>
  <c r="R76" i="78"/>
  <c r="AC76" i="78" s="1"/>
  <c r="Q76" i="78"/>
  <c r="P76" i="78"/>
  <c r="AG76" i="78" s="1"/>
  <c r="O76" i="78"/>
  <c r="N76" i="78"/>
  <c r="M76" i="78"/>
  <c r="S75" i="78"/>
  <c r="R75" i="78"/>
  <c r="AC75" i="78" s="1"/>
  <c r="Q75" i="78"/>
  <c r="P75" i="78"/>
  <c r="O75" i="78"/>
  <c r="N75" i="78"/>
  <c r="AN75" i="78" s="1"/>
  <c r="M75" i="78"/>
  <c r="V75" i="78" s="1"/>
  <c r="AK75" i="78" s="1"/>
  <c r="S74" i="78"/>
  <c r="R74" i="78"/>
  <c r="Q74" i="78"/>
  <c r="P74" i="78"/>
  <c r="O74" i="78"/>
  <c r="N74" i="78"/>
  <c r="M74" i="78"/>
  <c r="S73" i="78"/>
  <c r="R73" i="78"/>
  <c r="Q73" i="78"/>
  <c r="P73" i="78"/>
  <c r="O73" i="78"/>
  <c r="N73" i="78"/>
  <c r="AG73" i="78" s="1"/>
  <c r="M73" i="78"/>
  <c r="V73" i="78" s="1"/>
  <c r="S72" i="78"/>
  <c r="R72" i="78"/>
  <c r="AC72" i="78" s="1"/>
  <c r="Q72" i="78"/>
  <c r="P72" i="78"/>
  <c r="AG72" i="78" s="1"/>
  <c r="O72" i="78"/>
  <c r="N72" i="78"/>
  <c r="M72" i="78"/>
  <c r="S71" i="78"/>
  <c r="R71" i="78"/>
  <c r="AC71" i="78" s="1"/>
  <c r="Q71" i="78"/>
  <c r="P71" i="78"/>
  <c r="O71" i="78"/>
  <c r="N71" i="78"/>
  <c r="M71" i="78"/>
  <c r="S70" i="78"/>
  <c r="R70" i="78"/>
  <c r="Q70" i="78"/>
  <c r="P70" i="78"/>
  <c r="O70" i="78"/>
  <c r="N70" i="78"/>
  <c r="AG70" i="78" s="1"/>
  <c r="M70" i="78"/>
  <c r="AK70" i="78" s="1"/>
  <c r="S69" i="78"/>
  <c r="R69" i="78"/>
  <c r="AC69" i="78" s="1"/>
  <c r="Q69" i="78"/>
  <c r="P69" i="78"/>
  <c r="O69" i="78"/>
  <c r="N69" i="78"/>
  <c r="AN69" i="78" s="1"/>
  <c r="M69" i="78"/>
  <c r="S68" i="78"/>
  <c r="R68" i="78"/>
  <c r="AC68" i="78" s="1"/>
  <c r="Q68" i="78"/>
  <c r="P68" i="78"/>
  <c r="AG68" i="78" s="1"/>
  <c r="O68" i="78"/>
  <c r="N68" i="78"/>
  <c r="M68" i="78"/>
  <c r="V68" i="78" s="1"/>
  <c r="AB68" i="78" s="1"/>
  <c r="AE68" i="78" s="1"/>
  <c r="AF68" i="78" s="1"/>
  <c r="S67" i="78"/>
  <c r="R67" i="78"/>
  <c r="AC67" i="78" s="1"/>
  <c r="Q67" i="78"/>
  <c r="P67" i="78"/>
  <c r="O67" i="78"/>
  <c r="N67" i="78"/>
  <c r="AN67" i="78" s="1"/>
  <c r="M67" i="78"/>
  <c r="V67" i="78" s="1"/>
  <c r="AK67" i="78" s="1"/>
  <c r="S66" i="78"/>
  <c r="R66" i="78"/>
  <c r="Q66" i="78"/>
  <c r="P66" i="78"/>
  <c r="O66" i="78"/>
  <c r="N66" i="78"/>
  <c r="M66" i="78"/>
  <c r="S65" i="78"/>
  <c r="R65" i="78"/>
  <c r="Q65" i="78"/>
  <c r="P65" i="78"/>
  <c r="O65" i="78"/>
  <c r="N65" i="78"/>
  <c r="AG65" i="78" s="1"/>
  <c r="M65" i="78"/>
  <c r="AK65" i="78" s="1"/>
  <c r="S64" i="78"/>
  <c r="R64" i="78"/>
  <c r="AC64" i="78" s="1"/>
  <c r="Q64" i="78"/>
  <c r="P64" i="78"/>
  <c r="AG64" i="78" s="1"/>
  <c r="O64" i="78"/>
  <c r="N64" i="78"/>
  <c r="M64" i="78"/>
  <c r="S63" i="78"/>
  <c r="R63" i="78"/>
  <c r="Q63" i="78"/>
  <c r="P63" i="78"/>
  <c r="O63" i="78"/>
  <c r="N63" i="78"/>
  <c r="M63" i="78"/>
  <c r="AG62" i="78"/>
  <c r="V62" i="78"/>
  <c r="AN62" i="78" s="1"/>
  <c r="S62" i="78"/>
  <c r="R62" i="78"/>
  <c r="Q62" i="78"/>
  <c r="P62" i="78"/>
  <c r="O62" i="78"/>
  <c r="N62" i="78"/>
  <c r="M62" i="78"/>
  <c r="AT60" i="78"/>
  <c r="S60" i="78"/>
  <c r="R60" i="78"/>
  <c r="AC60" i="78" s="1"/>
  <c r="Q60" i="78"/>
  <c r="P60" i="78"/>
  <c r="O60" i="78"/>
  <c r="N60" i="78"/>
  <c r="M60" i="78"/>
  <c r="V60" i="78" s="1"/>
  <c r="AK60" i="78" s="1"/>
  <c r="S59" i="78"/>
  <c r="R59" i="78"/>
  <c r="AC59" i="78" s="1"/>
  <c r="Q59" i="78"/>
  <c r="P59" i="78"/>
  <c r="AG59" i="78" s="1"/>
  <c r="O59" i="78"/>
  <c r="N59" i="78"/>
  <c r="M59" i="78"/>
  <c r="S58" i="78"/>
  <c r="R58" i="78"/>
  <c r="Q58" i="78"/>
  <c r="P58" i="78"/>
  <c r="O58" i="78"/>
  <c r="N58" i="78"/>
  <c r="M58" i="78"/>
  <c r="AT57" i="78"/>
  <c r="S57" i="78"/>
  <c r="R57" i="78"/>
  <c r="AC57" i="78" s="1"/>
  <c r="Q57" i="78"/>
  <c r="P57" i="78"/>
  <c r="O57" i="78"/>
  <c r="N57" i="78"/>
  <c r="AG57" i="78" s="1"/>
  <c r="M57" i="78"/>
  <c r="V57" i="78" s="1"/>
  <c r="AB57" i="78" s="1"/>
  <c r="AE57" i="78" s="1"/>
  <c r="AF57" i="78" s="1"/>
  <c r="AP56" i="78"/>
  <c r="AO56" i="78"/>
  <c r="AM56" i="78"/>
  <c r="AL56" i="78"/>
  <c r="AJ56" i="78"/>
  <c r="AJ47" i="78" s="1"/>
  <c r="AI56" i="78"/>
  <c r="AH56" i="78"/>
  <c r="AD56" i="78"/>
  <c r="V56" i="78"/>
  <c r="AB56" i="78" s="1"/>
  <c r="S56" i="78"/>
  <c r="R56" i="78"/>
  <c r="AC56" i="78" s="1"/>
  <c r="Q56" i="78"/>
  <c r="P56" i="78"/>
  <c r="O56" i="78"/>
  <c r="N56" i="78"/>
  <c r="M56" i="78"/>
  <c r="AT55" i="78"/>
  <c r="S55" i="78"/>
  <c r="R55" i="78"/>
  <c r="AC55" i="78" s="1"/>
  <c r="Q55" i="78"/>
  <c r="P55" i="78"/>
  <c r="AG55" i="78" s="1"/>
  <c r="O55" i="78"/>
  <c r="N55" i="78"/>
  <c r="M55" i="78"/>
  <c r="S54" i="78"/>
  <c r="R54" i="78"/>
  <c r="Q54" i="78"/>
  <c r="P54" i="78"/>
  <c r="O54" i="78"/>
  <c r="N54" i="78"/>
  <c r="M54" i="78"/>
  <c r="AG53" i="78"/>
  <c r="V53" i="78"/>
  <c r="AB53" i="78" s="1"/>
  <c r="AE53" i="78" s="1"/>
  <c r="AF53" i="78" s="1"/>
  <c r="S53" i="78"/>
  <c r="R53" i="78"/>
  <c r="Q53" i="78"/>
  <c r="P53" i="78"/>
  <c r="O53" i="78"/>
  <c r="N53" i="78"/>
  <c r="M53" i="78"/>
  <c r="AT52" i="78"/>
  <c r="AU52" i="78" s="1"/>
  <c r="AB52" i="78"/>
  <c r="AE52" i="78" s="1"/>
  <c r="AF52" i="78" s="1"/>
  <c r="S52" i="78"/>
  <c r="R52" i="78"/>
  <c r="AC52" i="78" s="1"/>
  <c r="Q52" i="78"/>
  <c r="P52" i="78"/>
  <c r="O52" i="78"/>
  <c r="N52" i="78"/>
  <c r="M52" i="78"/>
  <c r="V52" i="78" s="1"/>
  <c r="AK52" i="78" s="1"/>
  <c r="S51" i="78"/>
  <c r="R51" i="78"/>
  <c r="AC51" i="78" s="1"/>
  <c r="Q51" i="78"/>
  <c r="P51" i="78"/>
  <c r="O51" i="78"/>
  <c r="N51" i="78"/>
  <c r="M51" i="78"/>
  <c r="S50" i="78"/>
  <c r="R50" i="78"/>
  <c r="Q50" i="78"/>
  <c r="P50" i="78"/>
  <c r="O50" i="78"/>
  <c r="N50" i="78"/>
  <c r="M50" i="78"/>
  <c r="AT49" i="78"/>
  <c r="S49" i="78"/>
  <c r="R49" i="78"/>
  <c r="AC49" i="78" s="1"/>
  <c r="Q49" i="78"/>
  <c r="P49" i="78"/>
  <c r="O49" i="78"/>
  <c r="N49" i="78"/>
  <c r="M49" i="78"/>
  <c r="AP48" i="78"/>
  <c r="AO48" i="78"/>
  <c r="AO47" i="78" s="1"/>
  <c r="AM48" i="78"/>
  <c r="AL48" i="78"/>
  <c r="AL47" i="78" s="1"/>
  <c r="AJ48" i="78"/>
  <c r="AI48" i="78"/>
  <c r="AH48" i="78"/>
  <c r="AD48" i="78"/>
  <c r="AD47" i="78" s="1"/>
  <c r="AT47" i="78" s="1"/>
  <c r="V48" i="78"/>
  <c r="AB48" i="78" s="1"/>
  <c r="S48" i="78"/>
  <c r="R48" i="78"/>
  <c r="AC48" i="78" s="1"/>
  <c r="Q48" i="78"/>
  <c r="P48" i="78"/>
  <c r="O48" i="78"/>
  <c r="N48" i="78"/>
  <c r="AG48" i="78" s="1"/>
  <c r="M48" i="78"/>
  <c r="AP47" i="78"/>
  <c r="AH47" i="78"/>
  <c r="S47" i="78"/>
  <c r="R47" i="78"/>
  <c r="AC47" i="78" s="1"/>
  <c r="Q47" i="78"/>
  <c r="P47" i="78"/>
  <c r="AG47" i="78" s="1"/>
  <c r="O47" i="78"/>
  <c r="N47" i="78"/>
  <c r="M47" i="78"/>
  <c r="V47" i="78" s="1"/>
  <c r="S46" i="78"/>
  <c r="R46" i="78"/>
  <c r="Q46" i="78"/>
  <c r="P46" i="78"/>
  <c r="O46" i="78"/>
  <c r="N46" i="78"/>
  <c r="AG46" i="78" s="1"/>
  <c r="M46" i="78"/>
  <c r="AT45" i="78"/>
  <c r="S45" i="78"/>
  <c r="R45" i="78"/>
  <c r="AC45" i="78" s="1"/>
  <c r="Q45" i="78"/>
  <c r="P45" i="78"/>
  <c r="AG45" i="78" s="1"/>
  <c r="O45" i="78"/>
  <c r="N45" i="78"/>
  <c r="M45" i="78"/>
  <c r="V45" i="78" s="1"/>
  <c r="AB45" i="78" s="1"/>
  <c r="AE45" i="78" s="1"/>
  <c r="AF45" i="78" s="1"/>
  <c r="AP44" i="78"/>
  <c r="AO44" i="78"/>
  <c r="AM44" i="78"/>
  <c r="AL44" i="78"/>
  <c r="AL37" i="78" s="1"/>
  <c r="AL63" i="78" s="1"/>
  <c r="AJ44" i="78"/>
  <c r="AI44" i="78"/>
  <c r="AH44" i="78"/>
  <c r="AD44" i="78"/>
  <c r="V44" i="78"/>
  <c r="AB44" i="78" s="1"/>
  <c r="S44" i="78"/>
  <c r="R44" i="78"/>
  <c r="AC44" i="78" s="1"/>
  <c r="Q44" i="78"/>
  <c r="P44" i="78"/>
  <c r="O44" i="78"/>
  <c r="N44" i="78"/>
  <c r="M44" i="78"/>
  <c r="S43" i="78"/>
  <c r="R43" i="78"/>
  <c r="Q43" i="78"/>
  <c r="P43" i="78"/>
  <c r="AG43" i="78" s="1"/>
  <c r="O43" i="78"/>
  <c r="N43" i="78"/>
  <c r="M43" i="78"/>
  <c r="S42" i="78"/>
  <c r="R42" i="78"/>
  <c r="Q42" i="78"/>
  <c r="P42" i="78"/>
  <c r="O42" i="78"/>
  <c r="N42" i="78"/>
  <c r="AG42" i="78" s="1"/>
  <c r="M42" i="78"/>
  <c r="AP41" i="78"/>
  <c r="AO41" i="78"/>
  <c r="AN41" i="78"/>
  <c r="AM41" i="78"/>
  <c r="AL41" i="78"/>
  <c r="AJ41" i="78"/>
  <c r="AI41" i="78"/>
  <c r="AH41" i="78"/>
  <c r="AD41" i="78"/>
  <c r="AT41" i="78" s="1"/>
  <c r="V41" i="78"/>
  <c r="AB41" i="78" s="1"/>
  <c r="AE41" i="78" s="1"/>
  <c r="AF41" i="78" s="1"/>
  <c r="S41" i="78"/>
  <c r="R41" i="78"/>
  <c r="AC41" i="78" s="1"/>
  <c r="Q41" i="78"/>
  <c r="P41" i="78"/>
  <c r="O41" i="78"/>
  <c r="N41" i="78"/>
  <c r="M41" i="78"/>
  <c r="AT40" i="78"/>
  <c r="AG40" i="78"/>
  <c r="V40" i="78"/>
  <c r="AK40" i="78" s="1"/>
  <c r="S40" i="78"/>
  <c r="R40" i="78"/>
  <c r="AC40" i="78" s="1"/>
  <c r="Q40" i="78"/>
  <c r="P40" i="78"/>
  <c r="O40" i="78"/>
  <c r="N40" i="78"/>
  <c r="M40" i="78"/>
  <c r="AT39" i="78"/>
  <c r="S39" i="78"/>
  <c r="R39" i="78"/>
  <c r="AC39" i="78" s="1"/>
  <c r="Q39" i="78"/>
  <c r="P39" i="78"/>
  <c r="AG39" i="78" s="1"/>
  <c r="O39" i="78"/>
  <c r="N39" i="78"/>
  <c r="M39" i="78"/>
  <c r="AP38" i="78"/>
  <c r="AP37" i="78" s="1"/>
  <c r="AP63" i="78" s="1"/>
  <c r="AO38" i="78"/>
  <c r="AM38" i="78"/>
  <c r="AL38" i="78"/>
  <c r="AJ38" i="78"/>
  <c r="AI38" i="78"/>
  <c r="AH38" i="78"/>
  <c r="AD38" i="78"/>
  <c r="S38" i="78"/>
  <c r="R38" i="78"/>
  <c r="Q38" i="78"/>
  <c r="P38" i="78"/>
  <c r="O38" i="78"/>
  <c r="N38" i="78"/>
  <c r="AG38" i="78" s="1"/>
  <c r="M38" i="78"/>
  <c r="AO37" i="78"/>
  <c r="AO63" i="78" s="1"/>
  <c r="AN37" i="78"/>
  <c r="V37" i="78"/>
  <c r="AB37" i="78" s="1"/>
  <c r="S37" i="78"/>
  <c r="R37" i="78"/>
  <c r="AC37" i="78" s="1"/>
  <c r="Q37" i="78"/>
  <c r="P37" i="78"/>
  <c r="O37" i="78"/>
  <c r="N37" i="78"/>
  <c r="AG37" i="78" s="1"/>
  <c r="M37" i="78"/>
  <c r="AB36" i="78"/>
  <c r="AE36" i="78" s="1"/>
  <c r="AF36" i="78" s="1"/>
  <c r="S36" i="78"/>
  <c r="R36" i="78"/>
  <c r="Q36" i="78"/>
  <c r="P36" i="78"/>
  <c r="O36" i="78"/>
  <c r="N36" i="78"/>
  <c r="M36" i="78"/>
  <c r="V36" i="78" s="1"/>
  <c r="AK36" i="78" s="1"/>
  <c r="S35" i="78"/>
  <c r="R35" i="78"/>
  <c r="Q35" i="78"/>
  <c r="P35" i="78"/>
  <c r="O35" i="78"/>
  <c r="N35" i="78"/>
  <c r="M35" i="78"/>
  <c r="AT33" i="78"/>
  <c r="AT31" i="78"/>
  <c r="AT24" i="78"/>
  <c r="AT23" i="78"/>
  <c r="AT19" i="78"/>
  <c r="AT16" i="78"/>
  <c r="AT15" i="78"/>
  <c r="AT11" i="78"/>
  <c r="AT7" i="78"/>
  <c r="AG28" i="78"/>
  <c r="AG26" i="78"/>
  <c r="AG25" i="78"/>
  <c r="AG20" i="78"/>
  <c r="AG18" i="78"/>
  <c r="AG12" i="78"/>
  <c r="AG10" i="78"/>
  <c r="AG9" i="78"/>
  <c r="AR9" i="78" s="1"/>
  <c r="AT6" i="78"/>
  <c r="AN26" i="78"/>
  <c r="AK27" i="78"/>
  <c r="AK26" i="78"/>
  <c r="AK19" i="78"/>
  <c r="AK11" i="78"/>
  <c r="AK6" i="78"/>
  <c r="AC34" i="78"/>
  <c r="AM91" i="77"/>
  <c r="AM63" i="77"/>
  <c r="AM34" i="77"/>
  <c r="AB26" i="78"/>
  <c r="AE26" i="78" s="1"/>
  <c r="AF26" i="78" s="1"/>
  <c r="V34" i="78"/>
  <c r="AB34" i="78" s="1"/>
  <c r="V33" i="78"/>
  <c r="AB33" i="78" s="1"/>
  <c r="AE33" i="78" s="1"/>
  <c r="AF33" i="78" s="1"/>
  <c r="V30" i="78"/>
  <c r="AB30" i="78" s="1"/>
  <c r="AE30" i="78" s="1"/>
  <c r="AF30" i="78" s="1"/>
  <c r="V26" i="78"/>
  <c r="V25" i="78"/>
  <c r="AB25" i="78" s="1"/>
  <c r="AE25" i="78" s="1"/>
  <c r="AF25" i="78" s="1"/>
  <c r="V22" i="78"/>
  <c r="AB22" i="78" s="1"/>
  <c r="AE22" i="78" s="1"/>
  <c r="AF22" i="78" s="1"/>
  <c r="V21" i="78"/>
  <c r="AK21" i="78" s="1"/>
  <c r="V17" i="78"/>
  <c r="AB17" i="78" s="1"/>
  <c r="AE17" i="78" s="1"/>
  <c r="AF17" i="78" s="1"/>
  <c r="V16" i="78"/>
  <c r="AB16" i="78" s="1"/>
  <c r="AE16" i="78" s="1"/>
  <c r="AF16" i="78" s="1"/>
  <c r="V14" i="78"/>
  <c r="AB14" i="78" s="1"/>
  <c r="AE14" i="78" s="1"/>
  <c r="AF14" i="78" s="1"/>
  <c r="V9" i="78"/>
  <c r="AB9" i="78" s="1"/>
  <c r="AE9" i="78" s="1"/>
  <c r="AF9" i="78" s="1"/>
  <c r="V6" i="78"/>
  <c r="AB6" i="78" s="1"/>
  <c r="AE6" i="78" s="1"/>
  <c r="AF6" i="78" s="1"/>
  <c r="AJ27" i="78"/>
  <c r="AJ19" i="78"/>
  <c r="AJ18" i="78"/>
  <c r="AJ15" i="78"/>
  <c r="AJ12" i="78"/>
  <c r="AJ9" i="78"/>
  <c r="AP27" i="78"/>
  <c r="AO27" i="78"/>
  <c r="AO18" i="78" s="1"/>
  <c r="AP19" i="78"/>
  <c r="AO19" i="78"/>
  <c r="AP15" i="78"/>
  <c r="AO15" i="78"/>
  <c r="AP12" i="78"/>
  <c r="AO12" i="78"/>
  <c r="AP9" i="78"/>
  <c r="AO9" i="78"/>
  <c r="AM27" i="78"/>
  <c r="AL27" i="78"/>
  <c r="AM19" i="78"/>
  <c r="AM18" i="78" s="1"/>
  <c r="AL19" i="78"/>
  <c r="AL18" i="78" s="1"/>
  <c r="AM15" i="78"/>
  <c r="AL15" i="78"/>
  <c r="AM12" i="78"/>
  <c r="AL12" i="78"/>
  <c r="AM9" i="78"/>
  <c r="AL9" i="78"/>
  <c r="AI27" i="78"/>
  <c r="AH27" i="78"/>
  <c r="AI19" i="78"/>
  <c r="AI18" i="78" s="1"/>
  <c r="AH19" i="78"/>
  <c r="AI15" i="78"/>
  <c r="AH15" i="78"/>
  <c r="AI12" i="78"/>
  <c r="AH12" i="78"/>
  <c r="AI9" i="78"/>
  <c r="AH9" i="78"/>
  <c r="AD27" i="78"/>
  <c r="AT27" i="78" s="1"/>
  <c r="AD19" i="78"/>
  <c r="AD15" i="78"/>
  <c r="AD8" i="78" s="1"/>
  <c r="AD12" i="78"/>
  <c r="AD9" i="78"/>
  <c r="S34" i="78"/>
  <c r="R34" i="78"/>
  <c r="Q34" i="78"/>
  <c r="P34" i="78"/>
  <c r="O34" i="78"/>
  <c r="N34" i="78"/>
  <c r="AN34" i="78" s="1"/>
  <c r="M34" i="78"/>
  <c r="AK34" i="78" s="1"/>
  <c r="S33" i="78"/>
  <c r="R33" i="78"/>
  <c r="AC33" i="78" s="1"/>
  <c r="Q33" i="78"/>
  <c r="P33" i="78"/>
  <c r="O33" i="78"/>
  <c r="N33" i="78"/>
  <c r="M33" i="78"/>
  <c r="S31" i="78"/>
  <c r="R31" i="78"/>
  <c r="AC31" i="78" s="1"/>
  <c r="Q31" i="78"/>
  <c r="P31" i="78"/>
  <c r="O31" i="78"/>
  <c r="N31" i="78"/>
  <c r="AG31" i="78" s="1"/>
  <c r="M31" i="78"/>
  <c r="S30" i="78"/>
  <c r="R30" i="78"/>
  <c r="AC30" i="78" s="1"/>
  <c r="Q30" i="78"/>
  <c r="P30" i="78"/>
  <c r="O30" i="78"/>
  <c r="N30" i="78"/>
  <c r="M30" i="78"/>
  <c r="S29" i="78"/>
  <c r="R29" i="78"/>
  <c r="Q29" i="78"/>
  <c r="P29" i="78"/>
  <c r="O29" i="78"/>
  <c r="N29" i="78"/>
  <c r="AG29" i="78" s="1"/>
  <c r="M29" i="78"/>
  <c r="V29" i="78" s="1"/>
  <c r="AB29" i="78" s="1"/>
  <c r="AE29" i="78" s="1"/>
  <c r="AF29" i="78" s="1"/>
  <c r="S28" i="78"/>
  <c r="R28" i="78"/>
  <c r="Q28" i="78"/>
  <c r="P28" i="78"/>
  <c r="O28" i="78"/>
  <c r="N28" i="78"/>
  <c r="M28" i="78"/>
  <c r="S27" i="78"/>
  <c r="R27" i="78"/>
  <c r="AC27" i="78" s="1"/>
  <c r="Q27" i="78"/>
  <c r="P27" i="78"/>
  <c r="O27" i="78"/>
  <c r="N27" i="78"/>
  <c r="AG27" i="78" s="1"/>
  <c r="M27" i="78"/>
  <c r="V27" i="78" s="1"/>
  <c r="AB27" i="78" s="1"/>
  <c r="S26" i="78"/>
  <c r="R26" i="78"/>
  <c r="AC26" i="78" s="1"/>
  <c r="Q26" i="78"/>
  <c r="P26" i="78"/>
  <c r="AR26" i="78" s="1"/>
  <c r="O26" i="78"/>
  <c r="N26" i="78"/>
  <c r="M26" i="78"/>
  <c r="S25" i="78"/>
  <c r="R25" i="78"/>
  <c r="Q25" i="78"/>
  <c r="P25" i="78"/>
  <c r="O25" i="78"/>
  <c r="N25" i="78"/>
  <c r="AN25" i="78" s="1"/>
  <c r="M25" i="78"/>
  <c r="AK25" i="78" s="1"/>
  <c r="S24" i="78"/>
  <c r="R24" i="78"/>
  <c r="AC24" i="78" s="1"/>
  <c r="Q24" i="78"/>
  <c r="P24" i="78"/>
  <c r="O24" i="78"/>
  <c r="N24" i="78"/>
  <c r="M24" i="78"/>
  <c r="S23" i="78"/>
  <c r="R23" i="78"/>
  <c r="AC23" i="78" s="1"/>
  <c r="Q23" i="78"/>
  <c r="P23" i="78"/>
  <c r="O23" i="78"/>
  <c r="N23" i="78"/>
  <c r="AG23" i="78" s="1"/>
  <c r="M23" i="78"/>
  <c r="S22" i="78"/>
  <c r="R22" i="78"/>
  <c r="AC22" i="78" s="1"/>
  <c r="Q22" i="78"/>
  <c r="P22" i="78"/>
  <c r="O22" i="78"/>
  <c r="N22" i="78"/>
  <c r="M22" i="78"/>
  <c r="S21" i="78"/>
  <c r="R21" i="78"/>
  <c r="Q21" i="78"/>
  <c r="P21" i="78"/>
  <c r="O21" i="78"/>
  <c r="N21" i="78"/>
  <c r="M21" i="78"/>
  <c r="S20" i="78"/>
  <c r="R20" i="78"/>
  <c r="Q20" i="78"/>
  <c r="P20" i="78"/>
  <c r="O20" i="78"/>
  <c r="N20" i="78"/>
  <c r="M20" i="78"/>
  <c r="S19" i="78"/>
  <c r="R19" i="78"/>
  <c r="AC19" i="78" s="1"/>
  <c r="Q19" i="78"/>
  <c r="P19" i="78"/>
  <c r="O19" i="78"/>
  <c r="N19" i="78"/>
  <c r="AG19" i="78" s="1"/>
  <c r="M19" i="78"/>
  <c r="V19" i="78" s="1"/>
  <c r="AB19" i="78" s="1"/>
  <c r="AE19" i="78" s="1"/>
  <c r="AF19" i="78" s="1"/>
  <c r="S18" i="78"/>
  <c r="R18" i="78"/>
  <c r="AC18" i="78" s="1"/>
  <c r="Q18" i="78"/>
  <c r="P18" i="78"/>
  <c r="O18" i="78"/>
  <c r="N18" i="78"/>
  <c r="M18" i="78"/>
  <c r="V18" i="78" s="1"/>
  <c r="AN18" i="78" s="1"/>
  <c r="S17" i="78"/>
  <c r="R17" i="78"/>
  <c r="Q17" i="78"/>
  <c r="P17" i="78"/>
  <c r="O17" i="78"/>
  <c r="N17" i="78"/>
  <c r="AG17" i="78" s="1"/>
  <c r="M17" i="78"/>
  <c r="AK17" i="78" s="1"/>
  <c r="S16" i="78"/>
  <c r="R16" i="78"/>
  <c r="AC16" i="78" s="1"/>
  <c r="Q16" i="78"/>
  <c r="P16" i="78"/>
  <c r="O16" i="78"/>
  <c r="N16" i="78"/>
  <c r="M16" i="78"/>
  <c r="S15" i="78"/>
  <c r="R15" i="78"/>
  <c r="AC15" i="78" s="1"/>
  <c r="Q15" i="78"/>
  <c r="P15" i="78"/>
  <c r="O15" i="78"/>
  <c r="N15" i="78"/>
  <c r="AG15" i="78" s="1"/>
  <c r="M15" i="78"/>
  <c r="S14" i="78"/>
  <c r="R14" i="78"/>
  <c r="AC14" i="78" s="1"/>
  <c r="Q14" i="78"/>
  <c r="P14" i="78"/>
  <c r="O14" i="78"/>
  <c r="N14" i="78"/>
  <c r="M14" i="78"/>
  <c r="S13" i="78"/>
  <c r="R13" i="78"/>
  <c r="Q13" i="78"/>
  <c r="P13" i="78"/>
  <c r="O13" i="78"/>
  <c r="N13" i="78"/>
  <c r="AG13" i="78" s="1"/>
  <c r="M13" i="78"/>
  <c r="S12" i="78"/>
  <c r="R12" i="78"/>
  <c r="Q12" i="78"/>
  <c r="P12" i="78"/>
  <c r="O12" i="78"/>
  <c r="N12" i="78"/>
  <c r="M12" i="78"/>
  <c r="S11" i="78"/>
  <c r="R11" i="78"/>
  <c r="AC11" i="78" s="1"/>
  <c r="Q11" i="78"/>
  <c r="P11" i="78"/>
  <c r="O11" i="78"/>
  <c r="N11" i="78"/>
  <c r="AG11" i="78" s="1"/>
  <c r="M11" i="78"/>
  <c r="V11" i="78" s="1"/>
  <c r="AB11" i="78" s="1"/>
  <c r="AE11" i="78" s="1"/>
  <c r="AF11" i="78" s="1"/>
  <c r="S10" i="78"/>
  <c r="R10" i="78"/>
  <c r="AC10" i="78" s="1"/>
  <c r="Q10" i="78"/>
  <c r="P10" i="78"/>
  <c r="AR10" i="78" s="1"/>
  <c r="O10" i="78"/>
  <c r="N10" i="78"/>
  <c r="M10" i="78"/>
  <c r="V10" i="78" s="1"/>
  <c r="AB10" i="78" s="1"/>
  <c r="AE10" i="78" s="1"/>
  <c r="AF10" i="78" s="1"/>
  <c r="S9" i="78"/>
  <c r="R9" i="78"/>
  <c r="Q9" i="78"/>
  <c r="P9" i="78"/>
  <c r="O9" i="78"/>
  <c r="N9" i="78"/>
  <c r="AN9" i="78" s="1"/>
  <c r="M9" i="78"/>
  <c r="AK9" i="78" s="1"/>
  <c r="S8" i="78"/>
  <c r="R8" i="78"/>
  <c r="AC8" i="78" s="1"/>
  <c r="Q8" i="78"/>
  <c r="P8" i="78"/>
  <c r="O8" i="78"/>
  <c r="N8" i="78"/>
  <c r="M8" i="78"/>
  <c r="S7" i="78"/>
  <c r="R7" i="78"/>
  <c r="AC7" i="78" s="1"/>
  <c r="Q7" i="78"/>
  <c r="P7" i="78"/>
  <c r="O7" i="78"/>
  <c r="N7" i="78"/>
  <c r="AG7" i="78" s="1"/>
  <c r="M7" i="78"/>
  <c r="S6" i="78"/>
  <c r="R6" i="78"/>
  <c r="AC6" i="78" s="1"/>
  <c r="Q6" i="78"/>
  <c r="P6" i="78"/>
  <c r="O6" i="78"/>
  <c r="N6" i="78"/>
  <c r="M6" i="78"/>
  <c r="BF90" i="77"/>
  <c r="BF88" i="77"/>
  <c r="BF87" i="77"/>
  <c r="BF86" i="77"/>
  <c r="BF85" i="77"/>
  <c r="BF84" i="77"/>
  <c r="BF83" i="77"/>
  <c r="BF82" i="77"/>
  <c r="BF81" i="77"/>
  <c r="BF80" i="77"/>
  <c r="BF79" i="77"/>
  <c r="BF78" i="77"/>
  <c r="BF77" i="77"/>
  <c r="BF76" i="77"/>
  <c r="BF75" i="77"/>
  <c r="BF74" i="77"/>
  <c r="BF73" i="77"/>
  <c r="BF72" i="77"/>
  <c r="BF71" i="77"/>
  <c r="BF70" i="77"/>
  <c r="BF69" i="77"/>
  <c r="BF68" i="77"/>
  <c r="BF67" i="77"/>
  <c r="BF66" i="77"/>
  <c r="BF65" i="77"/>
  <c r="BF64" i="77"/>
  <c r="AO91" i="77"/>
  <c r="AO90" i="77"/>
  <c r="AO88" i="77"/>
  <c r="AO87" i="77"/>
  <c r="AO86" i="77"/>
  <c r="AO85" i="77"/>
  <c r="AO84" i="77"/>
  <c r="AO83" i="77"/>
  <c r="AO82" i="77"/>
  <c r="AO81" i="77"/>
  <c r="AO80" i="77"/>
  <c r="AO79" i="77"/>
  <c r="AO78" i="77"/>
  <c r="AO77" i="77"/>
  <c r="AO76" i="77"/>
  <c r="AO75" i="77"/>
  <c r="AO74" i="77"/>
  <c r="AO73" i="77"/>
  <c r="AO72" i="77"/>
  <c r="AO71" i="77"/>
  <c r="AO70" i="77"/>
  <c r="AO69" i="77"/>
  <c r="AO68" i="77"/>
  <c r="AO67" i="77"/>
  <c r="AO66" i="77"/>
  <c r="AO65" i="77"/>
  <c r="AO64" i="77"/>
  <c r="O91" i="77"/>
  <c r="O90" i="77"/>
  <c r="O88" i="77"/>
  <c r="O87" i="77"/>
  <c r="O86" i="77"/>
  <c r="O85" i="77"/>
  <c r="O84" i="77"/>
  <c r="O83" i="77"/>
  <c r="O82" i="77"/>
  <c r="O81" i="77"/>
  <c r="O80" i="77"/>
  <c r="O79" i="77"/>
  <c r="O78" i="77"/>
  <c r="O77" i="77"/>
  <c r="O76" i="77"/>
  <c r="O75" i="77"/>
  <c r="O74" i="77"/>
  <c r="O73" i="77"/>
  <c r="O72" i="77"/>
  <c r="O71" i="77"/>
  <c r="O70" i="77"/>
  <c r="O69" i="77"/>
  <c r="O68" i="77"/>
  <c r="O67" i="77"/>
  <c r="O66" i="77"/>
  <c r="O65" i="77"/>
  <c r="O64" i="77"/>
  <c r="AZ91" i="77"/>
  <c r="AY91" i="77"/>
  <c r="AX91" i="77"/>
  <c r="AW91" i="77"/>
  <c r="AZ78" i="77"/>
  <c r="AY78" i="77"/>
  <c r="AX78" i="77"/>
  <c r="AW78" i="77"/>
  <c r="AZ74" i="77"/>
  <c r="AY74" i="77"/>
  <c r="AX74" i="77"/>
  <c r="AW74" i="77"/>
  <c r="AZ70" i="77"/>
  <c r="AY70" i="77"/>
  <c r="AX70" i="77"/>
  <c r="AW70" i="77"/>
  <c r="BI78" i="77"/>
  <c r="BI74" i="77"/>
  <c r="BI70" i="77"/>
  <c r="BI91" i="77" s="1"/>
  <c r="BF91" i="77" s="1"/>
  <c r="BE91" i="77"/>
  <c r="BD91" i="77"/>
  <c r="BC91" i="77"/>
  <c r="BB91" i="77"/>
  <c r="BG78" i="77"/>
  <c r="BE78" i="77"/>
  <c r="BD78" i="77"/>
  <c r="BC78" i="77"/>
  <c r="BB78" i="77"/>
  <c r="BA78" i="77"/>
  <c r="BG74" i="77"/>
  <c r="BE74" i="77"/>
  <c r="BD74" i="77"/>
  <c r="BC74" i="77"/>
  <c r="BB74" i="77"/>
  <c r="BA74" i="77"/>
  <c r="BG70" i="77"/>
  <c r="BG91" i="77" s="1"/>
  <c r="BE70" i="77"/>
  <c r="BD70" i="77"/>
  <c r="BC70" i="77"/>
  <c r="BB70" i="77"/>
  <c r="BA70" i="77"/>
  <c r="BA91" i="77" s="1"/>
  <c r="AV78" i="77"/>
  <c r="AV74" i="77"/>
  <c r="AV70" i="77"/>
  <c r="AV91" i="77" s="1"/>
  <c r="AS91" i="77"/>
  <c r="AR91" i="77"/>
  <c r="AU78" i="77"/>
  <c r="AT78" i="77"/>
  <c r="AS78" i="77"/>
  <c r="AR78" i="77"/>
  <c r="AQ78" i="77"/>
  <c r="AP78" i="77"/>
  <c r="AU74" i="77"/>
  <c r="AT74" i="77"/>
  <c r="AS74" i="77"/>
  <c r="AR74" i="77"/>
  <c r="AQ74" i="77"/>
  <c r="AP74" i="77"/>
  <c r="AU70" i="77"/>
  <c r="AU91" i="77" s="1"/>
  <c r="AT70" i="77"/>
  <c r="AT91" i="77" s="1"/>
  <c r="AS70" i="77"/>
  <c r="AR70" i="77"/>
  <c r="AQ70" i="77"/>
  <c r="AQ91" i="77" s="1"/>
  <c r="AP70" i="77"/>
  <c r="AP91" i="77" s="1"/>
  <c r="AN78" i="77"/>
  <c r="AN74" i="77"/>
  <c r="AN70" i="77"/>
  <c r="AN91" i="77" s="1"/>
  <c r="AL78" i="77"/>
  <c r="AK78" i="77"/>
  <c r="AL74" i="77"/>
  <c r="AK74" i="77"/>
  <c r="AL70" i="77"/>
  <c r="AL91" i="77" s="1"/>
  <c r="AK70" i="77"/>
  <c r="AK91" i="77" s="1"/>
  <c r="AD78" i="77"/>
  <c r="AD74" i="77"/>
  <c r="AD70" i="77"/>
  <c r="AD91" i="77" s="1"/>
  <c r="V78" i="77"/>
  <c r="V74" i="77"/>
  <c r="V70" i="77"/>
  <c r="V91" i="77" s="1"/>
  <c r="Q78" i="77"/>
  <c r="Q91" i="77" s="1"/>
  <c r="P78" i="77"/>
  <c r="P91" i="77" s="1"/>
  <c r="Q74" i="77"/>
  <c r="P74" i="77"/>
  <c r="Q70" i="77"/>
  <c r="P70" i="77"/>
  <c r="N78" i="77"/>
  <c r="N74" i="77"/>
  <c r="N70" i="77"/>
  <c r="N91" i="77" s="1"/>
  <c r="M91" i="77"/>
  <c r="AS26" i="78" l="1"/>
  <c r="AB73" i="78"/>
  <c r="AE73" i="78" s="1"/>
  <c r="AF73" i="78" s="1"/>
  <c r="AN73" i="78"/>
  <c r="AB90" i="78"/>
  <c r="AE90" i="78" s="1"/>
  <c r="AF90" i="78" s="1"/>
  <c r="AN90" i="78"/>
  <c r="AS9" i="78"/>
  <c r="AR17" i="78"/>
  <c r="AS88" i="78"/>
  <c r="AQ88" i="78"/>
  <c r="AQ27" i="78"/>
  <c r="AU27" i="78"/>
  <c r="AQ78" i="78"/>
  <c r="AR25" i="78"/>
  <c r="AB18" i="78"/>
  <c r="AR18" i="78" s="1"/>
  <c r="V66" i="78"/>
  <c r="AB66" i="78" s="1"/>
  <c r="AE66" i="78" s="1"/>
  <c r="AF66" i="78" s="1"/>
  <c r="AK66" i="78"/>
  <c r="V82" i="78"/>
  <c r="AB82" i="78" s="1"/>
  <c r="AE82" i="78" s="1"/>
  <c r="AF82" i="78" s="1"/>
  <c r="AK82" i="78"/>
  <c r="AC87" i="78"/>
  <c r="AT87" i="78"/>
  <c r="V91" i="78"/>
  <c r="AB91" i="78" s="1"/>
  <c r="AK91" i="78"/>
  <c r="AB81" i="78"/>
  <c r="AE81" i="78" s="1"/>
  <c r="AF81" i="78" s="1"/>
  <c r="AN81" i="78"/>
  <c r="AR28" i="78"/>
  <c r="AK49" i="78"/>
  <c r="AC70" i="78"/>
  <c r="AT70" i="78"/>
  <c r="AU70" i="78" s="1"/>
  <c r="AC78" i="78"/>
  <c r="AT78" i="78"/>
  <c r="AU78" i="78" s="1"/>
  <c r="AK90" i="78"/>
  <c r="AT71" i="78"/>
  <c r="AK8" i="78"/>
  <c r="AC13" i="78"/>
  <c r="AT13" i="78"/>
  <c r="AR19" i="78"/>
  <c r="AS19" i="78" s="1"/>
  <c r="AR27" i="78"/>
  <c r="AS27" i="78" s="1"/>
  <c r="AC29" i="78"/>
  <c r="AT29" i="78"/>
  <c r="AK33" i="78"/>
  <c r="AU33" i="78" s="1"/>
  <c r="AD34" i="78"/>
  <c r="AE34" i="78" s="1"/>
  <c r="AF34" i="78" s="1"/>
  <c r="AB21" i="78"/>
  <c r="AE21" i="78" s="1"/>
  <c r="AF21" i="78" s="1"/>
  <c r="AN10" i="78"/>
  <c r="AS10" i="78" s="1"/>
  <c r="AN36" i="78"/>
  <c r="AG36" i="78"/>
  <c r="AR36" i="78" s="1"/>
  <c r="AG49" i="78"/>
  <c r="AR65" i="78"/>
  <c r="AR67" i="78"/>
  <c r="AR73" i="78"/>
  <c r="AS73" i="78" s="1"/>
  <c r="AC91" i="78"/>
  <c r="AK73" i="78"/>
  <c r="AU72" i="78"/>
  <c r="AK7" i="78"/>
  <c r="V7" i="78"/>
  <c r="AG8" i="78"/>
  <c r="AC12" i="78"/>
  <c r="AT12" i="78"/>
  <c r="AK15" i="78"/>
  <c r="AU15" i="78" s="1"/>
  <c r="V15" i="78"/>
  <c r="AG16" i="78"/>
  <c r="AC20" i="78"/>
  <c r="AT20" i="78"/>
  <c r="V23" i="78"/>
  <c r="AG24" i="78"/>
  <c r="AC28" i="78"/>
  <c r="AT28" i="78"/>
  <c r="V31" i="78"/>
  <c r="AG33" i="78"/>
  <c r="AD18" i="78"/>
  <c r="AT18" i="78" s="1"/>
  <c r="AP8" i="78"/>
  <c r="AK22" i="78"/>
  <c r="AN11" i="78"/>
  <c r="AN27" i="78"/>
  <c r="AU19" i="78"/>
  <c r="AB40" i="78"/>
  <c r="AE40" i="78" s="1"/>
  <c r="AF40" i="78" s="1"/>
  <c r="AC43" i="78"/>
  <c r="AT43" i="78"/>
  <c r="AG51" i="78"/>
  <c r="AK87" i="78"/>
  <c r="AK18" i="78"/>
  <c r="AU49" i="78"/>
  <c r="AN52" i="78"/>
  <c r="AG52" i="78"/>
  <c r="AR52" i="78" s="1"/>
  <c r="V74" i="78"/>
  <c r="AB74" i="78" s="1"/>
  <c r="AE74" i="78" s="1"/>
  <c r="AF74" i="78" s="1"/>
  <c r="AK74" i="78"/>
  <c r="AB65" i="78"/>
  <c r="AE65" i="78" s="1"/>
  <c r="AF65" i="78" s="1"/>
  <c r="AN65" i="78"/>
  <c r="AU81" i="78"/>
  <c r="AN60" i="78"/>
  <c r="AG60" i="78"/>
  <c r="AR60" i="78" s="1"/>
  <c r="AG74" i="78"/>
  <c r="AN74" i="78"/>
  <c r="AI37" i="78"/>
  <c r="AU40" i="78"/>
  <c r="AR64" i="78"/>
  <c r="AC66" i="78"/>
  <c r="AT66" i="78"/>
  <c r="AK69" i="78"/>
  <c r="AU69" i="78" s="1"/>
  <c r="AR72" i="78"/>
  <c r="AC74" i="78"/>
  <c r="AT74" i="78"/>
  <c r="AR80" i="78"/>
  <c r="AC82" i="78"/>
  <c r="AT82" i="78"/>
  <c r="AK85" i="78"/>
  <c r="AG86" i="78"/>
  <c r="AR86" i="78" s="1"/>
  <c r="AN86" i="78"/>
  <c r="V77" i="78"/>
  <c r="AB77" i="78" s="1"/>
  <c r="AE77" i="78" s="1"/>
  <c r="AF77" i="78" s="1"/>
  <c r="AK64" i="78"/>
  <c r="AU64" i="78" s="1"/>
  <c r="AN72" i="78"/>
  <c r="AR68" i="78"/>
  <c r="AR13" i="78"/>
  <c r="AR21" i="78"/>
  <c r="AR29" i="78"/>
  <c r="AR12" i="78"/>
  <c r="AK16" i="78"/>
  <c r="AU16" i="78" s="1"/>
  <c r="AC21" i="78"/>
  <c r="AT21" i="78"/>
  <c r="AU21" i="78" s="1"/>
  <c r="V24" i="78"/>
  <c r="AK24" i="78" s="1"/>
  <c r="AU24" i="78" s="1"/>
  <c r="AK10" i="78"/>
  <c r="AT42" i="78"/>
  <c r="AC42" i="78"/>
  <c r="AR49" i="78"/>
  <c r="AN79" i="78"/>
  <c r="AR81" i="78"/>
  <c r="AS81" i="78" s="1"/>
  <c r="AN87" i="78"/>
  <c r="AG6" i="78"/>
  <c r="AR6" i="78" s="1"/>
  <c r="AN6" i="78"/>
  <c r="AN14" i="78"/>
  <c r="AG14" i="78"/>
  <c r="AR14" i="78" s="1"/>
  <c r="AR16" i="78"/>
  <c r="AN22" i="78"/>
  <c r="AG22" i="78"/>
  <c r="AR22" i="78" s="1"/>
  <c r="AN30" i="78"/>
  <c r="AG30" i="78"/>
  <c r="AR30" i="78" s="1"/>
  <c r="AN16" i="78"/>
  <c r="AN33" i="78"/>
  <c r="V12" i="78"/>
  <c r="AB12" i="78" s="1"/>
  <c r="AE12" i="78" s="1"/>
  <c r="AF12" i="78" s="1"/>
  <c r="AC17" i="78"/>
  <c r="AT17" i="78"/>
  <c r="AU17" i="78" s="1"/>
  <c r="V20" i="78"/>
  <c r="AB20" i="78" s="1"/>
  <c r="AE20" i="78" s="1"/>
  <c r="AF20" i="78" s="1"/>
  <c r="AK20" i="78"/>
  <c r="AC25" i="78"/>
  <c r="AT25" i="78"/>
  <c r="AU25" i="78" s="1"/>
  <c r="V28" i="78"/>
  <c r="AB28" i="78" s="1"/>
  <c r="AE28" i="78" s="1"/>
  <c r="AF28" i="78" s="1"/>
  <c r="V13" i="78"/>
  <c r="AB13" i="78" s="1"/>
  <c r="AE13" i="78" s="1"/>
  <c r="AF13" i="78" s="1"/>
  <c r="AK29" i="78"/>
  <c r="AT10" i="78"/>
  <c r="AU10" i="78" s="1"/>
  <c r="AT26" i="78"/>
  <c r="AU26" i="78" s="1"/>
  <c r="AC36" i="78"/>
  <c r="AT36" i="78"/>
  <c r="AU36" i="78" s="1"/>
  <c r="AJ37" i="78"/>
  <c r="AJ63" i="78" s="1"/>
  <c r="AN48" i="78"/>
  <c r="AC53" i="78"/>
  <c r="AT53" i="78"/>
  <c r="AC65" i="78"/>
  <c r="AT65" i="78"/>
  <c r="AG69" i="78"/>
  <c r="AR69" i="78" s="1"/>
  <c r="AC73" i="78"/>
  <c r="AT73" i="78"/>
  <c r="V76" i="78"/>
  <c r="AB76" i="78" s="1"/>
  <c r="AE76" i="78" s="1"/>
  <c r="AF76" i="78" s="1"/>
  <c r="AG77" i="78"/>
  <c r="AR77" i="78" s="1"/>
  <c r="AR79" i="78"/>
  <c r="AG85" i="78"/>
  <c r="AR85" i="78" s="1"/>
  <c r="AR87" i="78"/>
  <c r="AO91" i="78"/>
  <c r="AB67" i="78"/>
  <c r="AE67" i="78" s="1"/>
  <c r="AF67" i="78" s="1"/>
  <c r="AB83" i="78"/>
  <c r="AE83" i="78" s="1"/>
  <c r="AF83" i="78" s="1"/>
  <c r="AG67" i="78"/>
  <c r="AG75" i="78"/>
  <c r="AR75" i="78" s="1"/>
  <c r="AG83" i="78"/>
  <c r="AR83" i="78" s="1"/>
  <c r="AN77" i="78"/>
  <c r="AT90" i="78"/>
  <c r="AU60" i="78"/>
  <c r="AG66" i="78"/>
  <c r="AR66" i="78" s="1"/>
  <c r="AN66" i="78"/>
  <c r="AG82" i="78"/>
  <c r="AR82" i="78" s="1"/>
  <c r="AS82" i="78" s="1"/>
  <c r="AN82" i="78"/>
  <c r="AC86" i="78"/>
  <c r="AT86" i="78"/>
  <c r="AU86" i="78" s="1"/>
  <c r="AG91" i="78"/>
  <c r="AR91" i="78" s="1"/>
  <c r="AN91" i="78"/>
  <c r="AN85" i="78"/>
  <c r="AR11" i="78"/>
  <c r="AS11" i="78" s="1"/>
  <c r="AN17" i="78"/>
  <c r="V8" i="78"/>
  <c r="AG34" i="78"/>
  <c r="AR34" i="78" s="1"/>
  <c r="AU7" i="78"/>
  <c r="AR40" i="78"/>
  <c r="AE78" i="78"/>
  <c r="AF78" i="78" s="1"/>
  <c r="AR33" i="78"/>
  <c r="AT8" i="78"/>
  <c r="AC9" i="78"/>
  <c r="AT9" i="78"/>
  <c r="AU9" i="78" s="1"/>
  <c r="AN13" i="78"/>
  <c r="AN21" i="78"/>
  <c r="AN29" i="78"/>
  <c r="AN12" i="78"/>
  <c r="AN20" i="78"/>
  <c r="AE27" i="78"/>
  <c r="AF27" i="78" s="1"/>
  <c r="AK14" i="78"/>
  <c r="AK30" i="78"/>
  <c r="AN19" i="78"/>
  <c r="AU6" i="78"/>
  <c r="AG21" i="78"/>
  <c r="AQ11" i="78"/>
  <c r="AU11" i="78"/>
  <c r="AC35" i="78"/>
  <c r="AT35" i="78"/>
  <c r="AG41" i="78"/>
  <c r="AR41" i="78" s="1"/>
  <c r="AK48" i="78"/>
  <c r="AT54" i="78"/>
  <c r="AC54" i="78"/>
  <c r="AN56" i="78"/>
  <c r="AB60" i="78"/>
  <c r="AE60" i="78" s="1"/>
  <c r="AF60" i="78" s="1"/>
  <c r="AC62" i="78"/>
  <c r="AT62" i="78"/>
  <c r="AN68" i="78"/>
  <c r="AR70" i="78"/>
  <c r="AN76" i="78"/>
  <c r="AN84" i="78"/>
  <c r="AG84" i="78"/>
  <c r="AR84" i="78" s="1"/>
  <c r="AK84" i="78"/>
  <c r="AN78" i="78"/>
  <c r="AS78" i="78" s="1"/>
  <c r="AT79" i="78"/>
  <c r="AU68" i="78"/>
  <c r="AU88" i="78"/>
  <c r="AH18" i="78"/>
  <c r="AO8" i="78"/>
  <c r="AJ8" i="78"/>
  <c r="AJ34" i="78" s="1"/>
  <c r="AR37" i="78"/>
  <c r="AS37" i="78" s="1"/>
  <c r="AH37" i="78"/>
  <c r="AH63" i="78" s="1"/>
  <c r="AN40" i="78"/>
  <c r="AM47" i="78"/>
  <c r="AG50" i="78"/>
  <c r="AG58" i="78"/>
  <c r="AD91" i="78"/>
  <c r="AT91" i="78" s="1"/>
  <c r="AU91" i="78" s="1"/>
  <c r="V71" i="78"/>
  <c r="AB71" i="78" s="1"/>
  <c r="AE71" i="78" s="1"/>
  <c r="AF71" i="78" s="1"/>
  <c r="V79" i="78"/>
  <c r="AB79" i="78" s="1"/>
  <c r="AE79" i="78" s="1"/>
  <c r="AF79" i="78" s="1"/>
  <c r="V87" i="78"/>
  <c r="AB87" i="78" s="1"/>
  <c r="AE87" i="78" s="1"/>
  <c r="AF87" i="78" s="1"/>
  <c r="AT75" i="78"/>
  <c r="AU75" i="78" s="1"/>
  <c r="AT85" i="78"/>
  <c r="AI8" i="78"/>
  <c r="AK41" i="78"/>
  <c r="AU41" i="78"/>
  <c r="AN44" i="78"/>
  <c r="AR48" i="78"/>
  <c r="AS48" i="78" s="1"/>
  <c r="V49" i="78"/>
  <c r="AB49" i="78" s="1"/>
  <c r="AE49" i="78" s="1"/>
  <c r="AF49" i="78" s="1"/>
  <c r="AK56" i="78"/>
  <c r="AH91" i="78"/>
  <c r="AT83" i="78"/>
  <c r="AU83" i="78" s="1"/>
  <c r="AH8" i="78"/>
  <c r="AH34" i="78" s="1"/>
  <c r="AL8" i="78"/>
  <c r="AG35" i="78"/>
  <c r="AM37" i="78"/>
  <c r="AK44" i="78"/>
  <c r="AT50" i="78"/>
  <c r="AC50" i="78"/>
  <c r="AG56" i="78"/>
  <c r="AR56" i="78" s="1"/>
  <c r="AT56" i="78"/>
  <c r="AU56" i="78" s="1"/>
  <c r="AT58" i="78"/>
  <c r="AC58" i="78"/>
  <c r="AM91" i="78"/>
  <c r="AT80" i="78"/>
  <c r="AU80" i="78" s="1"/>
  <c r="AM8" i="78"/>
  <c r="AM34" i="78" s="1"/>
  <c r="AP18" i="78"/>
  <c r="AT14" i="78"/>
  <c r="AU14" i="78" s="1"/>
  <c r="AT22" i="78"/>
  <c r="AT30" i="78"/>
  <c r="AK37" i="78"/>
  <c r="AT38" i="78"/>
  <c r="AC38" i="78"/>
  <c r="AG44" i="78"/>
  <c r="AR44" i="78" s="1"/>
  <c r="AT44" i="78"/>
  <c r="AU44" i="78" s="1"/>
  <c r="AT46" i="78"/>
  <c r="AC46" i="78"/>
  <c r="AI47" i="78"/>
  <c r="AT51" i="78"/>
  <c r="AG54" i="78"/>
  <c r="AT59" i="78"/>
  <c r="AG63" i="78"/>
  <c r="AT67" i="78"/>
  <c r="AU67" i="78" s="1"/>
  <c r="AT77" i="78"/>
  <c r="AT84" i="78"/>
  <c r="AU84" i="78" s="1"/>
  <c r="O7" i="79"/>
  <c r="O24" i="79"/>
  <c r="V63" i="79"/>
  <c r="O73" i="79"/>
  <c r="O31" i="79"/>
  <c r="X37" i="79"/>
  <c r="X63" i="79" s="1"/>
  <c r="O51" i="79"/>
  <c r="O8" i="79"/>
  <c r="O36" i="79"/>
  <c r="M37" i="79"/>
  <c r="M63" i="79" s="1"/>
  <c r="O52" i="79"/>
  <c r="X91" i="79"/>
  <c r="O68" i="79"/>
  <c r="O84" i="79"/>
  <c r="W18" i="79"/>
  <c r="O16" i="79"/>
  <c r="U47" i="79"/>
  <c r="U63" i="79" s="1"/>
  <c r="Y91" i="79"/>
  <c r="U34" i="79"/>
  <c r="W8" i="79"/>
  <c r="W34" i="79" s="1"/>
  <c r="N8" i="79"/>
  <c r="N34" i="79" s="1"/>
  <c r="O47" i="79"/>
  <c r="O65" i="79"/>
  <c r="O81" i="79"/>
  <c r="M8" i="79"/>
  <c r="M34" i="79" s="1"/>
  <c r="O10" i="79"/>
  <c r="O23" i="79"/>
  <c r="O27" i="79"/>
  <c r="U37" i="79"/>
  <c r="O40" i="79"/>
  <c r="O44" i="79"/>
  <c r="O45" i="79"/>
  <c r="W47" i="79"/>
  <c r="W63" i="79" s="1"/>
  <c r="O58" i="79"/>
  <c r="O76" i="79"/>
  <c r="O9" i="77"/>
  <c r="V34" i="79"/>
  <c r="V38" i="78"/>
  <c r="AB38" i="78" s="1"/>
  <c r="AE38" i="78" s="1"/>
  <c r="AF38" i="78" s="1"/>
  <c r="AR38" i="78"/>
  <c r="AR45" i="78"/>
  <c r="AN47" i="78"/>
  <c r="AB47" i="78"/>
  <c r="AE47" i="78" s="1"/>
  <c r="AF47" i="78" s="1"/>
  <c r="AK47" i="78"/>
  <c r="AU47" i="78" s="1"/>
  <c r="AM63" i="78"/>
  <c r="AR63" i="78"/>
  <c r="AI63" i="78"/>
  <c r="AR53" i="78"/>
  <c r="AR57" i="78"/>
  <c r="AE44" i="78"/>
  <c r="AF44" i="78" s="1"/>
  <c r="AK53" i="78"/>
  <c r="AE56" i="78"/>
  <c r="AF56" i="78" s="1"/>
  <c r="AK57" i="78"/>
  <c r="AU57" i="78" s="1"/>
  <c r="AK62" i="78"/>
  <c r="AD37" i="78"/>
  <c r="V42" i="78"/>
  <c r="AK42" i="78"/>
  <c r="V46" i="78"/>
  <c r="AK46" i="78"/>
  <c r="V50" i="78"/>
  <c r="AK50" i="78" s="1"/>
  <c r="V54" i="78"/>
  <c r="AK54" i="78"/>
  <c r="V58" i="78"/>
  <c r="AK58" i="78"/>
  <c r="V63" i="78"/>
  <c r="AB63" i="78" s="1"/>
  <c r="AE48" i="78"/>
  <c r="AF48" i="78" s="1"/>
  <c r="AN49" i="78"/>
  <c r="AC63" i="78"/>
  <c r="AK45" i="78"/>
  <c r="AU45" i="78" s="1"/>
  <c r="AN45" i="78"/>
  <c r="AN53" i="78"/>
  <c r="AN57" i="78"/>
  <c r="AB62" i="78"/>
  <c r="AE62" i="78" s="1"/>
  <c r="AF62" i="78" s="1"/>
  <c r="AT48" i="78"/>
  <c r="V35" i="78"/>
  <c r="V39" i="78"/>
  <c r="V43" i="78"/>
  <c r="AK43" i="78" s="1"/>
  <c r="V51" i="78"/>
  <c r="V55" i="78"/>
  <c r="V59" i="78"/>
  <c r="AO34" i="78"/>
  <c r="AL34" i="78"/>
  <c r="AI34" i="78"/>
  <c r="M78" i="77"/>
  <c r="M74" i="77"/>
  <c r="M70" i="77"/>
  <c r="BF62" i="77"/>
  <c r="AO62" i="77"/>
  <c r="O62" i="77"/>
  <c r="BF60" i="77"/>
  <c r="AO60" i="77"/>
  <c r="O60" i="77"/>
  <c r="BF59" i="77"/>
  <c r="AO59" i="77"/>
  <c r="O59" i="77"/>
  <c r="BF58" i="77"/>
  <c r="AO58" i="77"/>
  <c r="O58" i="77"/>
  <c r="BF57" i="77"/>
  <c r="AO57" i="77"/>
  <c r="O57" i="77"/>
  <c r="BI56" i="77"/>
  <c r="BF56" i="77" s="1"/>
  <c r="BG56" i="77"/>
  <c r="BE56" i="77"/>
  <c r="BD56" i="77"/>
  <c r="BC56" i="77"/>
  <c r="BB56" i="77"/>
  <c r="BB47" i="77" s="1"/>
  <c r="BA56" i="77"/>
  <c r="AZ56" i="77"/>
  <c r="AZ47" i="77" s="1"/>
  <c r="AY56" i="77"/>
  <c r="AX56" i="77"/>
  <c r="AW56" i="77"/>
  <c r="AV56" i="77"/>
  <c r="AU56" i="77"/>
  <c r="AT56" i="77"/>
  <c r="AT47" i="77" s="1"/>
  <c r="AS56" i="77"/>
  <c r="AR56" i="77"/>
  <c r="AR47" i="77" s="1"/>
  <c r="AQ56" i="77"/>
  <c r="AP56" i="77"/>
  <c r="AN56" i="77"/>
  <c r="AL56" i="77"/>
  <c r="AO56" i="77" s="1"/>
  <c r="AK56" i="77"/>
  <c r="AD56" i="77"/>
  <c r="V56" i="77"/>
  <c r="Q56" i="77"/>
  <c r="P56" i="77"/>
  <c r="O56" i="77"/>
  <c r="N56" i="77"/>
  <c r="M56" i="77"/>
  <c r="M47" i="77" s="1"/>
  <c r="BF55" i="77"/>
  <c r="AO55" i="77"/>
  <c r="O55" i="77"/>
  <c r="BF54" i="77"/>
  <c r="AO54" i="77"/>
  <c r="O54" i="77"/>
  <c r="BF53" i="77"/>
  <c r="AO53" i="77"/>
  <c r="O53" i="77"/>
  <c r="BF52" i="77"/>
  <c r="AO52" i="77"/>
  <c r="O52" i="77"/>
  <c r="BF51" i="77"/>
  <c r="AO51" i="77"/>
  <c r="O51" i="77"/>
  <c r="BF50" i="77"/>
  <c r="AO50" i="77"/>
  <c r="O50" i="77"/>
  <c r="BF49" i="77"/>
  <c r="AO49" i="77"/>
  <c r="O49" i="77"/>
  <c r="BI48" i="77"/>
  <c r="BI47" i="77" s="1"/>
  <c r="BF47" i="77" s="1"/>
  <c r="BG48" i="77"/>
  <c r="BF48" i="77" s="1"/>
  <c r="BE48" i="77"/>
  <c r="BE47" i="77" s="1"/>
  <c r="BD48" i="77"/>
  <c r="BD47" i="77" s="1"/>
  <c r="BC48" i="77"/>
  <c r="BC47" i="77" s="1"/>
  <c r="BB48" i="77"/>
  <c r="BA48" i="77"/>
  <c r="BA47" i="77" s="1"/>
  <c r="AZ48" i="77"/>
  <c r="AY48" i="77"/>
  <c r="AX48" i="77"/>
  <c r="AW48" i="77"/>
  <c r="AW47" i="77" s="1"/>
  <c r="AV48" i="77"/>
  <c r="AV47" i="77" s="1"/>
  <c r="AU48" i="77"/>
  <c r="AU47" i="77" s="1"/>
  <c r="AT48" i="77"/>
  <c r="AS48" i="77"/>
  <c r="AS47" i="77" s="1"/>
  <c r="AR48" i="77"/>
  <c r="AQ48" i="77"/>
  <c r="AP48" i="77"/>
  <c r="AN48" i="77"/>
  <c r="AO48" i="77" s="1"/>
  <c r="AL48" i="77"/>
  <c r="AK48" i="77"/>
  <c r="AK47" i="77" s="1"/>
  <c r="AD48" i="77"/>
  <c r="V48" i="77"/>
  <c r="V47" i="77" s="1"/>
  <c r="Q48" i="77"/>
  <c r="Q47" i="77" s="1"/>
  <c r="P48" i="77"/>
  <c r="P47" i="77" s="1"/>
  <c r="O47" i="77" s="1"/>
  <c r="N48" i="77"/>
  <c r="N47" i="77" s="1"/>
  <c r="M48" i="77"/>
  <c r="BG47" i="77"/>
  <c r="AY47" i="77"/>
  <c r="AX47" i="77"/>
  <c r="AQ47" i="77"/>
  <c r="AP47" i="77"/>
  <c r="AD47" i="77"/>
  <c r="BF46" i="77"/>
  <c r="AO46" i="77"/>
  <c r="O46" i="77"/>
  <c r="BF45" i="77"/>
  <c r="AO45" i="77"/>
  <c r="O45" i="77"/>
  <c r="BI44" i="77"/>
  <c r="BG44" i="77"/>
  <c r="BF44" i="77" s="1"/>
  <c r="BE44" i="77"/>
  <c r="BD44" i="77"/>
  <c r="BC44" i="77"/>
  <c r="BB44" i="77"/>
  <c r="BA44" i="77"/>
  <c r="AZ44" i="77"/>
  <c r="AY44" i="77"/>
  <c r="AX44" i="77"/>
  <c r="AW44" i="77"/>
  <c r="AV44" i="77"/>
  <c r="AU44" i="77"/>
  <c r="AT44" i="77"/>
  <c r="AS44" i="77"/>
  <c r="AR44" i="77"/>
  <c r="AQ44" i="77"/>
  <c r="AP44" i="77"/>
  <c r="AN44" i="77"/>
  <c r="AL44" i="77"/>
  <c r="AO44" i="77" s="1"/>
  <c r="AK44" i="77"/>
  <c r="AD44" i="77"/>
  <c r="V44" i="77"/>
  <c r="Q44" i="77"/>
  <c r="P44" i="77"/>
  <c r="O44" i="77"/>
  <c r="N44" i="77"/>
  <c r="M44" i="77"/>
  <c r="BF43" i="77"/>
  <c r="AO43" i="77"/>
  <c r="O43" i="77"/>
  <c r="BF42" i="77"/>
  <c r="AO42" i="77"/>
  <c r="O42" i="77"/>
  <c r="BI41" i="77"/>
  <c r="BG41" i="77"/>
  <c r="BF41" i="77"/>
  <c r="BE41" i="77"/>
  <c r="BD41" i="77"/>
  <c r="BD37" i="77" s="1"/>
  <c r="BD63" i="77" s="1"/>
  <c r="BC41" i="77"/>
  <c r="BB41" i="77"/>
  <c r="BA41" i="77"/>
  <c r="AZ41" i="77"/>
  <c r="AY41" i="77"/>
  <c r="AX41" i="77"/>
  <c r="AX37" i="77" s="1"/>
  <c r="AX63" i="77" s="1"/>
  <c r="AW41" i="77"/>
  <c r="AV41" i="77"/>
  <c r="AV37" i="77" s="1"/>
  <c r="AV63" i="77" s="1"/>
  <c r="AU41" i="77"/>
  <c r="AT41" i="77"/>
  <c r="AS41" i="77"/>
  <c r="AR41" i="77"/>
  <c r="AQ41" i="77"/>
  <c r="AP41" i="77"/>
  <c r="AP37" i="77" s="1"/>
  <c r="AP63" i="77" s="1"/>
  <c r="AN41" i="77"/>
  <c r="AN37" i="77" s="1"/>
  <c r="AL41" i="77"/>
  <c r="AK41" i="77"/>
  <c r="AD41" i="77"/>
  <c r="V41" i="77"/>
  <c r="Q41" i="77"/>
  <c r="Q37" i="77" s="1"/>
  <c r="P41" i="77"/>
  <c r="N41" i="77"/>
  <c r="M41" i="77"/>
  <c r="BF40" i="77"/>
  <c r="AO40" i="77"/>
  <c r="O40" i="77"/>
  <c r="BF39" i="77"/>
  <c r="AO39" i="77"/>
  <c r="O39" i="77"/>
  <c r="BI38" i="77"/>
  <c r="BI37" i="77" s="1"/>
  <c r="BG38" i="77"/>
  <c r="BG37" i="77" s="1"/>
  <c r="BE38" i="77"/>
  <c r="BE37" i="77" s="1"/>
  <c r="BE63" i="77" s="1"/>
  <c r="BD38" i="77"/>
  <c r="BC38" i="77"/>
  <c r="BB38" i="77"/>
  <c r="BA38" i="77"/>
  <c r="BA37" i="77" s="1"/>
  <c r="BA63" i="77" s="1"/>
  <c r="AZ38" i="77"/>
  <c r="AZ37" i="77" s="1"/>
  <c r="AZ63" i="77" s="1"/>
  <c r="AY38" i="77"/>
  <c r="AY37" i="77" s="1"/>
  <c r="AY63" i="77" s="1"/>
  <c r="AX38" i="77"/>
  <c r="AW38" i="77"/>
  <c r="AW37" i="77" s="1"/>
  <c r="AW63" i="77" s="1"/>
  <c r="AV38" i="77"/>
  <c r="AU38" i="77"/>
  <c r="AT38" i="77"/>
  <c r="AS38" i="77"/>
  <c r="AS37" i="77" s="1"/>
  <c r="AS63" i="77" s="1"/>
  <c r="AR38" i="77"/>
  <c r="AR37" i="77" s="1"/>
  <c r="AR63" i="77" s="1"/>
  <c r="AQ38" i="77"/>
  <c r="AQ37" i="77" s="1"/>
  <c r="AQ63" i="77" s="1"/>
  <c r="AP38" i="77"/>
  <c r="AO38" i="77"/>
  <c r="AN38" i="77"/>
  <c r="AL38" i="77"/>
  <c r="AK38" i="77"/>
  <c r="AK37" i="77" s="1"/>
  <c r="AK63" i="77" s="1"/>
  <c r="AD38" i="77"/>
  <c r="AD37" i="77" s="1"/>
  <c r="AD63" i="77" s="1"/>
  <c r="V38" i="77"/>
  <c r="V37" i="77" s="1"/>
  <c r="V63" i="77" s="1"/>
  <c r="Q38" i="77"/>
  <c r="P38" i="77"/>
  <c r="O38" i="77" s="1"/>
  <c r="N38" i="77"/>
  <c r="N37" i="77" s="1"/>
  <c r="N63" i="77" s="1"/>
  <c r="M38" i="77"/>
  <c r="M37" i="77" s="1"/>
  <c r="M63" i="77" s="1"/>
  <c r="BC37" i="77"/>
  <c r="BB37" i="77"/>
  <c r="AU37" i="77"/>
  <c r="AT37" i="77"/>
  <c r="AL37" i="77"/>
  <c r="P37" i="77"/>
  <c r="P63" i="77" s="1"/>
  <c r="BF36" i="77"/>
  <c r="AO36" i="77"/>
  <c r="O36" i="77"/>
  <c r="BF35" i="77"/>
  <c r="AO35" i="77"/>
  <c r="O35" i="77"/>
  <c r="BJ14" i="77"/>
  <c r="BJ13" i="77"/>
  <c r="BJ12" i="77"/>
  <c r="BJ11" i="77"/>
  <c r="BJ10" i="77"/>
  <c r="BJ9" i="77"/>
  <c r="BJ8" i="77"/>
  <c r="BJ7" i="77"/>
  <c r="BJ6" i="77"/>
  <c r="BF34" i="77"/>
  <c r="BF33" i="77"/>
  <c r="BF31" i="77"/>
  <c r="BF30" i="77"/>
  <c r="BF29" i="77"/>
  <c r="BF28" i="77"/>
  <c r="BF27" i="77"/>
  <c r="BF26" i="77"/>
  <c r="BF25" i="77"/>
  <c r="BF24" i="77"/>
  <c r="BF23" i="77"/>
  <c r="BF22" i="77"/>
  <c r="BF21" i="77"/>
  <c r="BF20" i="77"/>
  <c r="BF19" i="77"/>
  <c r="BF18" i="77"/>
  <c r="BF17" i="77"/>
  <c r="BF16" i="77"/>
  <c r="BF15" i="77"/>
  <c r="BF14" i="77"/>
  <c r="BF13" i="77"/>
  <c r="BF12" i="77"/>
  <c r="BF11" i="77"/>
  <c r="BF10" i="77"/>
  <c r="BF9" i="77"/>
  <c r="BF8" i="77"/>
  <c r="BF7" i="77"/>
  <c r="BF6" i="77"/>
  <c r="AO34" i="77"/>
  <c r="AO33" i="77"/>
  <c r="AO31" i="77"/>
  <c r="AO30" i="77"/>
  <c r="AO29" i="77"/>
  <c r="AO28" i="77"/>
  <c r="AO27" i="77"/>
  <c r="AO26" i="77"/>
  <c r="AO25" i="77"/>
  <c r="AO24" i="77"/>
  <c r="AO23" i="77"/>
  <c r="AO22" i="77"/>
  <c r="AO21" i="77"/>
  <c r="AO20" i="77"/>
  <c r="AO19" i="77"/>
  <c r="AO18" i="77"/>
  <c r="AO17" i="77"/>
  <c r="AO16" i="77"/>
  <c r="AO15" i="77"/>
  <c r="AO14" i="77"/>
  <c r="AO13" i="77"/>
  <c r="AO12" i="77"/>
  <c r="AO11" i="77"/>
  <c r="AO10" i="77"/>
  <c r="AO9" i="77"/>
  <c r="AO8" i="77"/>
  <c r="AO7" i="77"/>
  <c r="AO6" i="77"/>
  <c r="O33" i="77"/>
  <c r="O31" i="77"/>
  <c r="O30" i="77"/>
  <c r="O29" i="77"/>
  <c r="O28" i="77"/>
  <c r="O27" i="77"/>
  <c r="O26" i="77"/>
  <c r="O25" i="77"/>
  <c r="O24" i="77"/>
  <c r="O23" i="77"/>
  <c r="O22" i="77"/>
  <c r="O21" i="77"/>
  <c r="O20" i="77"/>
  <c r="O19" i="77"/>
  <c r="O18" i="77"/>
  <c r="O17" i="77"/>
  <c r="O16" i="77"/>
  <c r="O15" i="77"/>
  <c r="O14" i="77"/>
  <c r="O13" i="77"/>
  <c r="O12" i="77"/>
  <c r="O11" i="77"/>
  <c r="O10" i="77"/>
  <c r="O7" i="77"/>
  <c r="O6" i="77"/>
  <c r="AZ34" i="77"/>
  <c r="AY34" i="77"/>
  <c r="AX34" i="77"/>
  <c r="AW34" i="77"/>
  <c r="BI27" i="77"/>
  <c r="BI19" i="77"/>
  <c r="BI18" i="77"/>
  <c r="BI15" i="77"/>
  <c r="BI12" i="77"/>
  <c r="BI8" i="77" s="1"/>
  <c r="BI34" i="77" s="1"/>
  <c r="BI9" i="77"/>
  <c r="BG27" i="77"/>
  <c r="BG19" i="77"/>
  <c r="BG18" i="77"/>
  <c r="BG15" i="77"/>
  <c r="BG8" i="77" s="1"/>
  <c r="BG34" i="77" s="1"/>
  <c r="BG12" i="77"/>
  <c r="BG9" i="77"/>
  <c r="BE27" i="77"/>
  <c r="BE18" i="77" s="1"/>
  <c r="BD27" i="77"/>
  <c r="BC27" i="77"/>
  <c r="BB27" i="77"/>
  <c r="BA27" i="77"/>
  <c r="AZ27" i="77"/>
  <c r="AY27" i="77"/>
  <c r="AX27" i="77"/>
  <c r="AW27" i="77"/>
  <c r="AW18" i="77" s="1"/>
  <c r="AV27" i="77"/>
  <c r="BE19" i="77"/>
  <c r="BD19" i="77"/>
  <c r="BD18" i="77" s="1"/>
  <c r="BC19" i="77"/>
  <c r="BB19" i="77"/>
  <c r="BA19" i="77"/>
  <c r="AZ19" i="77"/>
  <c r="AY19" i="77"/>
  <c r="AY18" i="77" s="1"/>
  <c r="AX19" i="77"/>
  <c r="AX18" i="77" s="1"/>
  <c r="AW19" i="77"/>
  <c r="AV19" i="77"/>
  <c r="AV18" i="77" s="1"/>
  <c r="BC18" i="77"/>
  <c r="BB18" i="77"/>
  <c r="BA18" i="77"/>
  <c r="AZ18" i="77"/>
  <c r="BE15" i="77"/>
  <c r="BD15" i="77"/>
  <c r="BC15" i="77"/>
  <c r="BC8" i="77" s="1"/>
  <c r="BC34" i="77" s="1"/>
  <c r="BB15" i="77"/>
  <c r="BB8" i="77" s="1"/>
  <c r="BB34" i="77" s="1"/>
  <c r="BA15" i="77"/>
  <c r="AZ15" i="77"/>
  <c r="AY15" i="77"/>
  <c r="AX15" i="77"/>
  <c r="AW15" i="77"/>
  <c r="AV15" i="77"/>
  <c r="BE12" i="77"/>
  <c r="BE8" i="77" s="1"/>
  <c r="BE34" i="77" s="1"/>
  <c r="BD12" i="77"/>
  <c r="BC12" i="77"/>
  <c r="BB12" i="77"/>
  <c r="BA12" i="77"/>
  <c r="AZ12" i="77"/>
  <c r="AY12" i="77"/>
  <c r="AX12" i="77"/>
  <c r="AW12" i="77"/>
  <c r="AV12" i="77"/>
  <c r="BE9" i="77"/>
  <c r="BD9" i="77"/>
  <c r="BD8" i="77" s="1"/>
  <c r="BD34" i="77" s="1"/>
  <c r="BC9" i="77"/>
  <c r="BB9" i="77"/>
  <c r="BA9" i="77"/>
  <c r="AZ9" i="77"/>
  <c r="AY9" i="77"/>
  <c r="AY8" i="77" s="1"/>
  <c r="AX9" i="77"/>
  <c r="AX8" i="77" s="1"/>
  <c r="AW9" i="77"/>
  <c r="AW8" i="77" s="1"/>
  <c r="AV9" i="77"/>
  <c r="AV8" i="77" s="1"/>
  <c r="AV34" i="77" s="1"/>
  <c r="BA8" i="77"/>
  <c r="BA34" i="77" s="1"/>
  <c r="AZ8" i="77"/>
  <c r="AU27" i="77"/>
  <c r="AT27" i="77"/>
  <c r="AS27" i="77"/>
  <c r="AR27" i="77"/>
  <c r="AQ27" i="77"/>
  <c r="AP27" i="77"/>
  <c r="AU19" i="77"/>
  <c r="AU18" i="77" s="1"/>
  <c r="AT19" i="77"/>
  <c r="AT18" i="77" s="1"/>
  <c r="AS19" i="77"/>
  <c r="AR19" i="77"/>
  <c r="AQ19" i="77"/>
  <c r="AQ18" i="77" s="1"/>
  <c r="AP19" i="77"/>
  <c r="AP18" i="77" s="1"/>
  <c r="AS18" i="77"/>
  <c r="AR18" i="77"/>
  <c r="AU15" i="77"/>
  <c r="AT15" i="77"/>
  <c r="AS15" i="77"/>
  <c r="AR15" i="77"/>
  <c r="AQ15" i="77"/>
  <c r="AP15" i="77"/>
  <c r="AU12" i="77"/>
  <c r="AT12" i="77"/>
  <c r="AS12" i="77"/>
  <c r="AR12" i="77"/>
  <c r="AQ12" i="77"/>
  <c r="AP12" i="77"/>
  <c r="AU9" i="77"/>
  <c r="AU8" i="77" s="1"/>
  <c r="AU34" i="77" s="1"/>
  <c r="AT9" i="77"/>
  <c r="AT8" i="77" s="1"/>
  <c r="AT34" i="77" s="1"/>
  <c r="AS9" i="77"/>
  <c r="AR9" i="77"/>
  <c r="AQ9" i="77"/>
  <c r="AQ8" i="77" s="1"/>
  <c r="AP9" i="77"/>
  <c r="AP8" i="77" s="1"/>
  <c r="AS8" i="77"/>
  <c r="AS34" i="77" s="1"/>
  <c r="AR8" i="77"/>
  <c r="AR34" i="77" s="1"/>
  <c r="AN27" i="77"/>
  <c r="AN19" i="77"/>
  <c r="AN18" i="77"/>
  <c r="AN15" i="77"/>
  <c r="AN12" i="77"/>
  <c r="AN8" i="77" s="1"/>
  <c r="AN34" i="77" s="1"/>
  <c r="AN9" i="77"/>
  <c r="AL27" i="77"/>
  <c r="AL19" i="77"/>
  <c r="AL18" i="77"/>
  <c r="AL15" i="77"/>
  <c r="AL12" i="77"/>
  <c r="AL8" i="77" s="1"/>
  <c r="AL34" i="77" s="1"/>
  <c r="AL9" i="77"/>
  <c r="AK27" i="77"/>
  <c r="AK19" i="77"/>
  <c r="AK18" i="77"/>
  <c r="AK15" i="77"/>
  <c r="AK12" i="77"/>
  <c r="AK8" i="77" s="1"/>
  <c r="AK34" i="77" s="1"/>
  <c r="AK9" i="77"/>
  <c r="AD27" i="77"/>
  <c r="AD19" i="77"/>
  <c r="AD18" i="77"/>
  <c r="AD15" i="77"/>
  <c r="AD12" i="77"/>
  <c r="AD8" i="77" s="1"/>
  <c r="AD34" i="77" s="1"/>
  <c r="AD9" i="77"/>
  <c r="V34" i="77"/>
  <c r="V27" i="77"/>
  <c r="V19" i="77"/>
  <c r="V18" i="77"/>
  <c r="V15" i="77"/>
  <c r="V12" i="77"/>
  <c r="V9" i="77"/>
  <c r="V8" i="77"/>
  <c r="Q27" i="77"/>
  <c r="P27" i="77"/>
  <c r="Q19" i="77"/>
  <c r="Q18" i="77" s="1"/>
  <c r="P19" i="77"/>
  <c r="P18" i="77" s="1"/>
  <c r="Q15" i="77"/>
  <c r="P15" i="77"/>
  <c r="Q12" i="77"/>
  <c r="P12" i="77"/>
  <c r="Q9" i="77"/>
  <c r="Q8" i="77" s="1"/>
  <c r="N27" i="77"/>
  <c r="N19" i="77"/>
  <c r="N18" i="77"/>
  <c r="N15" i="77"/>
  <c r="N8" i="77" s="1"/>
  <c r="N34" i="77" s="1"/>
  <c r="N12" i="77"/>
  <c r="N9" i="77"/>
  <c r="M34" i="77"/>
  <c r="M27" i="77"/>
  <c r="M19" i="77"/>
  <c r="M18" i="77"/>
  <c r="M15" i="77"/>
  <c r="M12" i="77"/>
  <c r="M9" i="77"/>
  <c r="M8" i="77"/>
  <c r="AQ84" i="78" l="1"/>
  <c r="AS84" i="78"/>
  <c r="AS69" i="78"/>
  <c r="AQ69" i="78"/>
  <c r="AS91" i="78"/>
  <c r="AQ91" i="78"/>
  <c r="AS85" i="78"/>
  <c r="AQ85" i="78"/>
  <c r="AQ41" i="78"/>
  <c r="AS41" i="78"/>
  <c r="AS77" i="78"/>
  <c r="AQ77" i="78"/>
  <c r="AR24" i="78"/>
  <c r="AS18" i="78"/>
  <c r="AQ18" i="78"/>
  <c r="AQ48" i="78"/>
  <c r="AU48" i="78"/>
  <c r="AS14" i="78"/>
  <c r="AQ14" i="78"/>
  <c r="AS21" i="78"/>
  <c r="AQ21" i="78"/>
  <c r="AU13" i="78"/>
  <c r="AP34" i="78"/>
  <c r="AB23" i="78"/>
  <c r="AN23" i="78"/>
  <c r="AS67" i="78"/>
  <c r="AQ67" i="78"/>
  <c r="AQ44" i="78"/>
  <c r="AS44" i="78"/>
  <c r="AU54" i="78"/>
  <c r="AN71" i="78"/>
  <c r="AS66" i="78"/>
  <c r="AS75" i="78"/>
  <c r="AQ75" i="78"/>
  <c r="AS30" i="78"/>
  <c r="AQ30" i="78"/>
  <c r="AQ49" i="78"/>
  <c r="AS49" i="78"/>
  <c r="AQ68" i="78"/>
  <c r="AS68" i="78"/>
  <c r="AQ82" i="78"/>
  <c r="AU82" i="78"/>
  <c r="AQ66" i="78"/>
  <c r="AU66" i="78"/>
  <c r="AU18" i="78"/>
  <c r="AK23" i="78"/>
  <c r="AU23" i="78" s="1"/>
  <c r="AS65" i="78"/>
  <c r="AQ28" i="78"/>
  <c r="AU59" i="78"/>
  <c r="AU50" i="78"/>
  <c r="AQ70" i="78"/>
  <c r="AS70" i="78"/>
  <c r="AQ40" i="78"/>
  <c r="AS40" i="78"/>
  <c r="AK76" i="78"/>
  <c r="AU76" i="78" s="1"/>
  <c r="AU53" i="78"/>
  <c r="AR20" i="78"/>
  <c r="AU20" i="78"/>
  <c r="AB7" i="78"/>
  <c r="AN7" i="78"/>
  <c r="AU29" i="78"/>
  <c r="AQ26" i="78"/>
  <c r="AQ38" i="78"/>
  <c r="AS33" i="78"/>
  <c r="AQ33" i="78"/>
  <c r="AQ79" i="78"/>
  <c r="AS79" i="78"/>
  <c r="AN63" i="78"/>
  <c r="AS63" i="78" s="1"/>
  <c r="AQ63" i="78" s="1"/>
  <c r="AS6" i="78"/>
  <c r="AQ6" i="78"/>
  <c r="AU42" i="78"/>
  <c r="AS80" i="78"/>
  <c r="AQ80" i="78"/>
  <c r="AS64" i="78"/>
  <c r="AQ64" i="78"/>
  <c r="AB31" i="78"/>
  <c r="AN31" i="78"/>
  <c r="AS17" i="78"/>
  <c r="AQ17" i="78"/>
  <c r="AN38" i="78"/>
  <c r="AS38" i="78" s="1"/>
  <c r="AQ57" i="78"/>
  <c r="AS57" i="78"/>
  <c r="AQ45" i="78"/>
  <c r="AS45" i="78"/>
  <c r="AU62" i="78"/>
  <c r="AS34" i="78"/>
  <c r="AQ34" i="78"/>
  <c r="AQ73" i="78"/>
  <c r="AU73" i="78"/>
  <c r="AT34" i="78"/>
  <c r="AU34" i="78" s="1"/>
  <c r="AS22" i="78"/>
  <c r="AQ22" i="78"/>
  <c r="AR76" i="78"/>
  <c r="AK77" i="78"/>
  <c r="AU77" i="78" s="1"/>
  <c r="AK79" i="78"/>
  <c r="AU79" i="78" s="1"/>
  <c r="AQ19" i="78"/>
  <c r="AK31" i="78"/>
  <c r="AU31" i="78" s="1"/>
  <c r="AQ36" i="78"/>
  <c r="AS36" i="78"/>
  <c r="AK13" i="78"/>
  <c r="AQ9" i="78"/>
  <c r="AS72" i="78"/>
  <c r="AQ72" i="78"/>
  <c r="AQ56" i="78"/>
  <c r="AS56" i="78"/>
  <c r="AS83" i="78"/>
  <c r="AQ83" i="78"/>
  <c r="AS13" i="78"/>
  <c r="AQ13" i="78"/>
  <c r="AU43" i="78"/>
  <c r="AS25" i="78"/>
  <c r="AQ25" i="78"/>
  <c r="AK63" i="78"/>
  <c r="AS12" i="78"/>
  <c r="AQ12" i="78"/>
  <c r="AQ60" i="78"/>
  <c r="AS60" i="78"/>
  <c r="AQ53" i="78"/>
  <c r="AS53" i="78"/>
  <c r="AU30" i="78"/>
  <c r="AN28" i="78"/>
  <c r="AS28" i="78" s="1"/>
  <c r="AB8" i="78"/>
  <c r="AN8" i="78"/>
  <c r="AK28" i="78"/>
  <c r="AK12" i="78"/>
  <c r="AU12" i="78" s="1"/>
  <c r="AR90" i="78"/>
  <c r="AQ74" i="78"/>
  <c r="AU74" i="78"/>
  <c r="AQ52" i="78"/>
  <c r="AS52" i="78"/>
  <c r="AR74" i="78"/>
  <c r="AS74" i="78" s="1"/>
  <c r="AU28" i="78"/>
  <c r="AB15" i="78"/>
  <c r="AN15" i="78"/>
  <c r="AE91" i="78"/>
  <c r="AF91" i="78" s="1"/>
  <c r="AQ10" i="78"/>
  <c r="AU46" i="78"/>
  <c r="AQ86" i="78"/>
  <c r="AS86" i="78"/>
  <c r="AQ65" i="78"/>
  <c r="AU65" i="78"/>
  <c r="AQ81" i="78"/>
  <c r="AU85" i="78"/>
  <c r="AU22" i="78"/>
  <c r="AU58" i="78"/>
  <c r="AU8" i="78"/>
  <c r="AU90" i="78"/>
  <c r="AQ87" i="78"/>
  <c r="AS87" i="78"/>
  <c r="AR71" i="78"/>
  <c r="AS16" i="78"/>
  <c r="AB24" i="78"/>
  <c r="AE24" i="78" s="1"/>
  <c r="AF24" i="78" s="1"/>
  <c r="AN24" i="78"/>
  <c r="AS29" i="78"/>
  <c r="AQ29" i="78"/>
  <c r="AQ16" i="78"/>
  <c r="AK71" i="78"/>
  <c r="AU71" i="78" s="1"/>
  <c r="AU87" i="78"/>
  <c r="AE18" i="78"/>
  <c r="AF18" i="78" s="1"/>
  <c r="AN35" i="78"/>
  <c r="AB35" i="78"/>
  <c r="AB59" i="78"/>
  <c r="AN59" i="78"/>
  <c r="AB50" i="78"/>
  <c r="AN50" i="78"/>
  <c r="AN55" i="78"/>
  <c r="AB55" i="78"/>
  <c r="AK59" i="78"/>
  <c r="AB39" i="78"/>
  <c r="AN39" i="78"/>
  <c r="AK39" i="78"/>
  <c r="AU39" i="78" s="1"/>
  <c r="AR47" i="78"/>
  <c r="AB54" i="78"/>
  <c r="AN54" i="78"/>
  <c r="AB42" i="78"/>
  <c r="AN42" i="78"/>
  <c r="AB43" i="78"/>
  <c r="AN43" i="78"/>
  <c r="AB58" i="78"/>
  <c r="AN58" i="78"/>
  <c r="AB46" i="78"/>
  <c r="AN46" i="78"/>
  <c r="AK55" i="78"/>
  <c r="AU55" i="78" s="1"/>
  <c r="AR62" i="78"/>
  <c r="AK38" i="78"/>
  <c r="AU38" i="78" s="1"/>
  <c r="AD63" i="78"/>
  <c r="AT63" i="78" s="1"/>
  <c r="AT37" i="78"/>
  <c r="AE37" i="78"/>
  <c r="AF37" i="78" s="1"/>
  <c r="AB51" i="78"/>
  <c r="AN51" i="78"/>
  <c r="AK35" i="78"/>
  <c r="AU35" i="78" s="1"/>
  <c r="AK51" i="78"/>
  <c r="AU51" i="78" s="1"/>
  <c r="BC63" i="77"/>
  <c r="BF37" i="77"/>
  <c r="BG63" i="77"/>
  <c r="BF63" i="77" s="1"/>
  <c r="BI63" i="77"/>
  <c r="AT63" i="77"/>
  <c r="AU63" i="77"/>
  <c r="Q63" i="77"/>
  <c r="O63" i="77" s="1"/>
  <c r="O37" i="77"/>
  <c r="BB63" i="77"/>
  <c r="O41" i="77"/>
  <c r="AN47" i="77"/>
  <c r="AN63" i="77" s="1"/>
  <c r="BF38" i="77"/>
  <c r="O48" i="77"/>
  <c r="AO41" i="77"/>
  <c r="AO37" i="77"/>
  <c r="AL47" i="77"/>
  <c r="AO47" i="77" s="1"/>
  <c r="AP34" i="77"/>
  <c r="AQ34" i="77"/>
  <c r="P34" i="77"/>
  <c r="O34" i="77" s="1"/>
  <c r="Q34" i="77"/>
  <c r="K35" i="116"/>
  <c r="J35" i="116"/>
  <c r="K26" i="116"/>
  <c r="J26" i="116"/>
  <c r="K19" i="116"/>
  <c r="J19" i="116"/>
  <c r="K15" i="116"/>
  <c r="J15" i="116"/>
  <c r="K12" i="116"/>
  <c r="J12" i="116"/>
  <c r="K9" i="116"/>
  <c r="J9" i="116"/>
  <c r="J32" i="115"/>
  <c r="I21" i="115"/>
  <c r="I19" i="115" s="1"/>
  <c r="I16" i="115"/>
  <c r="I13" i="115"/>
  <c r="K6" i="114"/>
  <c r="J6" i="114"/>
  <c r="I6" i="114"/>
  <c r="H6" i="114"/>
  <c r="G6" i="114"/>
  <c r="F6" i="114"/>
  <c r="E6" i="114"/>
  <c r="AQ47" i="78" l="1"/>
  <c r="AS47" i="78"/>
  <c r="AE15" i="78"/>
  <c r="AF15" i="78" s="1"/>
  <c r="AR15" i="78"/>
  <c r="AE7" i="78"/>
  <c r="AF7" i="78" s="1"/>
  <c r="AR7" i="78"/>
  <c r="AQ37" i="78"/>
  <c r="AU37" i="78"/>
  <c r="AQ76" i="78"/>
  <c r="AS76" i="78"/>
  <c r="AU63" i="78"/>
  <c r="AS20" i="78"/>
  <c r="AQ20" i="78"/>
  <c r="AE8" i="78"/>
  <c r="AF8" i="78" s="1"/>
  <c r="AR8" i="78"/>
  <c r="AS24" i="78"/>
  <c r="AQ24" i="78"/>
  <c r="AS62" i="78"/>
  <c r="AQ62" i="78" s="1"/>
  <c r="AE23" i="78"/>
  <c r="AF23" i="78" s="1"/>
  <c r="AR23" i="78"/>
  <c r="AE31" i="78"/>
  <c r="AF31" i="78" s="1"/>
  <c r="AR31" i="78"/>
  <c r="AQ71" i="78"/>
  <c r="AS71" i="78"/>
  <c r="AQ90" i="78"/>
  <c r="AS90" i="78"/>
  <c r="J18" i="116"/>
  <c r="K18" i="116"/>
  <c r="K8" i="116"/>
  <c r="J8" i="116"/>
  <c r="AE50" i="78"/>
  <c r="AF50" i="78" s="1"/>
  <c r="AR50" i="78"/>
  <c r="AE42" i="78"/>
  <c r="AF42" i="78" s="1"/>
  <c r="AR42" i="78"/>
  <c r="AE55" i="78"/>
  <c r="AF55" i="78" s="1"/>
  <c r="AR55" i="78"/>
  <c r="AE51" i="78"/>
  <c r="AF51" i="78" s="1"/>
  <c r="AR51" i="78"/>
  <c r="AE46" i="78"/>
  <c r="AF46" i="78" s="1"/>
  <c r="AR46" i="78"/>
  <c r="AE54" i="78"/>
  <c r="AF54" i="78" s="1"/>
  <c r="AR54" i="78"/>
  <c r="AE43" i="78"/>
  <c r="AF43" i="78" s="1"/>
  <c r="AR43" i="78"/>
  <c r="AE39" i="78"/>
  <c r="AF39" i="78" s="1"/>
  <c r="AR39" i="78"/>
  <c r="AE59" i="78"/>
  <c r="AF59" i="78" s="1"/>
  <c r="AR59" i="78"/>
  <c r="AE58" i="78"/>
  <c r="AF58" i="78" s="1"/>
  <c r="AR58" i="78"/>
  <c r="AE35" i="78"/>
  <c r="AF35" i="78" s="1"/>
  <c r="AR35" i="78"/>
  <c r="AE63" i="78"/>
  <c r="AF63" i="78" s="1"/>
  <c r="AL63" i="77"/>
  <c r="AO63" i="77" s="1"/>
  <c r="J20" i="114"/>
  <c r="L47" i="112" s="1"/>
  <c r="F20" i="114"/>
  <c r="H47" i="112" s="1"/>
  <c r="I32" i="115"/>
  <c r="G20" i="114"/>
  <c r="I47" i="112" s="1"/>
  <c r="K20" i="114"/>
  <c r="M47" i="112" s="1"/>
  <c r="H20" i="114"/>
  <c r="J47" i="112" s="1"/>
  <c r="E20" i="114"/>
  <c r="G47" i="112" s="1"/>
  <c r="I20" i="114"/>
  <c r="K47" i="112" s="1"/>
  <c r="AQ58" i="78" l="1"/>
  <c r="AS58" i="78"/>
  <c r="AQ54" i="78"/>
  <c r="AS54" i="78"/>
  <c r="AQ42" i="78"/>
  <c r="AS42" i="78"/>
  <c r="AQ59" i="78"/>
  <c r="AS59" i="78"/>
  <c r="AQ46" i="78"/>
  <c r="AS46" i="78"/>
  <c r="AQ50" i="78"/>
  <c r="AS50" i="78"/>
  <c r="AQ39" i="78"/>
  <c r="AS39" i="78"/>
  <c r="AQ51" i="78"/>
  <c r="AS51" i="78"/>
  <c r="AS31" i="78"/>
  <c r="AQ31" i="78"/>
  <c r="AS8" i="78"/>
  <c r="AQ8" i="78"/>
  <c r="AS7" i="78"/>
  <c r="AQ7" i="78"/>
  <c r="AQ35" i="78"/>
  <c r="AS35" i="78"/>
  <c r="AQ43" i="78"/>
  <c r="AS43" i="78"/>
  <c r="AQ55" i="78"/>
  <c r="AS55" i="78"/>
  <c r="AS23" i="78"/>
  <c r="AQ23" i="78"/>
  <c r="AS15" i="78"/>
  <c r="AQ15" i="78"/>
  <c r="J32" i="116"/>
  <c r="K32" i="116"/>
  <c r="M43" i="112" l="1"/>
  <c r="L43" i="112"/>
  <c r="K43" i="112"/>
  <c r="J43" i="112"/>
  <c r="I43" i="112"/>
  <c r="H43" i="112"/>
  <c r="G43" i="112"/>
  <c r="M38" i="112"/>
  <c r="L38" i="112"/>
  <c r="K38" i="112"/>
  <c r="J38" i="112"/>
  <c r="I38" i="112"/>
  <c r="H38" i="112"/>
  <c r="G38" i="112"/>
  <c r="M30" i="112"/>
  <c r="L30" i="112"/>
  <c r="K30" i="112"/>
  <c r="J30" i="112"/>
  <c r="I30" i="112"/>
  <c r="H30" i="112"/>
  <c r="G30" i="112"/>
  <c r="G7" i="112" s="1"/>
  <c r="N53" i="109"/>
  <c r="M53" i="109"/>
  <c r="L53" i="109"/>
  <c r="K53" i="109"/>
  <c r="J53" i="109"/>
  <c r="I53" i="109"/>
  <c r="N49" i="109"/>
  <c r="M49" i="109"/>
  <c r="L49" i="109"/>
  <c r="K49" i="109"/>
  <c r="J49" i="109"/>
  <c r="I49" i="109"/>
  <c r="H49" i="109"/>
  <c r="G49" i="109"/>
  <c r="F49" i="109"/>
  <c r="E49" i="109"/>
  <c r="D49" i="109"/>
  <c r="N40" i="109"/>
  <c r="M40" i="109"/>
  <c r="J40" i="109"/>
  <c r="I40" i="109"/>
  <c r="L40" i="109"/>
  <c r="K40" i="109"/>
  <c r="H40" i="109"/>
  <c r="G40" i="109"/>
  <c r="F40" i="109"/>
  <c r="E40" i="109"/>
  <c r="D40" i="109"/>
  <c r="N25" i="109"/>
  <c r="M25" i="109"/>
  <c r="L25" i="109"/>
  <c r="N20" i="109"/>
  <c r="M20" i="109"/>
  <c r="L20" i="109"/>
  <c r="K20" i="109"/>
  <c r="J20" i="109"/>
  <c r="I20" i="109"/>
  <c r="H18" i="109"/>
  <c r="G18" i="109"/>
  <c r="F18" i="109"/>
  <c r="E18" i="109"/>
  <c r="D18" i="109"/>
  <c r="N15" i="109" a="1"/>
  <c r="N15" i="109" s="1"/>
  <c r="M15" i="109" a="1"/>
  <c r="M15" i="109" s="1"/>
  <c r="L15" i="109" a="1"/>
  <c r="L15" i="109" s="1"/>
  <c r="K15" i="109"/>
  <c r="J15" i="109"/>
  <c r="I15" i="109"/>
  <c r="E39" i="109" l="1"/>
  <c r="E38" i="109"/>
  <c r="E60" i="109" s="1"/>
  <c r="E63" i="109" s="1"/>
  <c r="E65" i="109" s="1"/>
  <c r="E67" i="109" s="1"/>
  <c r="G39" i="109"/>
  <c r="G38" i="109"/>
  <c r="G60" i="109" s="1"/>
  <c r="G63" i="109" s="1"/>
  <c r="G65" i="109" s="1"/>
  <c r="G67" i="109" s="1"/>
  <c r="D39" i="109"/>
  <c r="D38" i="109"/>
  <c r="D60" i="109" s="1"/>
  <c r="D63" i="109" s="1"/>
  <c r="D65" i="109" s="1"/>
  <c r="D67" i="109" s="1"/>
  <c r="H39" i="109"/>
  <c r="H38" i="109"/>
  <c r="H60" i="109" s="1"/>
  <c r="H62" i="109" s="1"/>
  <c r="F39" i="109"/>
  <c r="F38" i="109"/>
  <c r="F60" i="109" s="1"/>
  <c r="F62" i="109" s="1"/>
  <c r="I18" i="109"/>
  <c r="I38" i="109" s="1"/>
  <c r="N18" i="109" a="1"/>
  <c r="N18" i="109" s="1"/>
  <c r="J18" i="109"/>
  <c r="J39" i="109" s="1"/>
  <c r="G48" i="112"/>
  <c r="G51" i="112"/>
  <c r="G42" i="112"/>
  <c r="E62" i="109"/>
  <c r="F63" i="109"/>
  <c r="F65" i="109" s="1"/>
  <c r="F67" i="109" s="1"/>
  <c r="K18" i="109"/>
  <c r="K39" i="109" s="1"/>
  <c r="M18" i="109" a="1"/>
  <c r="M18" i="109" s="1"/>
  <c r="M39" i="109" s="1"/>
  <c r="L18" i="109" a="1"/>
  <c r="L18" i="109" s="1"/>
  <c r="L39" i="109" s="1"/>
  <c r="I39" i="109" l="1"/>
  <c r="L38" i="109"/>
  <c r="L60" i="109" s="1"/>
  <c r="L62" i="109" s="1"/>
  <c r="J38" i="109"/>
  <c r="I60" i="109"/>
  <c r="I62" i="109" s="1"/>
  <c r="M38" i="109"/>
  <c r="M60" i="109" s="1"/>
  <c r="K38" i="109"/>
  <c r="K60" i="109" s="1"/>
  <c r="K62" i="109" s="1"/>
  <c r="N38" i="109"/>
  <c r="N60" i="109" s="1"/>
  <c r="N39" i="109"/>
  <c r="H63" i="109"/>
  <c r="H65" i="109" s="1"/>
  <c r="H67" i="109" s="1"/>
  <c r="H69" i="109" s="1"/>
  <c r="G62" i="109"/>
  <c r="D62" i="109"/>
  <c r="J60" i="109"/>
  <c r="G58" i="112"/>
  <c r="G59" i="112" s="1"/>
  <c r="G49" i="112"/>
  <c r="G52" i="112"/>
  <c r="G6" i="112"/>
  <c r="G70" i="109"/>
  <c r="G69" i="109"/>
  <c r="D69" i="109"/>
  <c r="D70" i="109"/>
  <c r="E69" i="109"/>
  <c r="E70" i="109"/>
  <c r="F70" i="109"/>
  <c r="F69" i="109"/>
  <c r="L63" i="109" l="1"/>
  <c r="L65" i="109" s="1"/>
  <c r="L67" i="109" s="1"/>
  <c r="K10" i="112" s="1"/>
  <c r="K7" i="112" s="1"/>
  <c r="K48" i="112" s="1"/>
  <c r="I63" i="109"/>
  <c r="I65" i="109" s="1"/>
  <c r="I67" i="109" s="1"/>
  <c r="H10" i="112" s="1"/>
  <c r="H7" i="112" s="1"/>
  <c r="H48" i="112" s="1"/>
  <c r="N63" i="109"/>
  <c r="N65" i="109" s="1"/>
  <c r="N67" i="109" s="1"/>
  <c r="M10" i="112" s="1"/>
  <c r="M7" i="112" s="1"/>
  <c r="M48" i="112" s="1"/>
  <c r="N62" i="109"/>
  <c r="K63" i="109"/>
  <c r="K65" i="109" s="1"/>
  <c r="K67" i="109" s="1"/>
  <c r="J10" i="112" s="1"/>
  <c r="J7" i="112" s="1"/>
  <c r="J42" i="112" s="1"/>
  <c r="I70" i="109"/>
  <c r="H70" i="109"/>
  <c r="J63" i="109"/>
  <c r="J65" i="109" s="1"/>
  <c r="J67" i="109" s="1"/>
  <c r="J62" i="109"/>
  <c r="M42" i="112"/>
  <c r="G53" i="112"/>
  <c r="G50" i="112"/>
  <c r="M62" i="109"/>
  <c r="M63" i="109"/>
  <c r="M65" i="109" s="1"/>
  <c r="M67" i="109" s="1"/>
  <c r="L10" i="112" s="1"/>
  <c r="L7" i="112" s="1"/>
  <c r="L69" i="109" l="1"/>
  <c r="K51" i="112"/>
  <c r="K42" i="112"/>
  <c r="K6" i="112" s="1"/>
  <c r="L70" i="109"/>
  <c r="H42" i="112"/>
  <c r="H6" i="112" s="1"/>
  <c r="H53" i="112" s="1"/>
  <c r="J51" i="112"/>
  <c r="I69" i="109"/>
  <c r="K70" i="109"/>
  <c r="J48" i="112"/>
  <c r="H51" i="112"/>
  <c r="N69" i="109"/>
  <c r="M51" i="112"/>
  <c r="K69" i="109"/>
  <c r="N70" i="109"/>
  <c r="I10" i="112"/>
  <c r="I7" i="112" s="1"/>
  <c r="J70" i="109"/>
  <c r="J69" i="109"/>
  <c r="J49" i="112"/>
  <c r="J58" i="112"/>
  <c r="J59" i="112" s="1"/>
  <c r="J52" i="112"/>
  <c r="J6" i="112"/>
  <c r="L51" i="112"/>
  <c r="L42" i="112"/>
  <c r="L48" i="112"/>
  <c r="M52" i="112"/>
  <c r="M58" i="112"/>
  <c r="M59" i="112" s="1"/>
  <c r="M49" i="112"/>
  <c r="M6" i="112"/>
  <c r="K52" i="112"/>
  <c r="M69" i="109"/>
  <c r="M70" i="109"/>
  <c r="K49" i="112" l="1"/>
  <c r="K58" i="112"/>
  <c r="K59" i="112" s="1"/>
  <c r="H50" i="112"/>
  <c r="H58" i="112"/>
  <c r="H59" i="112" s="1"/>
  <c r="H49" i="112"/>
  <c r="H52" i="112"/>
  <c r="I48" i="112"/>
  <c r="I42" i="112"/>
  <c r="I51" i="112"/>
  <c r="J53" i="112"/>
  <c r="J50" i="112"/>
  <c r="M53" i="112"/>
  <c r="M50" i="112"/>
  <c r="K53" i="112"/>
  <c r="K50" i="112"/>
  <c r="L58" i="112"/>
  <c r="L59" i="112" s="1"/>
  <c r="L6" i="112"/>
  <c r="L52" i="112"/>
  <c r="L49" i="112"/>
  <c r="L91" i="79"/>
  <c r="D91" i="79"/>
  <c r="L90" i="79"/>
  <c r="D90" i="79"/>
  <c r="L89" i="79"/>
  <c r="D89" i="79"/>
  <c r="L88" i="79"/>
  <c r="D88" i="79"/>
  <c r="L87" i="79"/>
  <c r="D87" i="79"/>
  <c r="L86" i="79"/>
  <c r="D86" i="79"/>
  <c r="L85" i="79"/>
  <c r="D85" i="79"/>
  <c r="L84" i="79"/>
  <c r="D84" i="79"/>
  <c r="L83" i="79"/>
  <c r="D83" i="79"/>
  <c r="L82" i="79"/>
  <c r="D82" i="79"/>
  <c r="L81" i="79"/>
  <c r="D81" i="79"/>
  <c r="L80" i="79"/>
  <c r="D80" i="79"/>
  <c r="L79" i="79"/>
  <c r="D79" i="79"/>
  <c r="L78" i="79"/>
  <c r="D78" i="79"/>
  <c r="L77" i="79"/>
  <c r="D77" i="79"/>
  <c r="L76" i="79"/>
  <c r="D76" i="79"/>
  <c r="L75" i="79"/>
  <c r="D75" i="79"/>
  <c r="L74" i="79"/>
  <c r="D74" i="79"/>
  <c r="L73" i="79"/>
  <c r="D73" i="79"/>
  <c r="L72" i="79"/>
  <c r="D72" i="79"/>
  <c r="L71" i="79"/>
  <c r="D71" i="79"/>
  <c r="L70" i="79"/>
  <c r="D70" i="79"/>
  <c r="L69" i="79"/>
  <c r="D69" i="79"/>
  <c r="L68" i="79"/>
  <c r="D68" i="79"/>
  <c r="L67" i="79"/>
  <c r="D67" i="79"/>
  <c r="L66" i="79"/>
  <c r="D66" i="79"/>
  <c r="L65" i="79"/>
  <c r="D65" i="79"/>
  <c r="L64" i="79"/>
  <c r="D64" i="79"/>
  <c r="L63" i="79"/>
  <c r="D63" i="79"/>
  <c r="L62" i="79"/>
  <c r="D62" i="79"/>
  <c r="L61" i="79"/>
  <c r="D61" i="79"/>
  <c r="L60" i="79"/>
  <c r="D60" i="79"/>
  <c r="L59" i="79"/>
  <c r="D59" i="79"/>
  <c r="L58" i="79"/>
  <c r="D58" i="79"/>
  <c r="L57" i="79"/>
  <c r="D57" i="79"/>
  <c r="L56" i="79"/>
  <c r="D56" i="79"/>
  <c r="L55" i="79"/>
  <c r="D55" i="79"/>
  <c r="L54" i="79"/>
  <c r="D54" i="79"/>
  <c r="L53" i="79"/>
  <c r="D53" i="79"/>
  <c r="L52" i="79"/>
  <c r="D52" i="79"/>
  <c r="L51" i="79"/>
  <c r="D51" i="79"/>
  <c r="L50" i="79"/>
  <c r="D50" i="79"/>
  <c r="L49" i="79"/>
  <c r="D49" i="79"/>
  <c r="L48" i="79"/>
  <c r="D48" i="79"/>
  <c r="L47" i="79"/>
  <c r="D47" i="79"/>
  <c r="L46" i="79"/>
  <c r="D46" i="79"/>
  <c r="L45" i="79"/>
  <c r="D45" i="79"/>
  <c r="L44" i="79"/>
  <c r="D44" i="79"/>
  <c r="L43" i="79"/>
  <c r="D43" i="79"/>
  <c r="L42" i="79"/>
  <c r="D42" i="79"/>
  <c r="L41" i="79"/>
  <c r="D41" i="79"/>
  <c r="L40" i="79"/>
  <c r="D40" i="79"/>
  <c r="L39" i="79"/>
  <c r="D39" i="79"/>
  <c r="L38" i="79"/>
  <c r="D38" i="79"/>
  <c r="L37" i="79"/>
  <c r="D37" i="79"/>
  <c r="L36" i="79"/>
  <c r="D36" i="79"/>
  <c r="L35" i="79"/>
  <c r="D35" i="79"/>
  <c r="L34" i="79"/>
  <c r="D34" i="79"/>
  <c r="L33" i="79"/>
  <c r="D33" i="79"/>
  <c r="L32" i="79"/>
  <c r="D32" i="79"/>
  <c r="L31" i="79"/>
  <c r="D31" i="79"/>
  <c r="L30" i="79"/>
  <c r="D30" i="79"/>
  <c r="L29" i="79"/>
  <c r="D29" i="79"/>
  <c r="L28" i="79"/>
  <c r="D28" i="79"/>
  <c r="L27" i="79"/>
  <c r="D27" i="79"/>
  <c r="L26" i="79"/>
  <c r="D26" i="79"/>
  <c r="L25" i="79"/>
  <c r="D25" i="79"/>
  <c r="L24" i="79"/>
  <c r="D24" i="79"/>
  <c r="L23" i="79"/>
  <c r="D23" i="79"/>
  <c r="L22" i="79"/>
  <c r="D22" i="79"/>
  <c r="L21" i="79"/>
  <c r="D21" i="79"/>
  <c r="L20" i="79"/>
  <c r="D20" i="79"/>
  <c r="L19" i="79"/>
  <c r="D19" i="79"/>
  <c r="L18" i="79"/>
  <c r="D18" i="79"/>
  <c r="L17" i="79"/>
  <c r="D17" i="79"/>
  <c r="L16" i="79"/>
  <c r="D16" i="79"/>
  <c r="L15" i="79"/>
  <c r="D15" i="79"/>
  <c r="L14" i="79"/>
  <c r="D14" i="79"/>
  <c r="L13" i="79"/>
  <c r="D13" i="79"/>
  <c r="L12" i="79"/>
  <c r="D12" i="79"/>
  <c r="L11" i="79"/>
  <c r="D11" i="79"/>
  <c r="L10" i="79"/>
  <c r="D10" i="79"/>
  <c r="L9" i="79"/>
  <c r="D9" i="79"/>
  <c r="L8" i="79"/>
  <c r="D8" i="79"/>
  <c r="L7" i="79"/>
  <c r="D7" i="79"/>
  <c r="L6" i="79"/>
  <c r="L91" i="78"/>
  <c r="D91" i="78"/>
  <c r="L90" i="78"/>
  <c r="D90" i="78"/>
  <c r="L89" i="78"/>
  <c r="D89" i="78"/>
  <c r="L88" i="78"/>
  <c r="D88" i="78"/>
  <c r="L87" i="78"/>
  <c r="D87" i="78"/>
  <c r="L86" i="78"/>
  <c r="D86" i="78"/>
  <c r="L85" i="78"/>
  <c r="D85" i="78"/>
  <c r="L84" i="78"/>
  <c r="D84" i="78"/>
  <c r="L83" i="78"/>
  <c r="D83" i="78"/>
  <c r="L82" i="78"/>
  <c r="D82" i="78"/>
  <c r="L81" i="78"/>
  <c r="D81" i="78"/>
  <c r="L80" i="78"/>
  <c r="D80" i="78"/>
  <c r="L79" i="78"/>
  <c r="D79" i="78"/>
  <c r="L78" i="78"/>
  <c r="D78" i="78"/>
  <c r="L77" i="78"/>
  <c r="D77" i="78"/>
  <c r="L76" i="78"/>
  <c r="D76" i="78"/>
  <c r="L75" i="78"/>
  <c r="D75" i="78"/>
  <c r="L74" i="78"/>
  <c r="D74" i="78"/>
  <c r="L73" i="78"/>
  <c r="D73" i="78"/>
  <c r="L72" i="78"/>
  <c r="D72" i="78"/>
  <c r="L71" i="78"/>
  <c r="D71" i="78"/>
  <c r="L70" i="78"/>
  <c r="D70" i="78"/>
  <c r="L69" i="78"/>
  <c r="D69" i="78"/>
  <c r="L68" i="78"/>
  <c r="D68" i="78"/>
  <c r="L67" i="78"/>
  <c r="D67" i="78"/>
  <c r="L66" i="78"/>
  <c r="D66" i="78"/>
  <c r="L65" i="78"/>
  <c r="D65" i="78"/>
  <c r="L64" i="78"/>
  <c r="D64" i="78"/>
  <c r="L63" i="78"/>
  <c r="D63" i="78"/>
  <c r="L62" i="78"/>
  <c r="D62" i="78"/>
  <c r="L61" i="78"/>
  <c r="D61" i="78"/>
  <c r="L60" i="78"/>
  <c r="D60" i="78"/>
  <c r="L59" i="78"/>
  <c r="D59" i="78"/>
  <c r="L58" i="78"/>
  <c r="D58" i="78"/>
  <c r="L57" i="78"/>
  <c r="D57" i="78"/>
  <c r="L56" i="78"/>
  <c r="D56" i="78"/>
  <c r="L55" i="78"/>
  <c r="D55" i="78"/>
  <c r="L54" i="78"/>
  <c r="D54" i="78"/>
  <c r="L53" i="78"/>
  <c r="D53" i="78"/>
  <c r="L52" i="78"/>
  <c r="D52" i="78"/>
  <c r="L51" i="78"/>
  <c r="D51" i="78"/>
  <c r="L50" i="78"/>
  <c r="D50" i="78"/>
  <c r="L49" i="78"/>
  <c r="D49" i="78"/>
  <c r="L48" i="78"/>
  <c r="D48" i="78"/>
  <c r="L47" i="78"/>
  <c r="D47" i="78"/>
  <c r="L46" i="78"/>
  <c r="D46" i="78"/>
  <c r="L45" i="78"/>
  <c r="D45" i="78"/>
  <c r="L44" i="78"/>
  <c r="D44" i="78"/>
  <c r="L43" i="78"/>
  <c r="D43" i="78"/>
  <c r="L42" i="78"/>
  <c r="D42" i="78"/>
  <c r="L41" i="78"/>
  <c r="D41" i="78"/>
  <c r="L40" i="78"/>
  <c r="D40" i="78"/>
  <c r="L39" i="78"/>
  <c r="D39" i="78"/>
  <c r="L38" i="78"/>
  <c r="D38" i="78"/>
  <c r="L37" i="78"/>
  <c r="D37" i="78"/>
  <c r="L36" i="78"/>
  <c r="D36" i="78"/>
  <c r="L35" i="78"/>
  <c r="D35" i="78"/>
  <c r="L34" i="78"/>
  <c r="D34" i="78"/>
  <c r="L33" i="78"/>
  <c r="D33" i="78"/>
  <c r="L32" i="78"/>
  <c r="D32" i="78"/>
  <c r="L31" i="78"/>
  <c r="D31" i="78"/>
  <c r="L30" i="78"/>
  <c r="D30" i="78"/>
  <c r="L29" i="78"/>
  <c r="D29" i="78"/>
  <c r="L28" i="78"/>
  <c r="D28" i="78"/>
  <c r="L27" i="78"/>
  <c r="D27" i="78"/>
  <c r="L26" i="78"/>
  <c r="D26" i="78"/>
  <c r="L25" i="78"/>
  <c r="D25" i="78"/>
  <c r="L24" i="78"/>
  <c r="D24" i="78"/>
  <c r="L23" i="78"/>
  <c r="D23" i="78"/>
  <c r="L22" i="78"/>
  <c r="D22" i="78"/>
  <c r="L21" i="78"/>
  <c r="D21" i="78"/>
  <c r="L20" i="78"/>
  <c r="D20" i="78"/>
  <c r="L19" i="78"/>
  <c r="D19" i="78"/>
  <c r="L18" i="78"/>
  <c r="D18" i="78"/>
  <c r="L17" i="78"/>
  <c r="D17" i="78"/>
  <c r="L16" i="78"/>
  <c r="D16" i="78"/>
  <c r="L15" i="78"/>
  <c r="D15" i="78"/>
  <c r="L14" i="78"/>
  <c r="D14" i="78"/>
  <c r="L13" i="78"/>
  <c r="D13" i="78"/>
  <c r="L12" i="78"/>
  <c r="D12" i="78"/>
  <c r="L11" i="78"/>
  <c r="D11" i="78"/>
  <c r="L10" i="78"/>
  <c r="D10" i="78"/>
  <c r="L9" i="78"/>
  <c r="D9" i="78"/>
  <c r="L8" i="78"/>
  <c r="D8" i="78"/>
  <c r="L7" i="78"/>
  <c r="D7" i="78"/>
  <c r="L6" i="78"/>
  <c r="L7" i="77"/>
  <c r="L8" i="77"/>
  <c r="L9" i="77"/>
  <c r="L10" i="77"/>
  <c r="L11" i="77"/>
  <c r="L12" i="77"/>
  <c r="L13"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6" i="77"/>
  <c r="K19" i="93"/>
  <c r="K15" i="93"/>
  <c r="K11" i="93"/>
  <c r="S37" i="92"/>
  <c r="R37" i="92"/>
  <c r="Q37" i="92"/>
  <c r="P37" i="92"/>
  <c r="O37" i="92"/>
  <c r="N37" i="92"/>
  <c r="M37" i="92"/>
  <c r="L37" i="92"/>
  <c r="K37" i="92"/>
  <c r="J37" i="92"/>
  <c r="I37" i="92"/>
  <c r="H37" i="92"/>
  <c r="G37" i="92"/>
  <c r="G26" i="92"/>
  <c r="F37" i="92"/>
  <c r="S32" i="92"/>
  <c r="R32" i="92"/>
  <c r="Q32" i="92"/>
  <c r="Q26" i="92" s="1"/>
  <c r="P32" i="92"/>
  <c r="O32" i="92"/>
  <c r="N32" i="92"/>
  <c r="M32" i="92"/>
  <c r="L32" i="92"/>
  <c r="K32" i="92"/>
  <c r="J32" i="92"/>
  <c r="I32" i="92"/>
  <c r="H32" i="92"/>
  <c r="F32" i="92"/>
  <c r="S27" i="92"/>
  <c r="R27" i="92"/>
  <c r="Q27" i="92"/>
  <c r="P27" i="92"/>
  <c r="O27" i="92"/>
  <c r="O26" i="92" s="1"/>
  <c r="N27" i="92"/>
  <c r="M27" i="92"/>
  <c r="L27" i="92"/>
  <c r="K27" i="92"/>
  <c r="J27" i="92"/>
  <c r="I27" i="92"/>
  <c r="H27" i="92"/>
  <c r="F27" i="92"/>
  <c r="S16" i="92"/>
  <c r="R16" i="92"/>
  <c r="Q16" i="92"/>
  <c r="P16" i="92"/>
  <c r="O16" i="92"/>
  <c r="O10" i="92" s="1"/>
  <c r="M16" i="92"/>
  <c r="L16" i="92"/>
  <c r="K16" i="92"/>
  <c r="J16" i="92"/>
  <c r="I16" i="92"/>
  <c r="H16" i="92"/>
  <c r="F16" i="92"/>
  <c r="S11" i="92"/>
  <c r="S10" i="92" s="1"/>
  <c r="R11" i="92"/>
  <c r="Q11" i="92"/>
  <c r="Q10" i="92"/>
  <c r="P11" i="92"/>
  <c r="O11" i="92"/>
  <c r="M11" i="92"/>
  <c r="M10" i="92" s="1"/>
  <c r="L11" i="92"/>
  <c r="K11" i="92"/>
  <c r="J11" i="92"/>
  <c r="I11" i="92"/>
  <c r="I10" i="92" s="1"/>
  <c r="H11" i="92"/>
  <c r="F11" i="92"/>
  <c r="F10" i="92" s="1"/>
  <c r="N10" i="92"/>
  <c r="G10" i="92"/>
  <c r="T33" i="90"/>
  <c r="S33" i="90"/>
  <c r="R33" i="90"/>
  <c r="Q33" i="90"/>
  <c r="P33" i="90"/>
  <c r="N33" i="90"/>
  <c r="M33" i="90"/>
  <c r="L33" i="90"/>
  <c r="L27" i="90" s="1"/>
  <c r="K33" i="90"/>
  <c r="J33" i="90"/>
  <c r="I33" i="90"/>
  <c r="H33" i="90"/>
  <c r="F33" i="90"/>
  <c r="T28" i="90"/>
  <c r="S28" i="90"/>
  <c r="R28" i="90"/>
  <c r="R27" i="90" s="1"/>
  <c r="Q28" i="90"/>
  <c r="Q27" i="90" s="1"/>
  <c r="P28" i="90"/>
  <c r="P27" i="90" s="1"/>
  <c r="N28" i="90"/>
  <c r="M28" i="90"/>
  <c r="L28" i="90"/>
  <c r="K28" i="90"/>
  <c r="J28" i="90"/>
  <c r="I28" i="90"/>
  <c r="I27" i="90" s="1"/>
  <c r="H28" i="90"/>
  <c r="H27" i="90" s="1"/>
  <c r="F28" i="90"/>
  <c r="F27" i="90" s="1"/>
  <c r="O27" i="90"/>
  <c r="G27" i="90"/>
  <c r="T17" i="90"/>
  <c r="S17" i="90"/>
  <c r="S11" i="90" s="1"/>
  <c r="R17" i="90"/>
  <c r="Q17" i="90"/>
  <c r="Q11" i="90" s="1"/>
  <c r="P17" i="90"/>
  <c r="N17" i="90"/>
  <c r="M17" i="90"/>
  <c r="L17" i="90"/>
  <c r="K17" i="90"/>
  <c r="J17" i="90"/>
  <c r="J11" i="90" s="1"/>
  <c r="I17" i="90"/>
  <c r="I11" i="90" s="1"/>
  <c r="H17" i="90"/>
  <c r="H11" i="90" s="1"/>
  <c r="F17" i="90"/>
  <c r="T12" i="90"/>
  <c r="S12" i="90"/>
  <c r="R12" i="90"/>
  <c r="Q12" i="90"/>
  <c r="P12" i="90"/>
  <c r="N12" i="90"/>
  <c r="M12" i="90"/>
  <c r="M11" i="90" s="1"/>
  <c r="L12" i="90"/>
  <c r="K12" i="90"/>
  <c r="J12" i="90"/>
  <c r="I12" i="90"/>
  <c r="H12" i="90"/>
  <c r="F12" i="90"/>
  <c r="F11" i="90" s="1"/>
  <c r="O11" i="90"/>
  <c r="G11" i="90"/>
  <c r="G10" i="89"/>
  <c r="F10" i="89"/>
  <c r="E10" i="89"/>
  <c r="G9" i="89"/>
  <c r="F9" i="89"/>
  <c r="E9" i="89"/>
  <c r="G8" i="89"/>
  <c r="E8" i="89"/>
  <c r="E11" i="89" s="1"/>
  <c r="D8" i="89"/>
  <c r="G11" i="89" s="1"/>
  <c r="F26" i="92"/>
  <c r="K26" i="92"/>
  <c r="R10" i="92"/>
  <c r="S26" i="92"/>
  <c r="J14" i="93"/>
  <c r="J10" i="93"/>
  <c r="H29" i="86" s="1"/>
  <c r="H30" i="86" s="1"/>
  <c r="J18" i="93"/>
  <c r="L10" i="92"/>
  <c r="I26" i="92"/>
  <c r="L26" i="92"/>
  <c r="H26" i="92"/>
  <c r="M26" i="92"/>
  <c r="P26" i="92"/>
  <c r="T11" i="90"/>
  <c r="L11" i="90"/>
  <c r="M27" i="90"/>
  <c r="F14" i="85"/>
  <c r="AK358" i="85"/>
  <c r="AJ358" i="85"/>
  <c r="AI358" i="85"/>
  <c r="AH358" i="85"/>
  <c r="AE358" i="85"/>
  <c r="AD358" i="85"/>
  <c r="AC358" i="85"/>
  <c r="AB358" i="85"/>
  <c r="AA358" i="85"/>
  <c r="V358" i="85"/>
  <c r="U358" i="85"/>
  <c r="U359" i="85" s="1"/>
  <c r="T358" i="85"/>
  <c r="S358" i="85"/>
  <c r="R358" i="85"/>
  <c r="Q358" i="85"/>
  <c r="Q359" i="85" s="1"/>
  <c r="P358" i="85"/>
  <c r="P359" i="85" s="1"/>
  <c r="O358" i="85"/>
  <c r="O359" i="85" s="1"/>
  <c r="N358" i="85"/>
  <c r="M358" i="85"/>
  <c r="M359" i="85" s="1"/>
  <c r="L358" i="85"/>
  <c r="K358" i="85"/>
  <c r="J358" i="85"/>
  <c r="I358" i="85"/>
  <c r="I359" i="85" s="1"/>
  <c r="H358" i="85"/>
  <c r="H359" i="85" s="1"/>
  <c r="G358" i="85"/>
  <c r="G359" i="85" s="1"/>
  <c r="F358" i="85"/>
  <c r="Z357" i="85"/>
  <c r="Z356" i="85"/>
  <c r="Z355" i="85"/>
  <c r="Z354" i="85"/>
  <c r="AG358" i="85"/>
  <c r="Z353" i="85"/>
  <c r="Z352" i="85"/>
  <c r="Z351" i="85"/>
  <c r="AK350" i="85"/>
  <c r="AJ350" i="85"/>
  <c r="AI350" i="85"/>
  <c r="AH350" i="85"/>
  <c r="AE350" i="85"/>
  <c r="AD350" i="85"/>
  <c r="AC350" i="85"/>
  <c r="AB350" i="85"/>
  <c r="AA350" i="85"/>
  <c r="V350" i="85"/>
  <c r="U350" i="85"/>
  <c r="T350" i="85"/>
  <c r="S350" i="85"/>
  <c r="R350" i="85"/>
  <c r="Q350" i="85"/>
  <c r="P350" i="85"/>
  <c r="O350" i="85"/>
  <c r="N350" i="85"/>
  <c r="M350" i="85"/>
  <c r="L350" i="85"/>
  <c r="K350" i="85"/>
  <c r="J350" i="85"/>
  <c r="I350" i="85"/>
  <c r="H350" i="85"/>
  <c r="G350" i="85"/>
  <c r="F350" i="85"/>
  <c r="Z349" i="85"/>
  <c r="Z348" i="85"/>
  <c r="Z347" i="85"/>
  <c r="Z346" i="85"/>
  <c r="Z345" i="85"/>
  <c r="Z344" i="85"/>
  <c r="Z343" i="85"/>
  <c r="AK342" i="85"/>
  <c r="AJ342" i="85"/>
  <c r="AI342" i="85"/>
  <c r="AH342" i="85"/>
  <c r="AE342" i="85"/>
  <c r="AD342" i="85"/>
  <c r="AC342" i="85"/>
  <c r="AB342" i="85"/>
  <c r="AA342" i="85"/>
  <c r="V342" i="85"/>
  <c r="U342" i="85"/>
  <c r="T342" i="85"/>
  <c r="S342" i="85"/>
  <c r="R342" i="85"/>
  <c r="Q342" i="85"/>
  <c r="P342" i="85"/>
  <c r="O342" i="85"/>
  <c r="N342" i="85"/>
  <c r="M342" i="85"/>
  <c r="L342" i="85"/>
  <c r="K342" i="85"/>
  <c r="J342" i="85"/>
  <c r="I342" i="85"/>
  <c r="H342" i="85"/>
  <c r="AF342" i="85"/>
  <c r="G342" i="85"/>
  <c r="F342" i="85"/>
  <c r="Z341" i="85"/>
  <c r="AG342" i="85"/>
  <c r="Z340" i="85"/>
  <c r="Z339" i="85"/>
  <c r="Z338" i="85"/>
  <c r="Z337" i="85"/>
  <c r="Z336" i="85"/>
  <c r="Z335" i="85"/>
  <c r="AK334" i="85"/>
  <c r="AJ334" i="85"/>
  <c r="AI334" i="85"/>
  <c r="AH334" i="85"/>
  <c r="AE334" i="85"/>
  <c r="AD334" i="85"/>
  <c r="AC334" i="85"/>
  <c r="AB334" i="85"/>
  <c r="AA334" i="85"/>
  <c r="V334" i="85"/>
  <c r="U334" i="85"/>
  <c r="T334" i="85"/>
  <c r="S334" i="85"/>
  <c r="S359" i="85" s="1"/>
  <c r="R334" i="85"/>
  <c r="R359" i="85" s="1"/>
  <c r="Q334" i="85"/>
  <c r="P334" i="85"/>
  <c r="O334" i="85"/>
  <c r="N334" i="85"/>
  <c r="M334" i="85"/>
  <c r="L334" i="85"/>
  <c r="K334" i="85"/>
  <c r="K359" i="85" s="1"/>
  <c r="J334" i="85"/>
  <c r="I334" i="85"/>
  <c r="H334" i="85"/>
  <c r="AF334" i="85" s="1"/>
  <c r="G334" i="85"/>
  <c r="F334" i="85"/>
  <c r="Z333" i="85"/>
  <c r="Z332" i="85"/>
  <c r="Z331" i="85"/>
  <c r="Z330" i="85"/>
  <c r="Z329" i="85"/>
  <c r="Z328" i="85"/>
  <c r="Z327" i="85"/>
  <c r="AK326" i="85"/>
  <c r="AJ326" i="85"/>
  <c r="AI326" i="85"/>
  <c r="AH326" i="85"/>
  <c r="AE326" i="85"/>
  <c r="AD326" i="85"/>
  <c r="AC326" i="85"/>
  <c r="AB326" i="85"/>
  <c r="AA326" i="85"/>
  <c r="V326" i="85"/>
  <c r="U326" i="85"/>
  <c r="T326" i="85"/>
  <c r="S326" i="85"/>
  <c r="R326" i="85"/>
  <c r="Q326" i="85"/>
  <c r="P326" i="85"/>
  <c r="O326" i="85"/>
  <c r="N326" i="85"/>
  <c r="M326" i="85"/>
  <c r="L326" i="85"/>
  <c r="L359" i="85" s="1"/>
  <c r="K326" i="85"/>
  <c r="J326" i="85"/>
  <c r="I326" i="85"/>
  <c r="H326" i="85"/>
  <c r="G326" i="85"/>
  <c r="F326" i="85"/>
  <c r="F359" i="85" s="1"/>
  <c r="Z325" i="85"/>
  <c r="Z324" i="85"/>
  <c r="Z323" i="85"/>
  <c r="Z322" i="85"/>
  <c r="Z321" i="85"/>
  <c r="AG326" i="85"/>
  <c r="Z320" i="85"/>
  <c r="Z319" i="85"/>
  <c r="AK318" i="85"/>
  <c r="AJ318" i="85"/>
  <c r="AI318" i="85"/>
  <c r="AH318" i="85"/>
  <c r="AE318" i="85"/>
  <c r="AD318" i="85"/>
  <c r="AC318" i="85"/>
  <c r="AB318" i="85"/>
  <c r="AA318" i="85"/>
  <c r="V318" i="85"/>
  <c r="U318" i="85"/>
  <c r="T318" i="85"/>
  <c r="T359" i="85" s="1"/>
  <c r="S318" i="85"/>
  <c r="R318" i="85"/>
  <c r="Q318" i="85"/>
  <c r="P318" i="85"/>
  <c r="O318" i="85"/>
  <c r="N318" i="85"/>
  <c r="M318" i="85"/>
  <c r="L318" i="85"/>
  <c r="K318" i="85"/>
  <c r="J318" i="85"/>
  <c r="I318" i="85"/>
  <c r="H318" i="85"/>
  <c r="AF318" i="85" s="1"/>
  <c r="G318" i="85"/>
  <c r="F318" i="85"/>
  <c r="AG318" i="85"/>
  <c r="Z317" i="85"/>
  <c r="Z316" i="85"/>
  <c r="Z315" i="85"/>
  <c r="Z314" i="85"/>
  <c r="Z313" i="85"/>
  <c r="Z312" i="85"/>
  <c r="Z311" i="85"/>
  <c r="AK310" i="85"/>
  <c r="AJ310" i="85"/>
  <c r="AI310" i="85"/>
  <c r="AH310" i="85"/>
  <c r="AE310" i="85"/>
  <c r="AD310" i="85"/>
  <c r="AC310" i="85"/>
  <c r="AB310" i="85"/>
  <c r="AA310" i="85"/>
  <c r="V310" i="85"/>
  <c r="U310" i="85"/>
  <c r="T310" i="85"/>
  <c r="S310" i="85"/>
  <c r="R310" i="85"/>
  <c r="Q310" i="85"/>
  <c r="P310" i="85"/>
  <c r="O310" i="85"/>
  <c r="N310" i="85"/>
  <c r="M310" i="85"/>
  <c r="L310" i="85"/>
  <c r="K310" i="85"/>
  <c r="J310" i="85"/>
  <c r="I310" i="85"/>
  <c r="H310" i="85"/>
  <c r="AF310" i="85"/>
  <c r="G310" i="85"/>
  <c r="F310" i="85"/>
  <c r="Z309" i="85"/>
  <c r="Z308" i="85"/>
  <c r="Z307" i="85"/>
  <c r="Z306" i="85"/>
  <c r="Z305" i="85"/>
  <c r="AG310" i="85"/>
  <c r="Z304" i="85"/>
  <c r="Z303" i="85"/>
  <c r="AK302" i="85"/>
  <c r="AJ302" i="85"/>
  <c r="AI302" i="85"/>
  <c r="AL302" i="85" s="1"/>
  <c r="AH302" i="85"/>
  <c r="AE302" i="85"/>
  <c r="AD302" i="85"/>
  <c r="AC302" i="85"/>
  <c r="AB302" i="85"/>
  <c r="AA302" i="85"/>
  <c r="V302" i="85"/>
  <c r="V359" i="85" s="1"/>
  <c r="U302" i="85"/>
  <c r="T302" i="85"/>
  <c r="S302" i="85"/>
  <c r="R302" i="85"/>
  <c r="Q302" i="85"/>
  <c r="P302" i="85"/>
  <c r="O302" i="85"/>
  <c r="N302" i="85"/>
  <c r="M302" i="85"/>
  <c r="L302" i="85"/>
  <c r="K302" i="85"/>
  <c r="J302" i="85"/>
  <c r="I302" i="85"/>
  <c r="H302" i="85"/>
  <c r="AF302" i="85" s="1"/>
  <c r="G302" i="85"/>
  <c r="F302" i="85"/>
  <c r="Z301" i="85"/>
  <c r="Z300" i="85"/>
  <c r="Z299" i="85"/>
  <c r="Z298" i="85"/>
  <c r="Z297" i="85"/>
  <c r="AG302" i="85"/>
  <c r="Z296" i="85"/>
  <c r="Z295" i="85"/>
  <c r="AK294" i="85"/>
  <c r="AJ294" i="85"/>
  <c r="AI294" i="85"/>
  <c r="AL294" i="85" s="1"/>
  <c r="AH294" i="85"/>
  <c r="AE294" i="85"/>
  <c r="AD294" i="85"/>
  <c r="AC294" i="85"/>
  <c r="AB294" i="85"/>
  <c r="AA294" i="85"/>
  <c r="V294" i="85"/>
  <c r="U294" i="85"/>
  <c r="T294" i="85"/>
  <c r="S294" i="85"/>
  <c r="R294" i="85"/>
  <c r="Q294" i="85"/>
  <c r="P294" i="85"/>
  <c r="O294" i="85"/>
  <c r="N294" i="85"/>
  <c r="M294" i="85"/>
  <c r="L294" i="85"/>
  <c r="K294" i="85"/>
  <c r="J294" i="85"/>
  <c r="I294" i="85"/>
  <c r="H294" i="85"/>
  <c r="AF294" i="85"/>
  <c r="G294" i="85"/>
  <c r="F294" i="85"/>
  <c r="Z293" i="85"/>
  <c r="Z292" i="85"/>
  <c r="Z291" i="85"/>
  <c r="Z290" i="85"/>
  <c r="Z289" i="85"/>
  <c r="Z288" i="85"/>
  <c r="Z287" i="85"/>
  <c r="AK286" i="85"/>
  <c r="AJ286" i="85"/>
  <c r="AI286" i="85"/>
  <c r="AH286" i="85"/>
  <c r="AE286" i="85"/>
  <c r="AD286" i="85"/>
  <c r="AC286" i="85"/>
  <c r="AB286" i="85"/>
  <c r="AA286" i="85"/>
  <c r="V286" i="85"/>
  <c r="U286" i="85"/>
  <c r="T286" i="85"/>
  <c r="S286" i="85"/>
  <c r="R286" i="85"/>
  <c r="Q286" i="85"/>
  <c r="P286" i="85"/>
  <c r="O286" i="85"/>
  <c r="N286" i="85"/>
  <c r="N359" i="85" s="1"/>
  <c r="M286" i="85"/>
  <c r="L286" i="85"/>
  <c r="K286" i="85"/>
  <c r="J286" i="85"/>
  <c r="I286" i="85"/>
  <c r="H286" i="85"/>
  <c r="AF286" i="85"/>
  <c r="G286" i="85"/>
  <c r="F286" i="85"/>
  <c r="Z285" i="85"/>
  <c r="Z284" i="85"/>
  <c r="Z283" i="85"/>
  <c r="Z282" i="85"/>
  <c r="AG286" i="85"/>
  <c r="Z281" i="85"/>
  <c r="Z280" i="85"/>
  <c r="Z279" i="85"/>
  <c r="AK278" i="85"/>
  <c r="AJ278" i="85"/>
  <c r="AI278" i="85"/>
  <c r="AL278" i="85" s="1"/>
  <c r="AH278" i="85"/>
  <c r="AE278" i="85"/>
  <c r="AD278" i="85"/>
  <c r="AC278" i="85"/>
  <c r="AB278" i="85"/>
  <c r="AA278" i="85"/>
  <c r="V278" i="85"/>
  <c r="U278" i="85"/>
  <c r="T278" i="85"/>
  <c r="S278" i="85"/>
  <c r="R278" i="85"/>
  <c r="Q278" i="85"/>
  <c r="P278" i="85"/>
  <c r="O278" i="85"/>
  <c r="N278" i="85"/>
  <c r="M278" i="85"/>
  <c r="L278" i="85"/>
  <c r="K278" i="85"/>
  <c r="J278" i="85"/>
  <c r="I278" i="85"/>
  <c r="H278" i="85"/>
  <c r="AF278" i="85" s="1"/>
  <c r="G278" i="85"/>
  <c r="F278" i="85"/>
  <c r="Z277" i="85"/>
  <c r="Z276" i="85"/>
  <c r="Z275" i="85"/>
  <c r="Z274" i="85"/>
  <c r="Z273" i="85"/>
  <c r="Z272" i="85"/>
  <c r="Z271" i="85"/>
  <c r="AK270" i="85"/>
  <c r="AJ270" i="85"/>
  <c r="AI270" i="85"/>
  <c r="AH270" i="85"/>
  <c r="AE270" i="85"/>
  <c r="AD270" i="85"/>
  <c r="AC270" i="85"/>
  <c r="AB270" i="85"/>
  <c r="AA270" i="85"/>
  <c r="V270" i="85"/>
  <c r="U270" i="85"/>
  <c r="T270" i="85"/>
  <c r="S270" i="85"/>
  <c r="R270" i="85"/>
  <c r="Q270" i="85"/>
  <c r="P270" i="85"/>
  <c r="O270" i="85"/>
  <c r="N270" i="85"/>
  <c r="M270" i="85"/>
  <c r="L270" i="85"/>
  <c r="K270" i="85"/>
  <c r="J270" i="85"/>
  <c r="I270" i="85"/>
  <c r="H270" i="85"/>
  <c r="G270" i="85"/>
  <c r="F270" i="85"/>
  <c r="Z269" i="85"/>
  <c r="AG270" i="85"/>
  <c r="Z268" i="85"/>
  <c r="Z267" i="85"/>
  <c r="Z266" i="85"/>
  <c r="Z265" i="85"/>
  <c r="Z264" i="85"/>
  <c r="Z263" i="85"/>
  <c r="AK262" i="85"/>
  <c r="AJ262" i="85"/>
  <c r="AI262" i="85"/>
  <c r="AH262" i="85"/>
  <c r="AE262" i="85"/>
  <c r="AD262" i="85"/>
  <c r="AC262" i="85"/>
  <c r="AL262" i="85" s="1"/>
  <c r="AB262" i="85"/>
  <c r="AA262" i="85"/>
  <c r="V262" i="85"/>
  <c r="U262" i="85"/>
  <c r="T262" i="85"/>
  <c r="S262" i="85"/>
  <c r="R262" i="85"/>
  <c r="Q262" i="85"/>
  <c r="P262" i="85"/>
  <c r="O262" i="85"/>
  <c r="N262" i="85"/>
  <c r="M262" i="85"/>
  <c r="L262" i="85"/>
  <c r="K262" i="85"/>
  <c r="J262" i="85"/>
  <c r="I262" i="85"/>
  <c r="H262" i="85"/>
  <c r="G262" i="85"/>
  <c r="F262" i="85"/>
  <c r="Z261" i="85"/>
  <c r="Z260" i="85"/>
  <c r="Z259" i="85"/>
  <c r="Z258" i="85"/>
  <c r="Z257" i="85"/>
  <c r="Z256" i="85"/>
  <c r="AG262" i="85"/>
  <c r="Z255" i="85"/>
  <c r="AK254" i="85"/>
  <c r="AJ254" i="85"/>
  <c r="AI254" i="85"/>
  <c r="AH254" i="85"/>
  <c r="AE254" i="85"/>
  <c r="AD254" i="85"/>
  <c r="AC254" i="85"/>
  <c r="AL254" i="85" s="1"/>
  <c r="AB254" i="85"/>
  <c r="AF254" i="85" s="1"/>
  <c r="AA254" i="85"/>
  <c r="V254" i="85"/>
  <c r="U254" i="85"/>
  <c r="T254" i="85"/>
  <c r="S254" i="85"/>
  <c r="R254" i="85"/>
  <c r="Q254" i="85"/>
  <c r="P254" i="85"/>
  <c r="O254" i="85"/>
  <c r="N254" i="85"/>
  <c r="M254" i="85"/>
  <c r="L254" i="85"/>
  <c r="K254" i="85"/>
  <c r="J254" i="85"/>
  <c r="I254" i="85"/>
  <c r="H254" i="85"/>
  <c r="G254" i="85"/>
  <c r="F254" i="85"/>
  <c r="Z253" i="85"/>
  <c r="Z252" i="85"/>
  <c r="Z251" i="85"/>
  <c r="AG254" i="85"/>
  <c r="Z250" i="85"/>
  <c r="Z249" i="85"/>
  <c r="Z248" i="85"/>
  <c r="Z247" i="85"/>
  <c r="AK246" i="85"/>
  <c r="AJ246" i="85"/>
  <c r="AI246" i="85"/>
  <c r="AH246" i="85"/>
  <c r="AE246" i="85"/>
  <c r="AD246" i="85"/>
  <c r="AC246" i="85"/>
  <c r="AL246" i="85" s="1"/>
  <c r="AB246" i="85"/>
  <c r="AA246" i="85"/>
  <c r="V246" i="85"/>
  <c r="U246" i="85"/>
  <c r="T246" i="85"/>
  <c r="S246" i="85"/>
  <c r="R246" i="85"/>
  <c r="Q246" i="85"/>
  <c r="P246" i="85"/>
  <c r="O246" i="85"/>
  <c r="N246" i="85"/>
  <c r="M246" i="85"/>
  <c r="L246" i="85"/>
  <c r="K246" i="85"/>
  <c r="J246" i="85"/>
  <c r="I246" i="85"/>
  <c r="H246" i="85"/>
  <c r="G246" i="85"/>
  <c r="F246" i="85"/>
  <c r="Z245" i="85"/>
  <c r="Z244" i="85"/>
  <c r="Z243" i="85"/>
  <c r="Z242" i="85"/>
  <c r="Z241" i="85"/>
  <c r="Z240" i="85"/>
  <c r="AG246" i="85"/>
  <c r="Z239" i="85"/>
  <c r="AK238" i="85"/>
  <c r="AJ238" i="85"/>
  <c r="AI238" i="85"/>
  <c r="AH238" i="85"/>
  <c r="AE238" i="85"/>
  <c r="AD238" i="85"/>
  <c r="AC238" i="85"/>
  <c r="AB238" i="85"/>
  <c r="AA238" i="85"/>
  <c r="V238" i="85"/>
  <c r="U238" i="85"/>
  <c r="T238" i="85"/>
  <c r="S238" i="85"/>
  <c r="R238" i="85"/>
  <c r="Q238" i="85"/>
  <c r="P238" i="85"/>
  <c r="O238" i="85"/>
  <c r="N238" i="85"/>
  <c r="M238" i="85"/>
  <c r="L238" i="85"/>
  <c r="K238" i="85"/>
  <c r="J238" i="85"/>
  <c r="I238" i="85"/>
  <c r="H238" i="85"/>
  <c r="G238" i="85"/>
  <c r="F238" i="85"/>
  <c r="Z237" i="85"/>
  <c r="Z236" i="85"/>
  <c r="Z235" i="85"/>
  <c r="Z234" i="85"/>
  <c r="Z233" i="85"/>
  <c r="AG238" i="85"/>
  <c r="Z232" i="85"/>
  <c r="Z231" i="85"/>
  <c r="AK230" i="85"/>
  <c r="AJ230" i="85"/>
  <c r="AI230" i="85"/>
  <c r="AL230" i="85" s="1"/>
  <c r="AH230" i="85"/>
  <c r="AE230" i="85"/>
  <c r="AD230" i="85"/>
  <c r="AC230" i="85"/>
  <c r="AB230" i="85"/>
  <c r="AA230" i="85"/>
  <c r="V230" i="85"/>
  <c r="U230" i="85"/>
  <c r="T230" i="85"/>
  <c r="S230" i="85"/>
  <c r="R230" i="85"/>
  <c r="Q230" i="85"/>
  <c r="P230" i="85"/>
  <c r="O230" i="85"/>
  <c r="N230" i="85"/>
  <c r="M230" i="85"/>
  <c r="L230" i="85"/>
  <c r="K230" i="85"/>
  <c r="J230" i="85"/>
  <c r="I230" i="85"/>
  <c r="H230" i="85"/>
  <c r="G230" i="85"/>
  <c r="F230" i="85"/>
  <c r="Z229" i="85"/>
  <c r="Z228" i="85"/>
  <c r="AG230" i="85"/>
  <c r="Z227" i="85"/>
  <c r="Z226" i="85"/>
  <c r="Z225" i="85"/>
  <c r="Z224" i="85"/>
  <c r="Z223" i="85"/>
  <c r="AK222" i="85"/>
  <c r="AJ222" i="85"/>
  <c r="AI222" i="85"/>
  <c r="AH222" i="85"/>
  <c r="AE222" i="85"/>
  <c r="AD222" i="85"/>
  <c r="AC222" i="85"/>
  <c r="AB222" i="85"/>
  <c r="AA222" i="85"/>
  <c r="V222" i="85"/>
  <c r="U222" i="85"/>
  <c r="T222" i="85"/>
  <c r="S222" i="85"/>
  <c r="R222" i="85"/>
  <c r="Q222" i="85"/>
  <c r="P222" i="85"/>
  <c r="O222" i="85"/>
  <c r="N222" i="85"/>
  <c r="M222" i="85"/>
  <c r="L222" i="85"/>
  <c r="K222" i="85"/>
  <c r="J222" i="85"/>
  <c r="I222" i="85"/>
  <c r="H222" i="85"/>
  <c r="G222" i="85"/>
  <c r="F222" i="85"/>
  <c r="Z221" i="85"/>
  <c r="Z220" i="85"/>
  <c r="Z219" i="85"/>
  <c r="Z218" i="85"/>
  <c r="Z217" i="85"/>
  <c r="AG222" i="85"/>
  <c r="Z216" i="85"/>
  <c r="Z215" i="85"/>
  <c r="AK214" i="85"/>
  <c r="AJ214" i="85"/>
  <c r="AI214" i="85"/>
  <c r="AH214" i="85"/>
  <c r="AE214" i="85"/>
  <c r="AD214" i="85"/>
  <c r="AC214" i="85"/>
  <c r="AL214" i="85" s="1"/>
  <c r="AB214" i="85"/>
  <c r="AA214" i="85"/>
  <c r="V214" i="85"/>
  <c r="U214" i="85"/>
  <c r="T214" i="85"/>
  <c r="S214" i="85"/>
  <c r="R214" i="85"/>
  <c r="Q214" i="85"/>
  <c r="P214" i="85"/>
  <c r="O214" i="85"/>
  <c r="N214" i="85"/>
  <c r="M214" i="85"/>
  <c r="L214" i="85"/>
  <c r="K214" i="85"/>
  <c r="J214" i="85"/>
  <c r="I214" i="85"/>
  <c r="H214" i="85"/>
  <c r="G214" i="85"/>
  <c r="F214" i="85"/>
  <c r="Z213" i="85"/>
  <c r="Z212" i="85"/>
  <c r="Z211" i="85"/>
  <c r="Z210" i="85"/>
  <c r="Z209" i="85"/>
  <c r="Z208" i="85"/>
  <c r="AG214" i="85"/>
  <c r="Z207" i="85"/>
  <c r="AK206" i="85"/>
  <c r="AJ206" i="85"/>
  <c r="AI206" i="85"/>
  <c r="AH206" i="85"/>
  <c r="AE206" i="85"/>
  <c r="AD206" i="85"/>
  <c r="AC206" i="85"/>
  <c r="AL206" i="85" s="1"/>
  <c r="AB206" i="85"/>
  <c r="AA206" i="85"/>
  <c r="V206" i="85"/>
  <c r="U206" i="85"/>
  <c r="T206" i="85"/>
  <c r="S206" i="85"/>
  <c r="R206" i="85"/>
  <c r="Q206" i="85"/>
  <c r="P206" i="85"/>
  <c r="O206" i="85"/>
  <c r="N206" i="85"/>
  <c r="M206" i="85"/>
  <c r="L206" i="85"/>
  <c r="K206" i="85"/>
  <c r="J206" i="85"/>
  <c r="I206" i="85"/>
  <c r="H206" i="85"/>
  <c r="AF206" i="85"/>
  <c r="G206" i="85"/>
  <c r="F206" i="85"/>
  <c r="Z205" i="85"/>
  <c r="Z204" i="85"/>
  <c r="Z203" i="85"/>
  <c r="Z202" i="85"/>
  <c r="Z201" i="85"/>
  <c r="Z200" i="85"/>
  <c r="AG206" i="85"/>
  <c r="Z199" i="85"/>
  <c r="AK198" i="85"/>
  <c r="AJ198" i="85"/>
  <c r="AI198" i="85"/>
  <c r="AH198" i="85"/>
  <c r="AE198" i="85"/>
  <c r="AD198" i="85"/>
  <c r="AC198" i="85"/>
  <c r="AB198" i="85"/>
  <c r="AA198" i="85"/>
  <c r="V198" i="85"/>
  <c r="U198" i="85"/>
  <c r="T198" i="85"/>
  <c r="S198" i="85"/>
  <c r="R198" i="85"/>
  <c r="Q198" i="85"/>
  <c r="P198" i="85"/>
  <c r="O198" i="85"/>
  <c r="N198" i="85"/>
  <c r="M198" i="85"/>
  <c r="L198" i="85"/>
  <c r="K198" i="85"/>
  <c r="J198" i="85"/>
  <c r="I198" i="85"/>
  <c r="H198" i="85"/>
  <c r="AF198" i="85" s="1"/>
  <c r="G198" i="85"/>
  <c r="F198" i="85"/>
  <c r="Z197" i="85"/>
  <c r="Z196" i="85"/>
  <c r="Z195" i="85"/>
  <c r="Z194" i="85"/>
  <c r="Z193" i="85"/>
  <c r="Z192" i="85"/>
  <c r="AG198" i="85"/>
  <c r="Z191" i="85"/>
  <c r="AK190" i="85"/>
  <c r="AJ190" i="85"/>
  <c r="AI190" i="85"/>
  <c r="AH190" i="85"/>
  <c r="AE190" i="85"/>
  <c r="AL190" i="85" s="1"/>
  <c r="AD190" i="85"/>
  <c r="AC190" i="85"/>
  <c r="AB190" i="85"/>
  <c r="AA190" i="85"/>
  <c r="V190" i="85"/>
  <c r="U190" i="85"/>
  <c r="T190" i="85"/>
  <c r="S190" i="85"/>
  <c r="R190" i="85"/>
  <c r="Q190" i="85"/>
  <c r="P190" i="85"/>
  <c r="O190" i="85"/>
  <c r="N190" i="85"/>
  <c r="M190" i="85"/>
  <c r="L190" i="85"/>
  <c r="K190" i="85"/>
  <c r="J190" i="85"/>
  <c r="I190" i="85"/>
  <c r="H190" i="85"/>
  <c r="G190" i="85"/>
  <c r="F190" i="85"/>
  <c r="Z189" i="85"/>
  <c r="Z188" i="85"/>
  <c r="Z187" i="85"/>
  <c r="AG190" i="85"/>
  <c r="Z186" i="85"/>
  <c r="Z185" i="85"/>
  <c r="Z184" i="85"/>
  <c r="Z183" i="85"/>
  <c r="AK182" i="85"/>
  <c r="AJ182" i="85"/>
  <c r="AI182" i="85"/>
  <c r="AH182" i="85"/>
  <c r="AE182" i="85"/>
  <c r="AD182" i="85"/>
  <c r="AC182" i="85"/>
  <c r="AB182" i="85"/>
  <c r="AA182" i="85"/>
  <c r="V182" i="85"/>
  <c r="U182" i="85"/>
  <c r="T182" i="85"/>
  <c r="S182" i="85"/>
  <c r="R182" i="85"/>
  <c r="Q182" i="85"/>
  <c r="P182" i="85"/>
  <c r="O182" i="85"/>
  <c r="N182" i="85"/>
  <c r="M182" i="85"/>
  <c r="L182" i="85"/>
  <c r="K182" i="85"/>
  <c r="J182" i="85"/>
  <c r="I182" i="85"/>
  <c r="H182" i="85"/>
  <c r="AF182" i="85" s="1"/>
  <c r="G182" i="85"/>
  <c r="F182" i="85"/>
  <c r="Z181" i="85"/>
  <c r="Z180" i="85"/>
  <c r="Z179" i="85"/>
  <c r="Z178" i="85"/>
  <c r="Z177" i="85"/>
  <c r="Z176" i="85"/>
  <c r="AG182" i="85"/>
  <c r="Z175" i="85"/>
  <c r="AK174" i="85"/>
  <c r="AJ174" i="85"/>
  <c r="AI174" i="85"/>
  <c r="AH174" i="85"/>
  <c r="AE174" i="85"/>
  <c r="AD174" i="85"/>
  <c r="AC174" i="85"/>
  <c r="AB174" i="85"/>
  <c r="AA174" i="85"/>
  <c r="V174" i="85"/>
  <c r="U174" i="85"/>
  <c r="T174" i="85"/>
  <c r="S174" i="85"/>
  <c r="R174" i="85"/>
  <c r="Q174" i="85"/>
  <c r="P174" i="85"/>
  <c r="O174" i="85"/>
  <c r="N174" i="85"/>
  <c r="M174" i="85"/>
  <c r="L174" i="85"/>
  <c r="K174" i="85"/>
  <c r="J174" i="85"/>
  <c r="I174" i="85"/>
  <c r="H174" i="85"/>
  <c r="AF174" i="85"/>
  <c r="G174" i="85"/>
  <c r="F174" i="85"/>
  <c r="Z173" i="85"/>
  <c r="Z172" i="85"/>
  <c r="Z171" i="85"/>
  <c r="Z170" i="85"/>
  <c r="Z169" i="85"/>
  <c r="AG174" i="85"/>
  <c r="Z168" i="85"/>
  <c r="Z167" i="85"/>
  <c r="AK166" i="85"/>
  <c r="AJ166" i="85"/>
  <c r="AI166" i="85"/>
  <c r="AH166" i="85"/>
  <c r="AE166" i="85"/>
  <c r="AL166" i="85" s="1"/>
  <c r="AD166" i="85"/>
  <c r="AC166" i="85"/>
  <c r="AB166" i="85"/>
  <c r="AA166" i="85"/>
  <c r="AF166" i="85" s="1"/>
  <c r="V166" i="85"/>
  <c r="U166" i="85"/>
  <c r="T166" i="85"/>
  <c r="S166" i="85"/>
  <c r="R166" i="85"/>
  <c r="Q166" i="85"/>
  <c r="P166" i="85"/>
  <c r="O166" i="85"/>
  <c r="N166" i="85"/>
  <c r="M166" i="85"/>
  <c r="L166" i="85"/>
  <c r="K166" i="85"/>
  <c r="J166" i="85"/>
  <c r="I166" i="85"/>
  <c r="H166" i="85"/>
  <c r="G166" i="85"/>
  <c r="F166" i="85"/>
  <c r="Z165" i="85"/>
  <c r="Z164" i="85"/>
  <c r="Z163" i="85"/>
  <c r="Z162" i="85"/>
  <c r="AG166" i="85"/>
  <c r="Z161" i="85"/>
  <c r="Z160" i="85"/>
  <c r="Z159" i="85"/>
  <c r="AK158" i="85"/>
  <c r="AJ158" i="85"/>
  <c r="AI158" i="85"/>
  <c r="AH158" i="85"/>
  <c r="AE158" i="85"/>
  <c r="AD158" i="85"/>
  <c r="AC158" i="85"/>
  <c r="AB158" i="85"/>
  <c r="AA158" i="85"/>
  <c r="V158" i="85"/>
  <c r="U158" i="85"/>
  <c r="T158" i="85"/>
  <c r="S158" i="85"/>
  <c r="R158" i="85"/>
  <c r="Q158" i="85"/>
  <c r="P158" i="85"/>
  <c r="O158" i="85"/>
  <c r="N158" i="85"/>
  <c r="M158" i="85"/>
  <c r="L158" i="85"/>
  <c r="K158" i="85"/>
  <c r="J158" i="85"/>
  <c r="I158" i="85"/>
  <c r="H158" i="85"/>
  <c r="G158" i="85"/>
  <c r="F158" i="85"/>
  <c r="Z157" i="85"/>
  <c r="Z156" i="85"/>
  <c r="Z155" i="85"/>
  <c r="Z154" i="85"/>
  <c r="Z153" i="85"/>
  <c r="Z152" i="85"/>
  <c r="Z151" i="85"/>
  <c r="AK150" i="85"/>
  <c r="AJ150" i="85"/>
  <c r="AI150" i="85"/>
  <c r="AH150" i="85"/>
  <c r="AE150" i="85"/>
  <c r="AD150" i="85"/>
  <c r="AC150" i="85"/>
  <c r="AB150" i="85"/>
  <c r="AA150" i="85"/>
  <c r="V150" i="85"/>
  <c r="U150" i="85"/>
  <c r="T150" i="85"/>
  <c r="S150" i="85"/>
  <c r="R150" i="85"/>
  <c r="Q150" i="85"/>
  <c r="P150" i="85"/>
  <c r="O150" i="85"/>
  <c r="N150" i="85"/>
  <c r="M150" i="85"/>
  <c r="L150" i="85"/>
  <c r="K150" i="85"/>
  <c r="J150" i="85"/>
  <c r="I150" i="85"/>
  <c r="H150" i="85"/>
  <c r="G150" i="85"/>
  <c r="F150" i="85"/>
  <c r="Z149" i="85"/>
  <c r="Z148" i="85"/>
  <c r="Z147" i="85"/>
  <c r="Z146" i="85"/>
  <c r="Z145" i="85"/>
  <c r="Z144" i="85"/>
  <c r="AG150" i="85"/>
  <c r="Z143" i="85"/>
  <c r="AK142" i="85"/>
  <c r="AJ142" i="85"/>
  <c r="AI142" i="85"/>
  <c r="AH142" i="85"/>
  <c r="AL142" i="85" s="1"/>
  <c r="AE142" i="85"/>
  <c r="AD142" i="85"/>
  <c r="AC142" i="85"/>
  <c r="AB142" i="85"/>
  <c r="AA142" i="85"/>
  <c r="V142" i="85"/>
  <c r="U142" i="85"/>
  <c r="T142" i="85"/>
  <c r="S142" i="85"/>
  <c r="R142" i="85"/>
  <c r="Q142" i="85"/>
  <c r="P142" i="85"/>
  <c r="O142" i="85"/>
  <c r="N142" i="85"/>
  <c r="M142" i="85"/>
  <c r="L142" i="85"/>
  <c r="K142" i="85"/>
  <c r="J142" i="85"/>
  <c r="I142" i="85"/>
  <c r="H142" i="85"/>
  <c r="G142" i="85"/>
  <c r="F142" i="85"/>
  <c r="Z141" i="85"/>
  <c r="AG142" i="85"/>
  <c r="Z140" i="85"/>
  <c r="Z139" i="85"/>
  <c r="Z138" i="85"/>
  <c r="Z137" i="85"/>
  <c r="Z136" i="85"/>
  <c r="Z135" i="85"/>
  <c r="AK134" i="85"/>
  <c r="AJ134" i="85"/>
  <c r="AI134" i="85"/>
  <c r="AH134" i="85"/>
  <c r="AE134" i="85"/>
  <c r="AD134" i="85"/>
  <c r="AC134" i="85"/>
  <c r="AB134" i="85"/>
  <c r="AA134" i="85"/>
  <c r="V134" i="85"/>
  <c r="U134" i="85"/>
  <c r="T134" i="85"/>
  <c r="S134" i="85"/>
  <c r="R134" i="85"/>
  <c r="Q134" i="85"/>
  <c r="P134" i="85"/>
  <c r="O134" i="85"/>
  <c r="N134" i="85"/>
  <c r="M134" i="85"/>
  <c r="L134" i="85"/>
  <c r="K134" i="85"/>
  <c r="J134" i="85"/>
  <c r="I134" i="85"/>
  <c r="H134" i="85"/>
  <c r="G134" i="85"/>
  <c r="F134" i="85"/>
  <c r="Z133" i="85"/>
  <c r="Z132" i="85"/>
  <c r="Z131" i="85"/>
  <c r="Z130" i="85"/>
  <c r="Z129" i="85"/>
  <c r="Z128" i="85"/>
  <c r="Z127" i="85"/>
  <c r="AK126" i="85"/>
  <c r="AJ126" i="85"/>
  <c r="AI126" i="85"/>
  <c r="AH126" i="85"/>
  <c r="AE126" i="85"/>
  <c r="AL126" i="85" s="1"/>
  <c r="AD126" i="85"/>
  <c r="AC126" i="85"/>
  <c r="AB126" i="85"/>
  <c r="AF126" i="85" s="1"/>
  <c r="AA126" i="85"/>
  <c r="V126" i="85"/>
  <c r="U126" i="85"/>
  <c r="T126" i="85"/>
  <c r="S126" i="85"/>
  <c r="R126" i="85"/>
  <c r="Q126" i="85"/>
  <c r="P126" i="85"/>
  <c r="O126" i="85"/>
  <c r="N126" i="85"/>
  <c r="M126" i="85"/>
  <c r="L126" i="85"/>
  <c r="K126" i="85"/>
  <c r="J126" i="85"/>
  <c r="I126" i="85"/>
  <c r="H126" i="85"/>
  <c r="G126" i="85"/>
  <c r="F126" i="85"/>
  <c r="Z125" i="85"/>
  <c r="Z124" i="85"/>
  <c r="Z123" i="85"/>
  <c r="Z122" i="85"/>
  <c r="Z121" i="85"/>
  <c r="AG126" i="85"/>
  <c r="Z120" i="85"/>
  <c r="Z119" i="85"/>
  <c r="AK118" i="85"/>
  <c r="AJ118" i="85"/>
  <c r="AI118" i="85"/>
  <c r="AH118" i="85"/>
  <c r="AE118" i="85"/>
  <c r="AD118" i="85"/>
  <c r="AC118" i="85"/>
  <c r="AB118" i="85"/>
  <c r="AA118" i="85"/>
  <c r="V118" i="85"/>
  <c r="U118" i="85"/>
  <c r="T118" i="85"/>
  <c r="S118" i="85"/>
  <c r="R118" i="85"/>
  <c r="Q118" i="85"/>
  <c r="P118" i="85"/>
  <c r="O118" i="85"/>
  <c r="N118" i="85"/>
  <c r="M118" i="85"/>
  <c r="L118" i="85"/>
  <c r="K118" i="85"/>
  <c r="J118" i="85"/>
  <c r="I118" i="85"/>
  <c r="H118" i="85"/>
  <c r="G118" i="85"/>
  <c r="F118" i="85"/>
  <c r="Z117" i="85"/>
  <c r="Z116" i="85"/>
  <c r="Z115" i="85"/>
  <c r="Z114" i="85"/>
  <c r="Z113" i="85"/>
  <c r="Z112" i="85"/>
  <c r="AG118" i="85"/>
  <c r="Z111" i="85"/>
  <c r="AK110" i="85"/>
  <c r="AJ110" i="85"/>
  <c r="AI110" i="85"/>
  <c r="AH110" i="85"/>
  <c r="AE110" i="85"/>
  <c r="AD110" i="85"/>
  <c r="AC110" i="85"/>
  <c r="AB110" i="85"/>
  <c r="AA110" i="85"/>
  <c r="V110" i="85"/>
  <c r="U110" i="85"/>
  <c r="T110" i="85"/>
  <c r="S110" i="85"/>
  <c r="R110" i="85"/>
  <c r="Q110" i="85"/>
  <c r="P110" i="85"/>
  <c r="O110" i="85"/>
  <c r="N110" i="85"/>
  <c r="M110" i="85"/>
  <c r="L110" i="85"/>
  <c r="K110" i="85"/>
  <c r="J110" i="85"/>
  <c r="I110" i="85"/>
  <c r="H110" i="85"/>
  <c r="G110" i="85"/>
  <c r="F110" i="85"/>
  <c r="Z109" i="85"/>
  <c r="Z108" i="85"/>
  <c r="Z107" i="85"/>
  <c r="Z106" i="85"/>
  <c r="Z105" i="85"/>
  <c r="AG110" i="85"/>
  <c r="Z104" i="85"/>
  <c r="Z103" i="85"/>
  <c r="AK102" i="85"/>
  <c r="AJ102" i="85"/>
  <c r="AI102" i="85"/>
  <c r="AH102" i="85"/>
  <c r="AE102" i="85"/>
  <c r="AD102" i="85"/>
  <c r="AC102" i="85"/>
  <c r="AB102" i="85"/>
  <c r="AA102" i="85"/>
  <c r="V102" i="85"/>
  <c r="U102" i="85"/>
  <c r="T102" i="85"/>
  <c r="S102" i="85"/>
  <c r="R102" i="85"/>
  <c r="Q102" i="85"/>
  <c r="P102" i="85"/>
  <c r="O102" i="85"/>
  <c r="N102" i="85"/>
  <c r="M102" i="85"/>
  <c r="L102" i="85"/>
  <c r="K102" i="85"/>
  <c r="J102" i="85"/>
  <c r="I102" i="85"/>
  <c r="H102" i="85"/>
  <c r="G102" i="85"/>
  <c r="F102" i="85"/>
  <c r="Z101" i="85"/>
  <c r="Z100" i="85"/>
  <c r="Z99" i="85"/>
  <c r="Z98" i="85"/>
  <c r="AG102" i="85"/>
  <c r="Z97" i="85"/>
  <c r="Z96" i="85"/>
  <c r="Z95" i="85"/>
  <c r="AK94" i="85"/>
  <c r="AJ94" i="85"/>
  <c r="AI94" i="85"/>
  <c r="AH94" i="85"/>
  <c r="AE94" i="85"/>
  <c r="AD94" i="85"/>
  <c r="AF94" i="85" s="1"/>
  <c r="AC94" i="85"/>
  <c r="AB94" i="85"/>
  <c r="AA94" i="85"/>
  <c r="V94" i="85"/>
  <c r="U94" i="85"/>
  <c r="T94" i="85"/>
  <c r="S94" i="85"/>
  <c r="R94" i="85"/>
  <c r="Q94" i="85"/>
  <c r="P94" i="85"/>
  <c r="O94" i="85"/>
  <c r="N94" i="85"/>
  <c r="M94" i="85"/>
  <c r="L94" i="85"/>
  <c r="K94" i="85"/>
  <c r="J94" i="85"/>
  <c r="I94" i="85"/>
  <c r="H94" i="85"/>
  <c r="G94" i="85"/>
  <c r="F94" i="85"/>
  <c r="Z93" i="85"/>
  <c r="Z92" i="85"/>
  <c r="Z91" i="85"/>
  <c r="Z90" i="85"/>
  <c r="Z89" i="85"/>
  <c r="AG94" i="85"/>
  <c r="Z88" i="85"/>
  <c r="Z87" i="85"/>
  <c r="AK86" i="85"/>
  <c r="AJ86" i="85"/>
  <c r="AI86" i="85"/>
  <c r="AH86" i="85"/>
  <c r="AE86" i="85"/>
  <c r="AD86" i="85"/>
  <c r="AC86" i="85"/>
  <c r="AB86" i="85"/>
  <c r="AA86" i="85"/>
  <c r="V86" i="85"/>
  <c r="U86" i="85"/>
  <c r="T86" i="85"/>
  <c r="S86" i="85"/>
  <c r="R86" i="85"/>
  <c r="Q86" i="85"/>
  <c r="P86" i="85"/>
  <c r="O86" i="85"/>
  <c r="N86" i="85"/>
  <c r="M86" i="85"/>
  <c r="L86" i="85"/>
  <c r="K86" i="85"/>
  <c r="J86" i="85"/>
  <c r="I86" i="85"/>
  <c r="H86" i="85"/>
  <c r="G86" i="85"/>
  <c r="F86" i="85"/>
  <c r="Z85" i="85"/>
  <c r="Z84" i="85"/>
  <c r="Z83" i="85"/>
  <c r="Z82" i="85"/>
  <c r="AG86" i="85"/>
  <c r="Z81" i="85"/>
  <c r="Z80" i="85"/>
  <c r="Z79" i="85"/>
  <c r="AK78" i="85"/>
  <c r="AJ78" i="85"/>
  <c r="AI78" i="85"/>
  <c r="AH78" i="85"/>
  <c r="AE78" i="85"/>
  <c r="AD78" i="85"/>
  <c r="AC78" i="85"/>
  <c r="AB78" i="85"/>
  <c r="AA78" i="85"/>
  <c r="V78" i="85"/>
  <c r="U78" i="85"/>
  <c r="T78" i="85"/>
  <c r="S78" i="85"/>
  <c r="R78" i="85"/>
  <c r="Q78" i="85"/>
  <c r="P78" i="85"/>
  <c r="O78" i="85"/>
  <c r="N78" i="85"/>
  <c r="M78" i="85"/>
  <c r="L78" i="85"/>
  <c r="K78" i="85"/>
  <c r="J78" i="85"/>
  <c r="I78" i="85"/>
  <c r="H78" i="85"/>
  <c r="G78" i="85"/>
  <c r="F78" i="85"/>
  <c r="Z77" i="85"/>
  <c r="AG78" i="85"/>
  <c r="Z76" i="85"/>
  <c r="Z75" i="85"/>
  <c r="Z74" i="85"/>
  <c r="Z73" i="85"/>
  <c r="Z72" i="85"/>
  <c r="Z71" i="85"/>
  <c r="AK70" i="85"/>
  <c r="AJ70" i="85"/>
  <c r="AI70" i="85"/>
  <c r="AH70" i="85"/>
  <c r="AE70" i="85"/>
  <c r="AD70" i="85"/>
  <c r="AC70" i="85"/>
  <c r="AB70" i="85"/>
  <c r="AA70" i="85"/>
  <c r="V70" i="85"/>
  <c r="U70" i="85"/>
  <c r="T70" i="85"/>
  <c r="S70" i="85"/>
  <c r="R70" i="85"/>
  <c r="Q70" i="85"/>
  <c r="P70" i="85"/>
  <c r="O70" i="85"/>
  <c r="N70" i="85"/>
  <c r="M70" i="85"/>
  <c r="L70" i="85"/>
  <c r="K70" i="85"/>
  <c r="J70" i="85"/>
  <c r="I70" i="85"/>
  <c r="H70" i="85"/>
  <c r="G70" i="85"/>
  <c r="F70" i="85"/>
  <c r="Z68" i="85"/>
  <c r="Z67" i="85"/>
  <c r="Z66" i="85"/>
  <c r="Z65" i="85"/>
  <c r="Z64" i="85"/>
  <c r="AG70" i="85"/>
  <c r="Z63" i="85"/>
  <c r="AK62" i="85"/>
  <c r="AJ62" i="85"/>
  <c r="AI62" i="85"/>
  <c r="AL62" i="85" s="1"/>
  <c r="AH62" i="85"/>
  <c r="AE62" i="85"/>
  <c r="AD62" i="85"/>
  <c r="AC62" i="85"/>
  <c r="AB62" i="85"/>
  <c r="AA62" i="85"/>
  <c r="V62" i="85"/>
  <c r="U62" i="85"/>
  <c r="T62" i="85"/>
  <c r="S62" i="85"/>
  <c r="R62" i="85"/>
  <c r="Q62" i="85"/>
  <c r="P62" i="85"/>
  <c r="O62" i="85"/>
  <c r="N62" i="85"/>
  <c r="M62" i="85"/>
  <c r="L62" i="85"/>
  <c r="K62" i="85"/>
  <c r="J62" i="85"/>
  <c r="I62" i="85"/>
  <c r="H62" i="85"/>
  <c r="G62" i="85"/>
  <c r="F62" i="85"/>
  <c r="Z61" i="85"/>
  <c r="Z60" i="85"/>
  <c r="Z59" i="85"/>
  <c r="AG62" i="85"/>
  <c r="Z58" i="85"/>
  <c r="Z57" i="85"/>
  <c r="Z56" i="85"/>
  <c r="Z55" i="85"/>
  <c r="AK54" i="85"/>
  <c r="AJ54" i="85"/>
  <c r="AI54" i="85"/>
  <c r="AH54" i="85"/>
  <c r="AE54" i="85"/>
  <c r="AD54" i="85"/>
  <c r="AC54" i="85"/>
  <c r="AB54" i="85"/>
  <c r="AA54" i="85"/>
  <c r="V54" i="85"/>
  <c r="U54" i="85"/>
  <c r="T54" i="85"/>
  <c r="S54" i="85"/>
  <c r="R54" i="85"/>
  <c r="Q54" i="85"/>
  <c r="P54" i="85"/>
  <c r="O54" i="85"/>
  <c r="N54" i="85"/>
  <c r="M54" i="85"/>
  <c r="L54" i="85"/>
  <c r="K54" i="85"/>
  <c r="J54" i="85"/>
  <c r="I54" i="85"/>
  <c r="H54" i="85"/>
  <c r="G54" i="85"/>
  <c r="F54" i="85"/>
  <c r="Z53" i="85"/>
  <c r="Z52" i="85"/>
  <c r="Z51" i="85"/>
  <c r="Z50" i="85"/>
  <c r="Z49" i="85"/>
  <c r="Z48" i="85"/>
  <c r="AG54" i="85"/>
  <c r="Z47" i="85"/>
  <c r="AK46" i="85"/>
  <c r="AJ46" i="85"/>
  <c r="AI46" i="85"/>
  <c r="AH46" i="85"/>
  <c r="AE46" i="85"/>
  <c r="AD46" i="85"/>
  <c r="AF46" i="85" s="1"/>
  <c r="AC46" i="85"/>
  <c r="AB46" i="85"/>
  <c r="AA46" i="85"/>
  <c r="V46" i="85"/>
  <c r="U46" i="85"/>
  <c r="T46" i="85"/>
  <c r="S46" i="85"/>
  <c r="R46" i="85"/>
  <c r="Q46" i="85"/>
  <c r="P46" i="85"/>
  <c r="O46" i="85"/>
  <c r="N46" i="85"/>
  <c r="M46" i="85"/>
  <c r="L46" i="85"/>
  <c r="K46" i="85"/>
  <c r="J46" i="85"/>
  <c r="I46" i="85"/>
  <c r="H46" i="85"/>
  <c r="G46" i="85"/>
  <c r="F46" i="85"/>
  <c r="Z45" i="85"/>
  <c r="Z44" i="85"/>
  <c r="Z43" i="85"/>
  <c r="Z42" i="85"/>
  <c r="Z41" i="85"/>
  <c r="AG46" i="85"/>
  <c r="Z40" i="85"/>
  <c r="Z39" i="85"/>
  <c r="AK38" i="85"/>
  <c r="AJ38" i="85"/>
  <c r="AI38" i="85"/>
  <c r="AH38" i="85"/>
  <c r="AE38" i="85"/>
  <c r="AD38" i="85"/>
  <c r="AC38" i="85"/>
  <c r="AB38" i="85"/>
  <c r="AA38" i="85"/>
  <c r="V38" i="85"/>
  <c r="U38" i="85"/>
  <c r="T38" i="85"/>
  <c r="S38" i="85"/>
  <c r="R38" i="85"/>
  <c r="Q38" i="85"/>
  <c r="P38" i="85"/>
  <c r="O38" i="85"/>
  <c r="N38" i="85"/>
  <c r="M38" i="85"/>
  <c r="L38" i="85"/>
  <c r="K38" i="85"/>
  <c r="J38" i="85"/>
  <c r="I38" i="85"/>
  <c r="H38" i="85"/>
  <c r="G38" i="85"/>
  <c r="F38" i="85"/>
  <c r="Z37" i="85"/>
  <c r="Z36" i="85"/>
  <c r="Z35" i="85"/>
  <c r="Z34" i="85"/>
  <c r="AG38" i="85"/>
  <c r="Z33" i="85"/>
  <c r="Z32" i="85"/>
  <c r="Z31" i="85"/>
  <c r="AK30" i="85"/>
  <c r="AJ30" i="85"/>
  <c r="AI30" i="85"/>
  <c r="AH30" i="85"/>
  <c r="AE30" i="85"/>
  <c r="AD30" i="85"/>
  <c r="AC30" i="85"/>
  <c r="AB30" i="85"/>
  <c r="AA30" i="85"/>
  <c r="V30" i="85"/>
  <c r="U30" i="85"/>
  <c r="T30" i="85"/>
  <c r="S30" i="85"/>
  <c r="R30" i="85"/>
  <c r="Q30" i="85"/>
  <c r="P30" i="85"/>
  <c r="O30" i="85"/>
  <c r="N30" i="85"/>
  <c r="M30" i="85"/>
  <c r="L30" i="85"/>
  <c r="K30" i="85"/>
  <c r="J30" i="85"/>
  <c r="I30" i="85"/>
  <c r="H30" i="85"/>
  <c r="AF30" i="85"/>
  <c r="G30" i="85"/>
  <c r="F30" i="85"/>
  <c r="Z29" i="85"/>
  <c r="Z28" i="85"/>
  <c r="Z27" i="85"/>
  <c r="Z26" i="85"/>
  <c r="Z25" i="85"/>
  <c r="AG30" i="85"/>
  <c r="Z24" i="85"/>
  <c r="Z23" i="85"/>
  <c r="AK22" i="85"/>
  <c r="AJ22" i="85"/>
  <c r="AI22" i="85"/>
  <c r="AH22" i="85"/>
  <c r="AE22" i="85"/>
  <c r="AD22" i="85"/>
  <c r="AC22" i="85"/>
  <c r="AB22" i="85"/>
  <c r="V22" i="85"/>
  <c r="U22" i="85"/>
  <c r="T22" i="85"/>
  <c r="S22" i="85"/>
  <c r="R22" i="85"/>
  <c r="Q22" i="85"/>
  <c r="P22" i="85"/>
  <c r="O22" i="85"/>
  <c r="N22" i="85"/>
  <c r="M22" i="85"/>
  <c r="L22" i="85"/>
  <c r="K22" i="85"/>
  <c r="J22" i="85"/>
  <c r="I22" i="85"/>
  <c r="H22" i="85"/>
  <c r="AF22" i="85" s="1"/>
  <c r="G22" i="85"/>
  <c r="F22" i="85"/>
  <c r="Z21" i="85"/>
  <c r="Z20" i="85"/>
  <c r="Z19" i="85"/>
  <c r="Z18" i="85"/>
  <c r="Z17" i="85"/>
  <c r="Z16" i="85"/>
  <c r="AG22" i="85"/>
  <c r="Z15" i="85"/>
  <c r="AK14" i="85"/>
  <c r="AJ14" i="85"/>
  <c r="AI14" i="85"/>
  <c r="AH14" i="85"/>
  <c r="AE14" i="85"/>
  <c r="AD14" i="85"/>
  <c r="AC14" i="85"/>
  <c r="AB14" i="85"/>
  <c r="AA14" i="85"/>
  <c r="V14" i="85"/>
  <c r="U14" i="85"/>
  <c r="T14" i="85"/>
  <c r="S14" i="85"/>
  <c r="R14" i="85"/>
  <c r="Q14" i="85"/>
  <c r="P14" i="85"/>
  <c r="O14" i="85"/>
  <c r="N14" i="85"/>
  <c r="M14" i="85"/>
  <c r="L14" i="85"/>
  <c r="K14" i="85"/>
  <c r="J14" i="85"/>
  <c r="I14" i="85"/>
  <c r="H14" i="85"/>
  <c r="AF14" i="85"/>
  <c r="G14" i="85"/>
  <c r="Z13" i="85"/>
  <c r="Z12" i="85"/>
  <c r="Z11" i="85"/>
  <c r="Z10" i="85"/>
  <c r="Z9" i="85"/>
  <c r="Z8" i="85"/>
  <c r="Z7" i="85"/>
  <c r="Y7" i="85"/>
  <c r="AG14" i="85"/>
  <c r="AL318" i="85"/>
  <c r="AL286" i="85"/>
  <c r="AG334" i="85"/>
  <c r="AL14" i="85"/>
  <c r="AG158" i="85"/>
  <c r="AG134" i="85"/>
  <c r="AG294" i="85"/>
  <c r="AI359" i="85"/>
  <c r="AG278" i="85"/>
  <c r="AG350" i="85"/>
  <c r="AL358" i="85"/>
  <c r="G24" i="87"/>
  <c r="G26" i="87"/>
  <c r="G23" i="87"/>
  <c r="G25" i="87"/>
  <c r="D91" i="77"/>
  <c r="D90" i="77"/>
  <c r="D89" i="77"/>
  <c r="D88" i="77"/>
  <c r="D87" i="77"/>
  <c r="D86" i="77"/>
  <c r="D85" i="77"/>
  <c r="D84" i="77"/>
  <c r="D83" i="77"/>
  <c r="D82" i="77"/>
  <c r="D81" i="77"/>
  <c r="D80" i="77"/>
  <c r="D79" i="77"/>
  <c r="D78" i="77"/>
  <c r="D77" i="77"/>
  <c r="D76" i="77"/>
  <c r="D75" i="77"/>
  <c r="D74" i="77"/>
  <c r="D73" i="77"/>
  <c r="D72" i="77"/>
  <c r="D71" i="77"/>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G26" i="30"/>
  <c r="F26" i="30"/>
  <c r="E26" i="30"/>
  <c r="D26" i="30"/>
  <c r="G19" i="30"/>
  <c r="F19" i="30"/>
  <c r="E19" i="30"/>
  <c r="D19" i="30"/>
  <c r="G13" i="30"/>
  <c r="F13" i="30"/>
  <c r="E13" i="30"/>
  <c r="D13" i="30"/>
  <c r="C19" i="30"/>
  <c r="C26" i="30"/>
  <c r="C13" i="30"/>
  <c r="E25" i="29"/>
  <c r="I18" i="29"/>
  <c r="H18" i="29"/>
  <c r="G18" i="29"/>
  <c r="F18" i="29"/>
  <c r="E18" i="29"/>
  <c r="D18" i="29"/>
  <c r="I12" i="29"/>
  <c r="H12" i="29"/>
  <c r="G12" i="29"/>
  <c r="G25" i="29"/>
  <c r="F12" i="29"/>
  <c r="F25" i="29"/>
  <c r="E12" i="29"/>
  <c r="D12" i="29"/>
  <c r="D25" i="29"/>
  <c r="C18" i="29"/>
  <c r="C12" i="29"/>
  <c r="C25" i="29"/>
  <c r="P21" i="16"/>
  <c r="N21" i="16"/>
  <c r="L21" i="16"/>
  <c r="J21" i="16"/>
  <c r="H21" i="16"/>
  <c r="F21" i="16"/>
  <c r="D21" i="16"/>
  <c r="H25" i="29"/>
  <c r="I25" i="29"/>
  <c r="AL270" i="85" l="1"/>
  <c r="AL334" i="85"/>
  <c r="AL350" i="85"/>
  <c r="AL359" i="85" s="1"/>
  <c r="H41" i="86" s="1"/>
  <c r="AL22" i="85"/>
  <c r="AL30" i="85"/>
  <c r="AL78" i="85"/>
  <c r="AL86" i="85"/>
  <c r="AL94" i="85"/>
  <c r="AL134" i="85"/>
  <c r="AL310" i="85"/>
  <c r="AH359" i="85"/>
  <c r="AL342" i="85"/>
  <c r="AK359" i="85"/>
  <c r="H39" i="86" s="1"/>
  <c r="AL38" i="85"/>
  <c r="AL54" i="85"/>
  <c r="AL118" i="85"/>
  <c r="AJ359" i="85"/>
  <c r="H38" i="86" s="1"/>
  <c r="K12" i="112" s="1"/>
  <c r="L12" i="112" s="1"/>
  <c r="M12" i="112" s="1"/>
  <c r="AF38" i="85"/>
  <c r="AF270" i="85"/>
  <c r="AF54" i="85"/>
  <c r="AF70" i="85"/>
  <c r="AF78" i="85"/>
  <c r="AL102" i="85"/>
  <c r="AL174" i="85"/>
  <c r="AC359" i="85"/>
  <c r="AA359" i="85"/>
  <c r="AB359" i="85"/>
  <c r="AF62" i="85"/>
  <c r="AF86" i="85"/>
  <c r="AF102" i="85"/>
  <c r="AF142" i="85"/>
  <c r="AL222" i="85"/>
  <c r="AD359" i="85"/>
  <c r="AL110" i="85"/>
  <c r="AL158" i="85"/>
  <c r="AF350" i="85"/>
  <c r="AL70" i="85"/>
  <c r="AF110" i="85"/>
  <c r="AF118" i="85"/>
  <c r="AF134" i="85"/>
  <c r="AF150" i="85"/>
  <c r="AF158" i="85"/>
  <c r="AL238" i="85"/>
  <c r="AL326" i="85"/>
  <c r="AE359" i="85"/>
  <c r="AL150" i="85"/>
  <c r="AF190" i="85"/>
  <c r="AF214" i="85"/>
  <c r="AF222" i="85"/>
  <c r="AF230" i="85"/>
  <c r="AL46" i="85"/>
  <c r="AL182" i="85"/>
  <c r="AL198" i="85"/>
  <c r="AF238" i="85"/>
  <c r="AF246" i="85"/>
  <c r="AF262" i="85"/>
  <c r="I52" i="112"/>
  <c r="I49" i="112"/>
  <c r="I6" i="112"/>
  <c r="I58" i="112"/>
  <c r="I59" i="112" s="1"/>
  <c r="G28" i="87"/>
  <c r="G31" i="87" s="1"/>
  <c r="L53" i="112"/>
  <c r="L50" i="112"/>
  <c r="G27" i="87"/>
  <c r="G29" i="87"/>
  <c r="G30" i="87"/>
  <c r="H26" i="86"/>
  <c r="H22" i="86"/>
  <c r="H7" i="86"/>
  <c r="AG359" i="85"/>
  <c r="H40" i="86" s="1"/>
  <c r="AF326" i="85"/>
  <c r="J359" i="85"/>
  <c r="Z359" i="85" s="1"/>
  <c r="AF358" i="85"/>
  <c r="N11" i="90"/>
  <c r="P11" i="90"/>
  <c r="J27" i="90"/>
  <c r="S27" i="90"/>
  <c r="K11" i="90"/>
  <c r="K27" i="90"/>
  <c r="T27" i="90"/>
  <c r="N27" i="90"/>
  <c r="R11" i="90"/>
  <c r="K10" i="92"/>
  <c r="P10" i="92"/>
  <c r="J26" i="92"/>
  <c r="R26" i="92"/>
  <c r="H10" i="92"/>
  <c r="N26" i="92"/>
  <c r="J10" i="92"/>
  <c r="F11" i="89"/>
  <c r="AF359" i="85" l="1"/>
  <c r="I50" i="112"/>
  <c r="I53" i="112"/>
  <c r="G32" i="87"/>
  <c r="H18" i="86" s="1"/>
  <c r="H24" i="86"/>
  <c r="H20" i="86"/>
  <c r="H15" i="86"/>
  <c r="H14" i="86"/>
  <c r="H12" i="86"/>
  <c r="H9" i="86"/>
  <c r="H11" i="86"/>
  <c r="H8" i="86"/>
  <c r="H28" i="86"/>
  <c r="H16" i="86" l="1"/>
  <c r="H10" i="86"/>
  <c r="H13" i="86"/>
</calcChain>
</file>

<file path=xl/comments1.xml><?xml version="1.0" encoding="utf-8"?>
<comments xmlns="http://schemas.openxmlformats.org/spreadsheetml/2006/main">
  <authors>
    <author>Author</author>
  </authors>
  <commentList>
    <comment ref="D5" authorId="0">
      <text>
        <r>
          <rPr>
            <b/>
            <sz val="9"/>
            <color indexed="81"/>
            <rFont val="Tahoma"/>
            <family val="2"/>
          </rPr>
          <t>Total
Country 1
…
Country 10</t>
        </r>
        <r>
          <rPr>
            <sz val="9"/>
            <color indexed="81"/>
            <rFont val="Tahoma"/>
            <family val="2"/>
          </rPr>
          <t xml:space="preserve">
</t>
        </r>
      </text>
    </comment>
    <comment ref="E5" authorId="0">
      <text>
        <r>
          <rPr>
            <b/>
            <sz val="9"/>
            <color indexed="81"/>
            <rFont val="Tahoma"/>
            <family val="2"/>
          </rPr>
          <t xml:space="preserve">Actual
</t>
        </r>
        <r>
          <rPr>
            <sz val="9"/>
            <color indexed="81"/>
            <rFont val="Tahoma"/>
            <family val="2"/>
          </rPr>
          <t xml:space="preserve">
</t>
        </r>
      </text>
    </comment>
    <comment ref="F5" authorId="0">
      <text>
        <r>
          <rPr>
            <b/>
            <sz val="9"/>
            <color indexed="81"/>
            <rFont val="Tahoma"/>
            <family val="2"/>
          </rPr>
          <t xml:space="preserve">2015
</t>
        </r>
      </text>
    </comment>
    <comment ref="G5" authorId="0">
      <text>
        <r>
          <rPr>
            <b/>
            <sz val="9"/>
            <color indexed="81"/>
            <rFont val="Tahoma"/>
            <family val="2"/>
          </rPr>
          <t>F-IRB
A-IRB
STA</t>
        </r>
        <r>
          <rPr>
            <sz val="9"/>
            <color indexed="81"/>
            <rFont val="Tahoma"/>
            <family val="2"/>
          </rPr>
          <t xml:space="preserve">
</t>
        </r>
      </text>
    </comment>
    <comment ref="L5" authorId="0">
      <text>
        <r>
          <rPr>
            <b/>
            <sz val="9"/>
            <color indexed="81"/>
            <rFont val="Tahoma"/>
            <family val="2"/>
          </rPr>
          <t xml:space="preserve">(N)CA discretion for the optional "of which" items
</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D5" authorId="0">
      <text>
        <r>
          <rPr>
            <b/>
            <sz val="9"/>
            <color indexed="81"/>
            <rFont val="Tahoma"/>
            <family val="2"/>
          </rPr>
          <t>Total
Country 1
…
Country 10</t>
        </r>
        <r>
          <rPr>
            <sz val="9"/>
            <color indexed="81"/>
            <rFont val="Tahoma"/>
            <family val="2"/>
          </rPr>
          <t xml:space="preserve">
</t>
        </r>
      </text>
    </comment>
    <comment ref="E5" authorId="0">
      <text>
        <r>
          <rPr>
            <b/>
            <sz val="9"/>
            <color indexed="81"/>
            <rFont val="Tahoma"/>
            <family val="2"/>
          </rPr>
          <t xml:space="preserve">Baseline
Adverse
</t>
        </r>
        <r>
          <rPr>
            <sz val="9"/>
            <color indexed="81"/>
            <rFont val="Tahoma"/>
            <family val="2"/>
          </rPr>
          <t xml:space="preserve">
</t>
        </r>
      </text>
    </comment>
    <comment ref="F5" authorId="0">
      <text>
        <r>
          <rPr>
            <b/>
            <sz val="9"/>
            <color indexed="81"/>
            <rFont val="Tahoma"/>
            <family val="2"/>
          </rPr>
          <t>2016
2017
2018</t>
        </r>
      </text>
    </comment>
    <comment ref="G5" authorId="0">
      <text>
        <r>
          <rPr>
            <b/>
            <sz val="9"/>
            <color indexed="81"/>
            <rFont val="Tahoma"/>
            <family val="2"/>
          </rPr>
          <t>F-IRB
A-IRB
STA</t>
        </r>
        <r>
          <rPr>
            <sz val="9"/>
            <color indexed="81"/>
            <rFont val="Tahoma"/>
            <family val="2"/>
          </rPr>
          <t xml:space="preserve">
</t>
        </r>
      </text>
    </comment>
    <comment ref="L5" authorId="0">
      <text>
        <r>
          <rPr>
            <b/>
            <sz val="9"/>
            <color indexed="81"/>
            <rFont val="Tahoma"/>
            <family val="2"/>
          </rPr>
          <t xml:space="preserve">(N)CA discretion for the optional "of which" items
</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D5" authorId="0">
      <text>
        <r>
          <rPr>
            <b/>
            <sz val="9"/>
            <color indexed="81"/>
            <rFont val="Tahoma"/>
            <family val="2"/>
          </rPr>
          <t>Total
Country 1
…
Country 10</t>
        </r>
        <r>
          <rPr>
            <sz val="9"/>
            <color indexed="81"/>
            <rFont val="Tahoma"/>
            <family val="2"/>
          </rPr>
          <t xml:space="preserve">
</t>
        </r>
      </text>
    </comment>
    <comment ref="E5" authorId="0">
      <text>
        <r>
          <rPr>
            <b/>
            <sz val="9"/>
            <color indexed="81"/>
            <rFont val="Tahoma"/>
            <family val="2"/>
          </rPr>
          <t>Actual
Baseline</t>
        </r>
        <r>
          <rPr>
            <sz val="9"/>
            <color indexed="81"/>
            <rFont val="Tahoma"/>
            <family val="2"/>
          </rPr>
          <t xml:space="preserve">
</t>
        </r>
        <r>
          <rPr>
            <b/>
            <sz val="9"/>
            <color indexed="81"/>
            <rFont val="Tahoma"/>
            <family val="2"/>
          </rPr>
          <t>Adverse</t>
        </r>
      </text>
    </comment>
    <comment ref="F5" authorId="0">
      <text>
        <r>
          <rPr>
            <b/>
            <sz val="9"/>
            <color indexed="81"/>
            <rFont val="Tahoma"/>
            <family val="2"/>
          </rPr>
          <t>2015
2016
2017
2018</t>
        </r>
      </text>
    </comment>
    <comment ref="G5" authorId="0">
      <text>
        <r>
          <rPr>
            <b/>
            <sz val="9"/>
            <color indexed="81"/>
            <rFont val="Tahoma"/>
            <family val="2"/>
          </rPr>
          <t>F-IRB
A-IRB
STA</t>
        </r>
        <r>
          <rPr>
            <sz val="9"/>
            <color indexed="81"/>
            <rFont val="Tahoma"/>
            <family val="2"/>
          </rPr>
          <t xml:space="preserve">
</t>
        </r>
      </text>
    </comment>
    <comment ref="L5" authorId="0">
      <text>
        <r>
          <rPr>
            <b/>
            <sz val="9"/>
            <color indexed="81"/>
            <rFont val="Tahoma"/>
            <family val="2"/>
          </rPr>
          <t xml:space="preserve">(N)CA discretion for the optional "of which" items
</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AO3" authorId="0">
      <text>
        <r>
          <rPr>
            <b/>
            <sz val="9"/>
            <color indexed="81"/>
            <rFont val="Tahoma"/>
            <family val="2"/>
          </rPr>
          <t>Risk weights for both scanarios - tbd</t>
        </r>
        <r>
          <rPr>
            <sz val="9"/>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BW3" authorId="0">
      <text>
        <r>
          <rPr>
            <b/>
            <sz val="9"/>
            <color indexed="81"/>
            <rFont val="Tahoma"/>
            <family val="2"/>
          </rPr>
          <t>Risk weights for both scanarios - tbd</t>
        </r>
      </text>
    </comment>
  </commentList>
</comments>
</file>

<file path=xl/comments6.xml><?xml version="1.0" encoding="utf-8"?>
<comments xmlns="http://schemas.openxmlformats.org/spreadsheetml/2006/main">
  <authors>
    <author>Author</author>
  </authors>
  <commentList>
    <comment ref="E311" authorId="0">
      <text>
        <r>
          <rPr>
            <sz val="9"/>
            <color indexed="81"/>
            <rFont val="Tahoma"/>
            <family val="2"/>
          </rPr>
          <t>Israel, Korea, New Zealand, San Marino, Singapore,Taiwan</t>
        </r>
      </text>
    </comment>
    <comment ref="E319" authorId="0">
      <text>
        <r>
          <rPr>
            <sz val="9"/>
            <color indexed="81"/>
            <rFont val="Tahoma"/>
            <family val="2"/>
          </rPr>
          <t xml:space="preserve">Albania, Bosnia and Herzegovina, Kosovo, FYR Macedonia, Montenegro, Serbia, and Turkey.
</t>
        </r>
      </text>
    </comment>
    <comment ref="E327" authorId="0">
      <text>
        <r>
          <rPr>
            <b/>
            <sz val="9"/>
            <color indexed="81"/>
            <rFont val="Tahoma"/>
            <family val="2"/>
          </rPr>
          <t>Yemen,United Arab Emirates,Syrian ,Sudan,Saudi Arabia,Qatar ,Oman ,Mauritania ,Libya ,Lebanon ,Kuwait ,Jordan ,Iraq ,Iran,Djibouti ,Bahrain ,</t>
        </r>
        <r>
          <rPr>
            <sz val="9"/>
            <color indexed="81"/>
            <rFont val="Tahoma"/>
            <family val="2"/>
          </rPr>
          <t xml:space="preserve">
</t>
        </r>
      </text>
    </comment>
    <comment ref="E335" authorId="0">
      <text>
        <r>
          <rPr>
            <b/>
            <sz val="9"/>
            <color indexed="81"/>
            <rFont val="Tahoma"/>
            <family val="2"/>
          </rPr>
          <t>Venezuela,Uruguay ,Trinidad and Tobago,Suriname ,St. Vincent and the Grenadines,St. Lucia,St. Kitts and Nevis,Peru ,Paraguay ,Panama ,Nicaragua ,Mexico ,Jamaica ,Honduras ,Haiti ,Guyana ,Guatemala ,Grenada ,El Salvador,Ecuador ,Dominican Republic,Dominica ,Costa Rica,Colombia ,Chile ,Brazil ,Bolivia ,Belize ,Barbados ,The Bahamas,Argentina,Antigua and Barbuda,</t>
        </r>
        <r>
          <rPr>
            <sz val="9"/>
            <color indexed="81"/>
            <rFont val="Tahoma"/>
            <family val="2"/>
          </rPr>
          <t xml:space="preserve">
</t>
        </r>
      </text>
    </comment>
    <comment ref="E343" authorId="0">
      <text>
        <r>
          <rPr>
            <b/>
            <sz val="9"/>
            <color indexed="81"/>
            <rFont val="Tahoma"/>
            <family val="2"/>
          </rPr>
          <t xml:space="preserve">Tunisia ,Morocco ,Egypt ,Algeria.
</t>
        </r>
        <r>
          <rPr>
            <sz val="9"/>
            <color indexed="81"/>
            <rFont val="Tahoma"/>
            <family val="2"/>
          </rPr>
          <t xml:space="preserve">
</t>
        </r>
      </text>
    </comment>
  </commentList>
</comments>
</file>

<file path=xl/comments7.xml><?xml version="1.0" encoding="utf-8"?>
<comments xmlns="http://schemas.openxmlformats.org/spreadsheetml/2006/main">
  <authors>
    <author>Author</author>
  </authors>
  <commentList>
    <comment ref="C8" authorId="0">
      <text>
        <r>
          <rPr>
            <b/>
            <sz val="9"/>
            <color indexed="81"/>
            <rFont val="Tahoma"/>
            <family val="2"/>
          </rPr>
          <t>Country 1,2..</t>
        </r>
      </text>
    </comment>
    <comment ref="D8" authorId="0">
      <text>
        <r>
          <rPr>
            <b/>
            <sz val="9"/>
            <color indexed="81"/>
            <rFont val="Tahoma"/>
            <family val="2"/>
          </rPr>
          <t>Currency 1,2..</t>
        </r>
      </text>
    </comment>
  </commentList>
</comments>
</file>

<file path=xl/comments8.xml><?xml version="1.0" encoding="utf-8"?>
<comments xmlns="http://schemas.openxmlformats.org/spreadsheetml/2006/main">
  <authors>
    <author>Author</author>
  </authors>
  <commentList>
    <comment ref="B311" authorId="0">
      <text>
        <r>
          <rPr>
            <sz val="9"/>
            <color indexed="81"/>
            <rFont val="Tahoma"/>
            <family val="2"/>
          </rPr>
          <t>Israel, Korea, New Zealand, San Marino, Singapore,Taiwan</t>
        </r>
      </text>
    </comment>
    <comment ref="B319" authorId="0">
      <text>
        <r>
          <rPr>
            <sz val="9"/>
            <color indexed="81"/>
            <rFont val="Tahoma"/>
            <family val="2"/>
          </rPr>
          <t xml:space="preserve">Albania, Bosnia and Herzegovina, Kosovo, FYR Macedonia, Montenegro, Serbia, and Turkey.
</t>
        </r>
      </text>
    </comment>
    <comment ref="B327" authorId="0">
      <text>
        <r>
          <rPr>
            <b/>
            <sz val="9"/>
            <color indexed="81"/>
            <rFont val="Tahoma"/>
            <family val="2"/>
          </rPr>
          <t>Yemen,United Arab Emirates,Syrian ,Sudan,Saudi Arabia,Qatar ,Oman ,Mauritania ,Libya ,Lebanon ,Kuwait ,Jordan ,Iraq ,Iran,Djibouti ,Bahrain ,</t>
        </r>
        <r>
          <rPr>
            <sz val="9"/>
            <color indexed="81"/>
            <rFont val="Tahoma"/>
            <family val="2"/>
          </rPr>
          <t xml:space="preserve">
</t>
        </r>
      </text>
    </comment>
    <comment ref="B335" authorId="0">
      <text>
        <r>
          <rPr>
            <b/>
            <sz val="9"/>
            <color indexed="81"/>
            <rFont val="Tahoma"/>
            <family val="2"/>
          </rPr>
          <t>Venezuela,Uruguay ,Trinidad and Tobago,Suriname ,St. Vincent and the Grenadines,St. Lucia,St. Kitts and Nevis,Peru ,Paraguay ,Panama ,Nicaragua ,Mexico ,Jamaica ,Honduras ,Haiti ,Guyana ,Guatemala ,Grenada ,El Salvador,Ecuador ,Dominican Republic,Dominica ,Costa Rica,Colombia ,Chile ,Brazil ,Bolivia ,Belize ,Barbados ,The Bahamas,Argentina,Antigua and Barbuda,</t>
        </r>
        <r>
          <rPr>
            <sz val="9"/>
            <color indexed="81"/>
            <rFont val="Tahoma"/>
            <family val="2"/>
          </rPr>
          <t xml:space="preserve">
</t>
        </r>
      </text>
    </comment>
    <comment ref="B343" authorId="0">
      <text>
        <r>
          <rPr>
            <b/>
            <sz val="9"/>
            <color indexed="81"/>
            <rFont val="Tahoma"/>
            <family val="2"/>
          </rPr>
          <t xml:space="preserve">Tunisia ,Morocco ,Egypt ,Algeria.
</t>
        </r>
        <r>
          <rPr>
            <sz val="9"/>
            <color indexed="81"/>
            <rFont val="Tahoma"/>
            <family val="2"/>
          </rPr>
          <t xml:space="preserve">
</t>
        </r>
      </text>
    </comment>
  </commentList>
</comments>
</file>

<file path=xl/sharedStrings.xml><?xml version="1.0" encoding="utf-8"?>
<sst xmlns="http://schemas.openxmlformats.org/spreadsheetml/2006/main" count="14480" uniqueCount="1505">
  <si>
    <t>Templates</t>
  </si>
  <si>
    <t>Securitisation</t>
  </si>
  <si>
    <t>Capital</t>
  </si>
  <si>
    <t>Others</t>
  </si>
  <si>
    <t>Total CSV</t>
  </si>
  <si>
    <t>Total TRA</t>
  </si>
  <si>
    <t>Stock of Provisions</t>
  </si>
  <si>
    <t>Adverse</t>
  </si>
  <si>
    <t>F-IRB</t>
  </si>
  <si>
    <t>Central banks and central governments</t>
  </si>
  <si>
    <t>Institutions</t>
  </si>
  <si>
    <t>Corporates</t>
  </si>
  <si>
    <t>Corporates - Specialised Lending</t>
  </si>
  <si>
    <t xml:space="preserve">          Corporates - Specialised Lending - Real Estate Related</t>
  </si>
  <si>
    <t xml:space="preserve">          Corporates - Specialised Lending -Non Real Estate Related</t>
  </si>
  <si>
    <t>Corporates -  SME</t>
  </si>
  <si>
    <t xml:space="preserve">          Corporates - SME - Real Estate Related</t>
  </si>
  <si>
    <t xml:space="preserve">          Corporates - SME - Non Real Estate Related</t>
  </si>
  <si>
    <t>Corporates -  Other</t>
  </si>
  <si>
    <t xml:space="preserve">          Corporates - Others- Real Estate Related</t>
  </si>
  <si>
    <t xml:space="preserve">          Corporates - Others- Non Real Estate Related</t>
  </si>
  <si>
    <t>Retail</t>
  </si>
  <si>
    <t>Retail - Secured on real estate property</t>
  </si>
  <si>
    <t xml:space="preserve">           Retail - Secured on real estate property - SME</t>
  </si>
  <si>
    <t xml:space="preserve">           Retail - Secured on real estate property - Non SME</t>
  </si>
  <si>
    <t>Retail - Qualifying Revolving</t>
  </si>
  <si>
    <t>Retail - Other Retail</t>
  </si>
  <si>
    <t xml:space="preserve">           Retail - Other retail - SME</t>
  </si>
  <si>
    <t xml:space="preserve">           Retail - Other retail - Non SME</t>
  </si>
  <si>
    <t>Equity</t>
  </si>
  <si>
    <t>Other non-credit obligation assets</t>
  </si>
  <si>
    <t>A-IRB</t>
  </si>
  <si>
    <t>STA</t>
  </si>
  <si>
    <t>Central governments or central banks</t>
  </si>
  <si>
    <t xml:space="preserve">Regional governments or local authorities </t>
  </si>
  <si>
    <t>Public sector entities</t>
  </si>
  <si>
    <t xml:space="preserve">Multilateral Development Banks </t>
  </si>
  <si>
    <t>International Organisations</t>
  </si>
  <si>
    <t xml:space="preserve">Corporates </t>
  </si>
  <si>
    <t xml:space="preserve">     Corporate - SME</t>
  </si>
  <si>
    <t xml:space="preserve">     Corporate - non-SME</t>
  </si>
  <si>
    <t>Secured by mortgages on immovable property</t>
  </si>
  <si>
    <t xml:space="preserve">     Secured by mortgages on immovable property - SME</t>
  </si>
  <si>
    <t xml:space="preserve">     Secured by mortgages on immovable property - non-SME</t>
  </si>
  <si>
    <t>Items associated with particularly high risk</t>
  </si>
  <si>
    <t>Covered bonds</t>
  </si>
  <si>
    <t>Claims on institutions and corporates with a ST credit assessment</t>
  </si>
  <si>
    <t>Collective investments undertakings (CIU)</t>
  </si>
  <si>
    <t>Other exposures</t>
  </si>
  <si>
    <t>Total</t>
  </si>
  <si>
    <t>Baseline Scenario</t>
  </si>
  <si>
    <t>Adverse Scenario</t>
  </si>
  <si>
    <t>Country</t>
  </si>
  <si>
    <t>2017</t>
  </si>
  <si>
    <t>2018</t>
  </si>
  <si>
    <t>Interest income</t>
  </si>
  <si>
    <t>Input provided by the bank</t>
  </si>
  <si>
    <t>Interest expenses</t>
  </si>
  <si>
    <t>Net interest income</t>
  </si>
  <si>
    <t>Cells not to be filled in</t>
  </si>
  <si>
    <t>FIXED RATE PORTFOLIO</t>
  </si>
  <si>
    <t>FLOATING RATE PORTFOLIO</t>
  </si>
  <si>
    <t>INITIAL STATE (Fixed rate portfolio)</t>
  </si>
  <si>
    <t>PROJECTIONS - Base and Adverse Scenario</t>
  </si>
  <si>
    <t>PROJECTIONS - Adverse Scenario</t>
  </si>
  <si>
    <t>INITIAL STATE (Floating rate portfolio)</t>
  </si>
  <si>
    <t>PROJECTIONS - Base Scenario</t>
  </si>
  <si>
    <t>Type of rate</t>
  </si>
  <si>
    <t>of which: DEFAULTED</t>
  </si>
  <si>
    <t>Maturity schedule at the cut-off date of the gross portfolio, split by original maturity</t>
  </si>
  <si>
    <t>Volumes - DEFAULTED</t>
  </si>
  <si>
    <t>EIR component - TOTAL</t>
  </si>
  <si>
    <t>Maturity schedule at the cut-off date of gross portfolio, split by original maturity</t>
  </si>
  <si>
    <t>Average original maturity 
(in years)</t>
  </si>
  <si>
    <t>Average original maturity of the underlying index of the maturing positions (in year)</t>
  </si>
  <si>
    <t>Average original maturity of the maturing portfolio
(in year)</t>
  </si>
  <si>
    <t>Avg. point of maturing</t>
  </si>
  <si>
    <t>Existing</t>
  </si>
  <si>
    <t>Maturing</t>
  </si>
  <si>
    <t>New</t>
  </si>
  <si>
    <t>Assets</t>
  </si>
  <si>
    <t>Central banks and general governments</t>
  </si>
  <si>
    <t>Reference rate</t>
  </si>
  <si>
    <t>Credit Institutions and other financial corporations</t>
  </si>
  <si>
    <t>Non-financial corporations</t>
  </si>
  <si>
    <t xml:space="preserve">Households </t>
  </si>
  <si>
    <t xml:space="preserve">Debt securities </t>
  </si>
  <si>
    <t>Central banks</t>
  </si>
  <si>
    <t>General governments</t>
  </si>
  <si>
    <t>Credit institutions</t>
  </si>
  <si>
    <t>Other financial corporations</t>
  </si>
  <si>
    <t>Liabilities</t>
  </si>
  <si>
    <t xml:space="preserve">Deposits </t>
  </si>
  <si>
    <t>Households</t>
  </si>
  <si>
    <t>Debt securities issued</t>
  </si>
  <si>
    <t>Certificates of deposits</t>
  </si>
  <si>
    <t>Asset-backed securities</t>
  </si>
  <si>
    <t xml:space="preserve">Covered bonds </t>
  </si>
  <si>
    <t>Hybrid contracts</t>
  </si>
  <si>
    <t>Other debt securities issued</t>
  </si>
  <si>
    <t>Convertible compound financial instruments</t>
  </si>
  <si>
    <t>Non-convertible</t>
  </si>
  <si>
    <t>Other financial liabilities</t>
  </si>
  <si>
    <r>
      <t xml:space="preserve">
(mln EUR)</t>
    </r>
    <r>
      <rPr>
        <b/>
        <sz val="9"/>
        <rFont val="Tahoma"/>
        <family val="2"/>
      </rPr>
      <t xml:space="preserve">
(please report losses/expenses as negative amounts)</t>
    </r>
  </si>
  <si>
    <t>as of 31/12/2015</t>
  </si>
  <si>
    <t>References</t>
  </si>
  <si>
    <t>Comments</t>
  </si>
  <si>
    <t>Interest income + (interest expense)</t>
  </si>
  <si>
    <t>Dividend income</t>
  </si>
  <si>
    <t>Net fee and commission income</t>
  </si>
  <si>
    <t>Gains (losses) on financial assets and liabilities designated at fair value through profit and loss, net</t>
  </si>
  <si>
    <t>Gains (losses) from hedge accounting, net</t>
  </si>
  <si>
    <t>Gains (losses) on derecognition of (i) non-financial assets other than held for sale, net, and of (ii) investments in subsidiaries, joint ventures and associates, net</t>
  </si>
  <si>
    <t>Administrative  expenses (-)</t>
  </si>
  <si>
    <t>Of which: Impairment on residential RE (-)</t>
  </si>
  <si>
    <t>Impairment or (-) reversal of impairment on non-financial assets for RRE Assets</t>
  </si>
  <si>
    <t>Of which: Impairment on commercial RE (-)</t>
  </si>
  <si>
    <t>Impairment or (-) reversal of impairment on non-financial assets for CRE Assets</t>
  </si>
  <si>
    <t>Of which: Impairment on Goodwill (-)</t>
  </si>
  <si>
    <t>Impairment or (-) reversal of impairment on Goodwill</t>
  </si>
  <si>
    <t>Pre-Tax profit</t>
  </si>
  <si>
    <t>Tax expense</t>
  </si>
  <si>
    <t>Net income</t>
  </si>
  <si>
    <t>Attributable to minority interest</t>
  </si>
  <si>
    <t>Attributable to owners of the parent</t>
  </si>
  <si>
    <t>Amount of dividends paid</t>
  </si>
  <si>
    <t xml:space="preserve">Attributable to owners of the parent net of estimated dividends </t>
  </si>
  <si>
    <t>(mln EUR)</t>
  </si>
  <si>
    <t>NTI 3Y average</t>
  </si>
  <si>
    <t>NTI 5Y average</t>
  </si>
  <si>
    <t>Vol 3Y</t>
  </si>
  <si>
    <t>Vol 5Y</t>
  </si>
  <si>
    <t>Reference date</t>
  </si>
  <si>
    <t>Memorandum item</t>
  </si>
  <si>
    <t>Macroeconomic adverse scenario</t>
  </si>
  <si>
    <t>Parameter</t>
  </si>
  <si>
    <t>Stand alone VaR (confidence level 99%)</t>
  </si>
  <si>
    <t>Interest Rates</t>
  </si>
  <si>
    <t>USD 1M</t>
  </si>
  <si>
    <t>USD 3M</t>
  </si>
  <si>
    <t>USD 12M</t>
  </si>
  <si>
    <t>USD 2Y</t>
  </si>
  <si>
    <t>USD 5Y</t>
  </si>
  <si>
    <t>USD 10Y</t>
  </si>
  <si>
    <t>EUR 1M</t>
  </si>
  <si>
    <t>EUR 3M</t>
  </si>
  <si>
    <t>EUR 12M</t>
  </si>
  <si>
    <t>EUR 2Y</t>
  </si>
  <si>
    <t>EUR 5Y</t>
  </si>
  <si>
    <t>EUR 10Y</t>
  </si>
  <si>
    <t>UK 1M</t>
  </si>
  <si>
    <t>UK 3M</t>
  </si>
  <si>
    <t>UK 12M</t>
  </si>
  <si>
    <t>UK 2Y</t>
  </si>
  <si>
    <t>UK 5Y</t>
  </si>
  <si>
    <t>UK 10Y</t>
  </si>
  <si>
    <t>Other non-EM 1M</t>
  </si>
  <si>
    <t>Other non-EM 3M</t>
  </si>
  <si>
    <t>Other non-EM 12M</t>
  </si>
  <si>
    <t>Other non-EM 2Y</t>
  </si>
  <si>
    <t>Other non-EM 5Y</t>
  </si>
  <si>
    <t>Other non-EM 10Y</t>
  </si>
  <si>
    <t xml:space="preserve">Emerging </t>
  </si>
  <si>
    <t>Asia 1M</t>
  </si>
  <si>
    <t>Asia 3M</t>
  </si>
  <si>
    <t>Asia 12M</t>
  </si>
  <si>
    <t>Asia 2Y</t>
  </si>
  <si>
    <t>Asia 5Y</t>
  </si>
  <si>
    <t>Asia 10Y</t>
  </si>
  <si>
    <t>Eastern Europe 1M</t>
  </si>
  <si>
    <t>Eastern Europe 3M</t>
  </si>
  <si>
    <t>Eastern Europe 12M</t>
  </si>
  <si>
    <t>Eastern Europe 2Y</t>
  </si>
  <si>
    <t>Eastern Europe 5Y</t>
  </si>
  <si>
    <t>Eastern Europe 10Y</t>
  </si>
  <si>
    <t>Central / South America 1M</t>
  </si>
  <si>
    <t>Central / South America 3M</t>
  </si>
  <si>
    <t>Central / South America 12M</t>
  </si>
  <si>
    <t>Central / South America 2Y</t>
  </si>
  <si>
    <t>Central / South America 5Y</t>
  </si>
  <si>
    <t>Central / South America 10Y</t>
  </si>
  <si>
    <t>Fx</t>
  </si>
  <si>
    <t>Europe (Eurostoxx50)</t>
  </si>
  <si>
    <t>US (S&amp;P500)</t>
  </si>
  <si>
    <t>Japan (NIKKEI)</t>
  </si>
  <si>
    <t>EM (MSCI)</t>
  </si>
  <si>
    <t>Funds</t>
  </si>
  <si>
    <t>Real Estate Funds</t>
  </si>
  <si>
    <t>Hedge and Equity Funds</t>
  </si>
  <si>
    <t>Money Market Funds</t>
  </si>
  <si>
    <t xml:space="preserve">Other Mutual Funds </t>
  </si>
  <si>
    <t>Commodities</t>
  </si>
  <si>
    <t>Brent</t>
  </si>
  <si>
    <t>Other commodities</t>
  </si>
  <si>
    <t>Credit</t>
  </si>
  <si>
    <t>Sovereign</t>
  </si>
  <si>
    <t>EEA Countries sovereign credit spreads (direct Sovereign Exposures)</t>
  </si>
  <si>
    <t>EEA Countries sovereign credit spreads (indirect Sovereign Exposures)</t>
  </si>
  <si>
    <t>Swap</t>
  </si>
  <si>
    <t>Spread swap / governments for non EEA non Emerging countries (direct Sovereign exposures)</t>
  </si>
  <si>
    <t>Spread swap / governments for non EEA non Emerging countries (indirect Sovereign exposures)</t>
  </si>
  <si>
    <t>Spread swap / governments for non EEA emerging countries (direct Sovereign exposures)</t>
  </si>
  <si>
    <t>Spread swap / governments for non EEA emerging countries (indirect Sovereign exposures)</t>
  </si>
  <si>
    <t>Corporate and financial</t>
  </si>
  <si>
    <t>Itraxx Generic EUR / CDX IG / Itraxx Asia IG (investment grade non-financial)</t>
  </si>
  <si>
    <t>Itraxx High Volume EUR / CDX HY / Itraxx Asia HY (sub-investment grade non-financial)</t>
  </si>
  <si>
    <t>Bad banks / AMCs</t>
  </si>
  <si>
    <t>Itraxx SNR Financials (senior financial)</t>
  </si>
  <si>
    <t>Itraxx SUB Financials (subordinated financial)</t>
  </si>
  <si>
    <t>ABX and RMBS</t>
  </si>
  <si>
    <t>Basis Risk</t>
  </si>
  <si>
    <t xml:space="preserve">Total </t>
  </si>
  <si>
    <t>Interaction of different risk factors (+/-)</t>
  </si>
  <si>
    <t>Total Losses/Profits post scaling factor adjustment</t>
  </si>
  <si>
    <t>Positions as of 31/12/2015</t>
  </si>
  <si>
    <t>Of which Level 3</t>
  </si>
  <si>
    <t>Emerging</t>
  </si>
  <si>
    <t>Equity instruments other than funds</t>
  </si>
  <si>
    <t xml:space="preserve">   Mutual funds</t>
  </si>
  <si>
    <t>Debt Instruments</t>
  </si>
  <si>
    <t xml:space="preserve">         Residual Maturity up to 6 months</t>
  </si>
  <si>
    <t xml:space="preserve">         Residual Maturity between 6 months and 5 years</t>
  </si>
  <si>
    <t xml:space="preserve">         Residual Maturity between 5 years and 10 years</t>
  </si>
  <si>
    <t xml:space="preserve">         Residual Maturity greater than 10 years </t>
  </si>
  <si>
    <t>Securitisations</t>
  </si>
  <si>
    <t>Other Assets</t>
  </si>
  <si>
    <t>AfS - Impact on Other Comprehensive Income (OCI)</t>
  </si>
  <si>
    <t>FVO - Impact on P&amp;L</t>
  </si>
  <si>
    <t>CVA</t>
  </si>
  <si>
    <t xml:space="preserve">Stressed CVA impact on P&amp;L </t>
  </si>
  <si>
    <t>Residual Maturity</t>
  </si>
  <si>
    <t>Country / Region</t>
  </si>
  <si>
    <t>Valuation losses</t>
  </si>
  <si>
    <t xml:space="preserve"> AFS banking book</t>
  </si>
  <si>
    <t>FVO (designated at fair value through profit&amp;loss) banking book</t>
  </si>
  <si>
    <t>[ 0 - 3M [</t>
  </si>
  <si>
    <t>Austria</t>
  </si>
  <si>
    <t>[ 3M - 1Y [</t>
  </si>
  <si>
    <t>[ 1Y - 2Y [</t>
  </si>
  <si>
    <t>[ 2Y - 3Y [</t>
  </si>
  <si>
    <t>[3Y - 5Y [</t>
  </si>
  <si>
    <t>[5Y - 10Y [</t>
  </si>
  <si>
    <t>[10Y - more</t>
  </si>
  <si>
    <t>Tot</t>
  </si>
  <si>
    <t>Belgium</t>
  </si>
  <si>
    <t>Bulgaria</t>
  </si>
  <si>
    <t>Cyprus</t>
  </si>
  <si>
    <t>Czech Republic</t>
  </si>
  <si>
    <t>Denmark</t>
  </si>
  <si>
    <t>Estonia</t>
  </si>
  <si>
    <t>Finland</t>
  </si>
  <si>
    <t>France</t>
  </si>
  <si>
    <t>Germany</t>
  </si>
  <si>
    <t>Croatia</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</si>
  <si>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</si>
  <si>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</si>
  <si>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</si>
  <si>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</si>
  <si>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</si>
  <si>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</si>
  <si>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</si>
  <si>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</si>
  <si>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</si>
  <si>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</si>
  <si>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</si>
  <si>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</si>
  <si>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</si>
  <si>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</si>
  <si>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</si>
  <si>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</si>
  <si>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</si>
  <si>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Iceland</t>
  </si>
  <si>
    <t>Liechtenstein</t>
  </si>
  <si>
    <t>Norway</t>
  </si>
  <si>
    <t>Australia</t>
  </si>
  <si>
    <t>Canada</t>
  </si>
  <si>
    <t>Hong Kong</t>
  </si>
  <si>
    <t>Japan</t>
  </si>
  <si>
    <t>U.S.</t>
  </si>
  <si>
    <t>China</t>
  </si>
  <si>
    <t>Switzerland</t>
  </si>
  <si>
    <t>Other advanced economies non EEA</t>
  </si>
  <si>
    <t>Other Central and eastern Europe countries non EEA</t>
  </si>
  <si>
    <t>Middle East</t>
  </si>
  <si>
    <t>Latin America and the Caribbean</t>
  </si>
  <si>
    <t>Africa</t>
  </si>
  <si>
    <t>Other</t>
  </si>
  <si>
    <t>Notes and definitions</t>
  </si>
  <si>
    <r>
      <rPr>
        <b/>
        <sz val="9"/>
        <color indexed="8"/>
        <rFont val="Tahoma"/>
        <family val="2"/>
      </rPr>
      <t xml:space="preserve">(1) </t>
    </r>
    <r>
      <rPr>
        <sz val="9"/>
        <color indexed="8"/>
        <rFont val="Tahoma"/>
        <family val="2"/>
      </rPr>
      <t xml:space="preserve">The exposures reported cover only exposures to central, regional and local governments on immediate borrower basis, and do not include exposures to other counterparts with full or partial government guarantees </t>
    </r>
  </si>
  <si>
    <t>as of 31/12/2016</t>
  </si>
  <si>
    <t>Risk exposure amount for credit exposures</t>
  </si>
  <si>
    <t>Risk exposure amount for standardised approach portfolios</t>
  </si>
  <si>
    <t>Risk exposure amount for IRB approach portfolios</t>
  </si>
  <si>
    <t>Risk exposure amount settlement risk</t>
  </si>
  <si>
    <t>Risk exposure amount for the trading book (excl. Securitisation positions)</t>
  </si>
  <si>
    <t xml:space="preserve">of which:  VaR </t>
  </si>
  <si>
    <t xml:space="preserve">of which:  sVaR </t>
  </si>
  <si>
    <t>of which: IRC</t>
  </si>
  <si>
    <t>of which: CVA</t>
  </si>
  <si>
    <t>Risk exposure amount for operational risk</t>
  </si>
  <si>
    <t xml:space="preserve">Total Risk exposure amount </t>
  </si>
  <si>
    <t>Floor binding (yes/no)</t>
  </si>
  <si>
    <t>Before Floor</t>
  </si>
  <si>
    <t>After Floor</t>
  </si>
  <si>
    <t>of which: Traded debt instruments</t>
  </si>
  <si>
    <t>of which: Equities</t>
  </si>
  <si>
    <t>of which: Foreign Exchange risk</t>
  </si>
  <si>
    <t xml:space="preserve">of which: Commodity risk </t>
  </si>
  <si>
    <t>(b) SVaR</t>
  </si>
  <si>
    <t>(d) IRC</t>
  </si>
  <si>
    <t>(e) CVA</t>
  </si>
  <si>
    <t>Simplified Approach</t>
  </si>
  <si>
    <t>as of 31/12/2017</t>
  </si>
  <si>
    <t>as of 31/12/2018</t>
  </si>
  <si>
    <t>Other risk exposures amounts</t>
  </si>
  <si>
    <t>Comprehensive Approach</t>
  </si>
  <si>
    <t>CRR / CRDIV DEFINITION OF CAPITAL</t>
  </si>
  <si>
    <t>As of 31/12/2015</t>
  </si>
  <si>
    <t>COREP CODE</t>
  </si>
  <si>
    <t>REGULATION</t>
  </si>
  <si>
    <t xml:space="preserve">OWN FUNDS 
</t>
  </si>
  <si>
    <t>A</t>
  </si>
  <si>
    <t>OWN FUNDS</t>
  </si>
  <si>
    <t>CA1 {1}</t>
  </si>
  <si>
    <t>Articles 4(118) and 72 of CRR</t>
  </si>
  <si>
    <t>A.1</t>
  </si>
  <si>
    <t>COMMON EQUITY TIER 1 CAPITAL (net of deductions and after applying transitional adjustments)</t>
  </si>
  <si>
    <t>CA1 {1.1.1}</t>
  </si>
  <si>
    <t>Article 50 of CRR</t>
  </si>
  <si>
    <t>A.1.1</t>
  </si>
  <si>
    <t>Capital instruments eligible as CET1 Capital (including share premium and net own capital instruments)</t>
  </si>
  <si>
    <t>CA1 {1.1.1.1}</t>
  </si>
  <si>
    <t>Articles 26(1) points (a) and (b), 27 to 29, 36(1) point (f) and 42 of CRR</t>
  </si>
  <si>
    <t>A.1.1.1</t>
  </si>
  <si>
    <t xml:space="preserve">  Of which: CET1 instruments subscribed by Government</t>
  </si>
  <si>
    <t>-</t>
  </si>
  <si>
    <t>A.1.2</t>
  </si>
  <si>
    <t>Retained earnings</t>
  </si>
  <si>
    <t>CA1 {1.1.1.2}</t>
  </si>
  <si>
    <t>Articles 26(1) point (c), 26(2) and 36 (1) points (a) and (l) of CRR</t>
  </si>
  <si>
    <t>A.1.3</t>
  </si>
  <si>
    <t>Accumulated other comprehensive income</t>
  </si>
  <si>
    <t>CA1 {1.1.1.3}</t>
  </si>
  <si>
    <t>Articles 4(100), 26(1) point (d) and  36 (1) point (l) of CRR</t>
  </si>
  <si>
    <t>A.1.3.1</t>
  </si>
  <si>
    <t xml:space="preserve">  Of which: arising from unrealised gains/losses from Sovereign exposure in AFS portfolio</t>
  </si>
  <si>
    <t>A.1.3.2</t>
  </si>
  <si>
    <t xml:space="preserve">  Of which: arising from unrealised gains/losses from the rest of AFS portfolio</t>
  </si>
  <si>
    <t>A.1.4</t>
  </si>
  <si>
    <t>Other Reserves</t>
  </si>
  <si>
    <t>CA1 {1.1.1.4}</t>
  </si>
  <si>
    <t>Articles 4(117) and 26(1) point (e) of CRR</t>
  </si>
  <si>
    <t>A.1.5</t>
  </si>
  <si>
    <t>Funds for general banking risk</t>
  </si>
  <si>
    <t>CA1 {1.1.1.5}</t>
  </si>
  <si>
    <t xml:space="preserve">Articles 4(112), 26(1) point (f) and  36 (1) point (l) of CRR </t>
  </si>
  <si>
    <t>A.1.6</t>
  </si>
  <si>
    <t>Minority interest given recognition in CET1 capital</t>
  </si>
  <si>
    <t>CA1 {1.1.1.7}</t>
  </si>
  <si>
    <t>Article 84 of CRR</t>
  </si>
  <si>
    <t>A.1.7</t>
  </si>
  <si>
    <t>CA1 {1.1.1.9}</t>
  </si>
  <si>
    <t>Articles 32 to 35 of and  36 (1) point (l) of CRR</t>
  </si>
  <si>
    <t>A.1.8</t>
  </si>
  <si>
    <t>A.1.9</t>
  </si>
  <si>
    <t xml:space="preserve">(-) Intangible assets (including Goodwill) </t>
  </si>
  <si>
    <t>CA1 {1.1.1.10 + 1.1.1.11}</t>
  </si>
  <si>
    <t>Articles 4(113), 36(1) point (b) and 37 of CRR. Articles 4(115), 36(1) point (b) and 37 point (a) of CCR</t>
  </si>
  <si>
    <t>A.1.10</t>
  </si>
  <si>
    <t xml:space="preserve">(-) DTAs that rely on future profitability and do not arise from temporary differences net of associated DTLs </t>
  </si>
  <si>
    <t>CA1 {1.1.1.12}</t>
  </si>
  <si>
    <t>Articles 36(1) point (c) and 38 of CRR</t>
  </si>
  <si>
    <t>A.1.11</t>
  </si>
  <si>
    <t>(-) IRB shortfall of credit risk adjustments to expected losses</t>
  </si>
  <si>
    <t>CA1 {1.1.1.13}</t>
  </si>
  <si>
    <t>Articles 36(1) point (d), 40 and 159 of CRR</t>
  </si>
  <si>
    <t>A.1.12</t>
  </si>
  <si>
    <t>(-) Defined benefit pension fund assets</t>
  </si>
  <si>
    <t>CA1 {1.1.1.14}</t>
  </si>
  <si>
    <t>Articles 4(109), 36(1) point (e) and 41 of CRR</t>
  </si>
  <si>
    <t>A.1.13</t>
  </si>
  <si>
    <t>(-) Reciprocal cross holdings in CET1 Capital</t>
  </si>
  <si>
    <t>CA1 {1.1.1.15}</t>
  </si>
  <si>
    <t>Articles 4(122), 36(1) point (g) and 44 of CRR</t>
  </si>
  <si>
    <t>A.1.14</t>
  </si>
  <si>
    <t>(-) Excess deduction from AT1 items over AT1 Capital</t>
  </si>
  <si>
    <t>CA1 {1.1.1.16}</t>
  </si>
  <si>
    <t>Article 36(1) point (j) of CRR</t>
  </si>
  <si>
    <t>A.1.15</t>
  </si>
  <si>
    <t>(-) Deductions related to assets which can alternatively be subject to a 1.250% risk weight</t>
  </si>
  <si>
    <t>CA1 {1.1.1.17 to 1.1.1.21}</t>
  </si>
  <si>
    <t>Articles 4(36), 36(1) point (k) (i) and 89 to 91 of CRR; Articles 36(1) point (k) (ii), 243(1) point (b), 244(1) point (b) and 258 of CRR; Articles 36(1) point k) (iii)  and 379(3) of CRR; Articles 36(1) point k) (iv)  and 153(8) of CRR and Articles 36(1) point k) (v)  and 155(4) of CRR.</t>
  </si>
  <si>
    <t xml:space="preserve">  Of which: from securitisation positions (-)</t>
  </si>
  <si>
    <t>Articles 36(1) point (k) (ii), 243(1) point (b), 244(1) point (b) and 258 of CRR</t>
  </si>
  <si>
    <t>A.1.16</t>
  </si>
  <si>
    <t>(-) Holdings of CET1 capital instruments of financial sector entities where the institiution does not have a significant investment</t>
  </si>
  <si>
    <t>CA1 {1.1.1.22}</t>
  </si>
  <si>
    <t>Articles 4(27), 36(1) point (h); 43 to 46, 49 (2) and (3)  and 79 of CRR</t>
  </si>
  <si>
    <t>A.1.17</t>
  </si>
  <si>
    <t>(-) Deductible DTAs that rely on future profitability and arise from temporary differences</t>
  </si>
  <si>
    <t>CA1 {1.1.1.23}</t>
  </si>
  <si>
    <t>Articles 36(1) point (c) and 38; Articles 48(1) point (a) and 48(2) of CRR</t>
  </si>
  <si>
    <t>A.1.18</t>
  </si>
  <si>
    <t>(-) Holdings of CET1 capital instruments of financial sector entities where the institiution has a significant investment</t>
  </si>
  <si>
    <t>CA1 {1.1.1.24}</t>
  </si>
  <si>
    <t>Articles 4(27); 36(1) point (i); 43, 45; 47; 48(1) point (b); 49(1) to (3) and 79 of CRR</t>
  </si>
  <si>
    <t>A.1.19</t>
  </si>
  <si>
    <t xml:space="preserve">(-) Amount exceding the 17.65% threshold </t>
  </si>
  <si>
    <t>CA1 {1.1.1.25}</t>
  </si>
  <si>
    <t xml:space="preserve"> Article 470 of CRR</t>
  </si>
  <si>
    <t>Transitional adjustments</t>
  </si>
  <si>
    <t>Transitional adjustments due to grandfathered CET1 Capital instruments (+/-)</t>
  </si>
  <si>
    <t>CA1 {1.1.1.6}</t>
  </si>
  <si>
    <t>Articles 483(1) to (3), and 484 to 487 of CRR</t>
  </si>
  <si>
    <t>Transitional adjustments due to additional minority interests (+/-)</t>
  </si>
  <si>
    <t>CA1 {1.1.1.8}</t>
  </si>
  <si>
    <t>Articles 479 and 480 of CRR</t>
  </si>
  <si>
    <t>Articles 469 to 472, 478 and 481 of CRR</t>
  </si>
  <si>
    <t>A.2</t>
  </si>
  <si>
    <t>ADDITIONAL TIER 1 CAPITAL (net of deductions and after transitional adjustments)</t>
  </si>
  <si>
    <t>CA1 {1.1.2}</t>
  </si>
  <si>
    <t>Article 61 of CRR</t>
  </si>
  <si>
    <t>A.2.1</t>
  </si>
  <si>
    <t>A.3</t>
  </si>
  <si>
    <t>TIER 1 CAPITAL (net of deductions and after transitional adjustments)</t>
  </si>
  <si>
    <t>CA1 {1.1}</t>
  </si>
  <si>
    <t>Article 25 of CRR</t>
  </si>
  <si>
    <t>A.4</t>
  </si>
  <si>
    <t>TIER 2 CAPITAL (net of deductions and after transitional adjustments)</t>
  </si>
  <si>
    <t>CA1 {1.2}</t>
  </si>
  <si>
    <t>Article 71 of CRR</t>
  </si>
  <si>
    <t>B</t>
  </si>
  <si>
    <t>TOTAL RISK EXPOSURE AMOUNT</t>
  </si>
  <si>
    <t>CA2 {1}</t>
  </si>
  <si>
    <t>Articles 92(3), 95, 96 and 98 of CRR</t>
  </si>
  <si>
    <t>C.1</t>
  </si>
  <si>
    <t>Common Equity Tier 1 Capital ratio</t>
  </si>
  <si>
    <t>CA3 {1}</t>
  </si>
  <si>
    <t>C.2</t>
  </si>
  <si>
    <t>Tier 1 Capital ratio</t>
  </si>
  <si>
    <t>CA3 {3}</t>
  </si>
  <si>
    <t>C.3</t>
  </si>
  <si>
    <t>Total Capital ratio</t>
  </si>
  <si>
    <t>CA3 {5}</t>
  </si>
  <si>
    <t>Memorandum items</t>
  </si>
  <si>
    <t>E</t>
  </si>
  <si>
    <t>F</t>
  </si>
  <si>
    <t>Total Additional Tier 1 and Tier 2 instruments eligible as regulatory capital under the CRR provisions that convert into Common Equity Tier 1 or are written down upon a trigger event (2)</t>
  </si>
  <si>
    <t>F.1</t>
  </si>
  <si>
    <t>Of which: eligible instruments whose trigger is above CET1 capital ratio in the adverse scenario (2)</t>
  </si>
  <si>
    <t>(1) Conversions not considered for CET1 computation</t>
  </si>
  <si>
    <t>(2) Excluding instruments included in E</t>
  </si>
  <si>
    <t>Risk weights</t>
  </si>
  <si>
    <t>All</t>
  </si>
  <si>
    <t>Re-securitisation</t>
  </si>
  <si>
    <t>Re-securitisations</t>
  </si>
  <si>
    <t>All risk classes</t>
  </si>
  <si>
    <t>Exposure values</t>
  </si>
  <si>
    <t xml:space="preserve">all other and unrated </t>
  </si>
  <si>
    <t>Exposure Value</t>
  </si>
  <si>
    <t>Exposure to be risk-weighted</t>
  </si>
  <si>
    <t>Baseline</t>
  </si>
  <si>
    <t>Exposures that are risk-weighted less than 1250%</t>
  </si>
  <si>
    <t xml:space="preserve"> </t>
  </si>
  <si>
    <t>Risk exposure amounts</t>
  </si>
  <si>
    <t xml:space="preserve">Stock </t>
  </si>
  <si>
    <t>Flow</t>
  </si>
  <si>
    <t>Impairments</t>
  </si>
  <si>
    <t>IRB</t>
  </si>
  <si>
    <t>A.1.14.1</t>
  </si>
  <si>
    <t>Other transitional adjustments to CET1 Capital</t>
  </si>
  <si>
    <t>Transitional adjustments to CET1 Capital from unrealised gains/losses from Sovereign exposure in AFS portfolio (+/-)</t>
  </si>
  <si>
    <t>A.2.2</t>
  </si>
  <si>
    <t>A.4.1</t>
  </si>
  <si>
    <t>A.4.2</t>
  </si>
  <si>
    <t>Adjustments to CET1 due to prudential filters</t>
  </si>
  <si>
    <t>D.1</t>
  </si>
  <si>
    <t>D.2</t>
  </si>
  <si>
    <t>D.3</t>
  </si>
  <si>
    <t>Total amount of instruments with mandatory conversion into ordinary shares upon a fixed date in the 2016 -2018 period (cumulative conversions) (1)</t>
  </si>
  <si>
    <t>G.1.</t>
  </si>
  <si>
    <t>Total leverage ratio exposures</t>
  </si>
  <si>
    <t>G.2</t>
  </si>
  <si>
    <t>mln EUR, %</t>
  </si>
  <si>
    <t>Operating profit before impairments</t>
  </si>
  <si>
    <t>Impairment losses on financial and non-financial assets in the banking book</t>
  </si>
  <si>
    <t>3 yr cumulative operating profit before impairments</t>
  </si>
  <si>
    <t>3 yr cumulative impairment losses on financial and non-financial assets in the banking book</t>
  </si>
  <si>
    <t>3 yr cumulative losses from the stress in the trading book</t>
  </si>
  <si>
    <t>Valuation losses due to sovereign shock after tax and prudential filters</t>
  </si>
  <si>
    <t>mln EUR</t>
  </si>
  <si>
    <t>2016 EU-wide Stress Test</t>
  </si>
  <si>
    <t>Actual figures as of 31 December 2015</t>
  </si>
  <si>
    <t>Outcome of the adverse scenario as of 31 December 2018</t>
  </si>
  <si>
    <t>Outcome of the baseline scenario as of 31 December 2018</t>
  </si>
  <si>
    <t xml:space="preserve">Common Equity Tier 1 ratio, % </t>
  </si>
  <si>
    <t xml:space="preserve">Fully loaded Common Equity Tier 1 ratio, % </t>
  </si>
  <si>
    <r>
      <t xml:space="preserve">Total amount of instruments with mandatory conversion into ordinary shares upon a fixed date in the 2016 -2018 period (cumulative conversions) </t>
    </r>
    <r>
      <rPr>
        <b/>
        <sz val="8"/>
        <color indexed="9"/>
        <rFont val="Tahoma"/>
        <family val="2"/>
      </rPr>
      <t>(1)</t>
    </r>
  </si>
  <si>
    <r>
      <t>Total Additional Tier 1 and Tier 2 instruments eligible as regulatory capital under the CRR provisions that convert into Common Equity Tier 1 or are written down upon a trigger event</t>
    </r>
    <r>
      <rPr>
        <b/>
        <sz val="11"/>
        <color indexed="9"/>
        <rFont val="Tahoma"/>
        <family val="2"/>
      </rPr>
      <t xml:space="preserve"> </t>
    </r>
    <r>
      <rPr>
        <b/>
        <sz val="8"/>
        <color indexed="9"/>
        <rFont val="Tahoma"/>
        <family val="2"/>
      </rPr>
      <t>(2)</t>
    </r>
  </si>
  <si>
    <r>
      <t>Of which: eligible instruments whose trigger is above CET1 capital ratio in the adverse scenario</t>
    </r>
    <r>
      <rPr>
        <b/>
        <sz val="11"/>
        <color indexed="9"/>
        <rFont val="Tahoma"/>
        <family val="2"/>
      </rPr>
      <t xml:space="preserve"> </t>
    </r>
    <r>
      <rPr>
        <b/>
        <sz val="8"/>
        <color indexed="9"/>
        <rFont val="Tahoma"/>
        <family val="2"/>
      </rPr>
      <t>(2)</t>
    </r>
  </si>
  <si>
    <r>
      <rPr>
        <b/>
        <i/>
        <sz val="9"/>
        <color indexed="8"/>
        <rFont val="Tahoma"/>
        <family val="2"/>
      </rPr>
      <t>(1)</t>
    </r>
    <r>
      <rPr>
        <i/>
        <sz val="9"/>
        <color indexed="8"/>
        <rFont val="Tahoma"/>
        <family val="2"/>
      </rPr>
      <t xml:space="preserve"> Conversions not considered for CET1 computation</t>
    </r>
  </si>
  <si>
    <t>Exposure values (as of 31/12/2015)</t>
  </si>
  <si>
    <t>Risk exposure amounts (as of 31/12/2015)</t>
  </si>
  <si>
    <t>Value adjustments and provisions (as of 31/12/2015)</t>
  </si>
  <si>
    <t>(mln EUR,  %)</t>
  </si>
  <si>
    <t>Non-defaulted</t>
  </si>
  <si>
    <t xml:space="preserve">Defaulted </t>
  </si>
  <si>
    <t>Impairment rate</t>
  </si>
  <si>
    <t>Coverage Ratio - Default Stock</t>
  </si>
  <si>
    <t>Corporates - Of Which: Specialised Lending</t>
  </si>
  <si>
    <t>Corporates - Of Which: SME</t>
  </si>
  <si>
    <t>Retail - Secured on real estate property - Of Which: SME</t>
  </si>
  <si>
    <t>Retail - Secured on real estate property - Of Which: non-SME</t>
  </si>
  <si>
    <t>Retail - Other Retail - Of Which: SME</t>
  </si>
  <si>
    <t>Retail - Other Retail - Of Which: non-SME</t>
  </si>
  <si>
    <t>IRB TOTAL</t>
  </si>
  <si>
    <t>STD</t>
  </si>
  <si>
    <t xml:space="preserve">     of which: SME</t>
  </si>
  <si>
    <t>Standardised Total</t>
  </si>
  <si>
    <t>Risk exposure amount for credit risk</t>
  </si>
  <si>
    <t xml:space="preserve">  Risk exposure amount Securitisation and re-securitisations</t>
  </si>
  <si>
    <t xml:space="preserve">  Risk exposure amount Other credit risk</t>
  </si>
  <si>
    <t>Risk exposure amount for market risk</t>
  </si>
  <si>
    <t>Total Risk exposure amount</t>
  </si>
  <si>
    <t>Other risk exposure amounts</t>
  </si>
  <si>
    <t xml:space="preserve">Information on performing and non-performing exposures
</t>
  </si>
  <si>
    <t>Gross carrying amount</t>
  </si>
  <si>
    <t>Accumulated impairment, accumulated changes in fair value due to credit risk and provisions</t>
  </si>
  <si>
    <t>Collaterals and financial guarantees received on non-performing exposures</t>
  </si>
  <si>
    <t>Of which performing but past due &gt;30 days and &lt;=90 days</t>
  </si>
  <si>
    <r>
      <t>Of which non-performing</t>
    </r>
    <r>
      <rPr>
        <b/>
        <vertAlign val="superscript"/>
        <sz val="8"/>
        <color indexed="9"/>
        <rFont val="Tahoma"/>
        <family val="2"/>
      </rPr>
      <t>1</t>
    </r>
  </si>
  <si>
    <r>
      <t>On performing exposures</t>
    </r>
    <r>
      <rPr>
        <b/>
        <vertAlign val="superscript"/>
        <sz val="8"/>
        <color indexed="9"/>
        <rFont val="Tahoma"/>
        <family val="2"/>
      </rPr>
      <t>2</t>
    </r>
  </si>
  <si>
    <r>
      <t>On non-performing exposures</t>
    </r>
    <r>
      <rPr>
        <b/>
        <vertAlign val="superscript"/>
        <sz val="8"/>
        <color indexed="9"/>
        <rFont val="Tahoma"/>
        <family val="2"/>
      </rPr>
      <t>3</t>
    </r>
  </si>
  <si>
    <t>Of which: defaulted</t>
  </si>
  <si>
    <t>Debt securities (including at amortised cost  and fair value)</t>
  </si>
  <si>
    <t>Loans and advances(including at amortised cost  and fair value)</t>
  </si>
  <si>
    <t>DEBT INSTRUMENTS other than HFT</t>
  </si>
  <si>
    <t>OFF-BALANCE SHEET EXPOSURES</t>
  </si>
  <si>
    <r>
      <rPr>
        <vertAlign val="superscript"/>
        <sz val="8"/>
        <rFont val="Tahoma"/>
        <family val="2"/>
      </rPr>
      <t xml:space="preserve">1 </t>
    </r>
    <r>
      <rPr>
        <sz val="8"/>
        <rFont val="Tahoma"/>
        <family val="2"/>
      </rPr>
      <t>For the definition of non-performing exposures please refer to COMMISSION IMPLEMENTING REGULATION (EU) 2015/227 of 9 January 2015, ANNEX V, Part 2-Template related instructions, subtitle 29</t>
    </r>
  </si>
  <si>
    <r>
      <rPr>
        <vertAlign val="superscript"/>
        <sz val="8"/>
        <rFont val="Tahoma"/>
        <family val="2"/>
      </rPr>
      <t>2</t>
    </r>
    <r>
      <rPr>
        <sz val="8"/>
        <rFont val="Tahoma"/>
        <family val="2"/>
      </rPr>
      <t xml:space="preserve"> Insitutions report here collective allowances for incurrred but not reported losses (instruments at amortised cost) and changes in fair value of performing exposures due to credit risk and provisions (instruments at fair value other than HFT)</t>
    </r>
  </si>
  <si>
    <r>
      <rPr>
        <vertAlign val="superscript"/>
        <sz val="8"/>
        <rFont val="Tahoma"/>
        <family val="2"/>
      </rPr>
      <t>3</t>
    </r>
    <r>
      <rPr>
        <sz val="8"/>
        <rFont val="Tahoma"/>
        <family val="2"/>
      </rPr>
      <t xml:space="preserve"> Insitutions report here specific allowances for financial assets, individually and collectively estimated  (instruments at amortised cost) and changes in fair value of NPE due to credit risk and provisions (instruments at fair value other than HFT)</t>
    </r>
  </si>
  <si>
    <t>Gross carrying amount of exposures with forbearance measures</t>
  </si>
  <si>
    <t>Accumulated impairment, accumulated changes in fair value due to credit risk and provisions for exposures with forbearance measures</t>
  </si>
  <si>
    <t>Collateral and financial guarantees received on exposures with forbearance measures</t>
  </si>
  <si>
    <t>Of which non-performing exposures with forbearance measures</t>
  </si>
  <si>
    <t>Of which on non-performing exposures with forbearance measures</t>
  </si>
  <si>
    <t>Loans and advances (including at amortised cost  and fair value)</t>
  </si>
  <si>
    <t>Loan commitments given</t>
  </si>
  <si>
    <r>
      <rPr>
        <vertAlign val="superscript"/>
        <sz val="8"/>
        <rFont val="Tahoma"/>
        <family val="2"/>
      </rPr>
      <t xml:space="preserve">1 </t>
    </r>
    <r>
      <rPr>
        <sz val="8"/>
        <rFont val="Tahoma"/>
        <family val="2"/>
      </rPr>
      <t xml:space="preserve">For the definition of forborne exposures please refer to COMMISSION IMPLEMENTING REGULATION (EU) 2015/227 of 9 January 2015, ANNEX V, Part 2-Template related instructions, subtitle 30
</t>
    </r>
  </si>
  <si>
    <t>Risk Bucket 1</t>
  </si>
  <si>
    <t>Risk Bucket 2</t>
  </si>
  <si>
    <t>Risk Bucket 3</t>
  </si>
  <si>
    <t>Credit quality steps</t>
  </si>
  <si>
    <t>Historical Data</t>
  </si>
  <si>
    <t>P&amp;L projections</t>
  </si>
  <si>
    <t>Risk exposure amount projections</t>
  </si>
  <si>
    <t xml:space="preserve">            ≥ EUR 10,000 &lt; EUR 20,000</t>
  </si>
  <si>
    <t xml:space="preserve">            ≥ EUR 20,000 &lt; EUR 100,000</t>
  </si>
  <si>
    <t xml:space="preserve">            ≥ EUR 100,000 &lt; EUR 1,000,000</t>
  </si>
  <si>
    <t xml:space="preserve">            ≥ EUR 1,000,000</t>
  </si>
  <si>
    <t xml:space="preserve">      from conduct risk</t>
  </si>
  <si>
    <t xml:space="preserve">      from other operational risks</t>
  </si>
  <si>
    <t>Risk exposure amount</t>
  </si>
  <si>
    <t>Material conduct risk losses</t>
  </si>
  <si>
    <t>Operational risk event types (ET1, ET4, Other)</t>
  </si>
  <si>
    <t>VALUES AS OF 31/12/2015   (mln EUR)</t>
  </si>
  <si>
    <t>Haircut (general) interest rate (%)</t>
  </si>
  <si>
    <t>Haircut credit spread  (%)</t>
  </si>
  <si>
    <r>
      <rPr>
        <b/>
        <sz val="9"/>
        <color indexed="8"/>
        <rFont val="Tahoma"/>
        <family val="2"/>
      </rPr>
      <t xml:space="preserve">(2) </t>
    </r>
    <r>
      <rPr>
        <sz val="9"/>
        <color indexed="8"/>
        <rFont val="Tahoma"/>
        <family val="2"/>
      </rPr>
      <t>For positions in the AFS, FVO and Trading book accounting classess this shoulds include gross exposures (long) net of cash short positions of sovereign debt to other counterpaties only where there is a maturity matching</t>
    </r>
  </si>
  <si>
    <r>
      <rPr>
        <b/>
        <sz val="9"/>
        <rFont val="Tahoma"/>
        <family val="2"/>
      </rPr>
      <t xml:space="preserve">(3) </t>
    </r>
    <r>
      <rPr>
        <sz val="9"/>
        <rFont val="Tahoma"/>
        <family val="2"/>
      </rPr>
      <t xml:space="preserve">The banks disclose the exposures in the "Financial assets held for trading" portfolio after offsetting the cash short positions having the same maturities. </t>
    </r>
  </si>
  <si>
    <t>TOTAL PORTFOLIO (NON-DEFAULTED + DEFAULTED)</t>
  </si>
  <si>
    <t>TOTAL AVERAGE VOLUME</t>
  </si>
  <si>
    <t>Rating as of end-2015</t>
  </si>
  <si>
    <t xml:space="preserve">
(mln EUR)</t>
  </si>
  <si>
    <t>31/12/2015</t>
  </si>
  <si>
    <t>31/12/2016</t>
  </si>
  <si>
    <t>31/12/2017</t>
  </si>
  <si>
    <t>31/12/2018</t>
  </si>
  <si>
    <t>Net Fee and Commission income</t>
  </si>
  <si>
    <t>Total operating income, net</t>
  </si>
  <si>
    <t>Tax</t>
  </si>
  <si>
    <t>of which carried over to capital through retained earnings</t>
  </si>
  <si>
    <t>of which distributed as dividends</t>
  </si>
  <si>
    <t>Other operating income not listed above, net</t>
  </si>
  <si>
    <t>Other income and expenses not listed above, net</t>
  </si>
  <si>
    <t>Fee and commission income</t>
  </si>
  <si>
    <t>Historical scenario 1</t>
  </si>
  <si>
    <t>Historical scenario 2</t>
  </si>
  <si>
    <t>Fair value (*)</t>
  </si>
  <si>
    <t>Full revaluation results</t>
  </si>
  <si>
    <t>Total results</t>
  </si>
  <si>
    <t>Positions for which the bank can deliver full revaluation results</t>
  </si>
  <si>
    <t>Positions for which the bank can only deliver full set of sensitivity (delta/ gamma/ vega)
 results</t>
  </si>
  <si>
    <t>Positions for which the bank can only deliver partial sensitivity
 (e.g. only delta)
 results</t>
  </si>
  <si>
    <t>Positive (+) "gamma" for portfolio dynamically hedged (e.g. Delta hedging) subject to full revaluation</t>
  </si>
  <si>
    <t>Negative (-) "gamma" for portfolio dynamically hedged (e.g. Delta hedging) subject to full revaluation</t>
  </si>
  <si>
    <t>Other countries 3M</t>
  </si>
  <si>
    <t>Other countries 2Y</t>
  </si>
  <si>
    <t>Other countries 5Y</t>
  </si>
  <si>
    <t>USD</t>
  </si>
  <si>
    <t>JPY</t>
  </si>
  <si>
    <t>GBP</t>
  </si>
  <si>
    <t>Other non Emerging Markets currencies</t>
  </si>
  <si>
    <t>Emerging Markets Asia currency 1</t>
  </si>
  <si>
    <t>Emerging Markets Eastern Europe currency 2</t>
  </si>
  <si>
    <t>Emerging Markets Middle / South America currency 3</t>
  </si>
  <si>
    <t>Other Emerging Markets currency 4</t>
  </si>
  <si>
    <t>Others Emerging markets</t>
  </si>
  <si>
    <t>Gold</t>
  </si>
  <si>
    <t>ABX and CMBX (Senior)</t>
  </si>
  <si>
    <t>ABX and CMBX (Mezzanine)</t>
  </si>
  <si>
    <t>ABX and CMBX (Junior)</t>
  </si>
  <si>
    <t>RMBS and CMBS Europe (Senior)</t>
  </si>
  <si>
    <t>RMBS and CMBS Europe (Mezzanine)</t>
  </si>
  <si>
    <t>RMBS and CMBS Europe (Junior)</t>
  </si>
  <si>
    <t>Total Losses/Profits before cross risk factors effects</t>
  </si>
  <si>
    <t>Cross risk factor effects</t>
  </si>
  <si>
    <t>Total Losses/Profits after cross risk factors effects</t>
  </si>
  <si>
    <t>Total VaR as of year end 2015</t>
  </si>
  <si>
    <t xml:space="preserve">Memo item:
Of which: from Held for Trading Sovereign exposures </t>
  </si>
  <si>
    <t xml:space="preserve">Economic Hedges related to AfS - Impact on P&amp;L </t>
  </si>
  <si>
    <t xml:space="preserve">Economic Hedges related to FVO - Impact on P&amp;L </t>
  </si>
  <si>
    <t xml:space="preserve">Only after-stress positive exposures  should be reported </t>
  </si>
  <si>
    <t>Name</t>
  </si>
  <si>
    <t>Total loss (Default P&amp;L impact)</t>
  </si>
  <si>
    <t>Jump to deafult loss</t>
  </si>
  <si>
    <t>Historical 1</t>
  </si>
  <si>
    <t>Historical 2</t>
  </si>
  <si>
    <t>CVA from positions subject to CVA methodology</t>
  </si>
  <si>
    <t>Full revaluation: Gains (+) / losses (-) from hedging ineffectiveness (attributable to P&amp;L)</t>
  </si>
  <si>
    <t>Beginning of Year - Stocks</t>
  </si>
  <si>
    <t>Within Year - Flows and Parameters</t>
  </si>
  <si>
    <t>End of Year - Stocks</t>
  </si>
  <si>
    <t>Geographical Breakdown</t>
  </si>
  <si>
    <t>Scenario</t>
  </si>
  <si>
    <t>Year</t>
  </si>
  <si>
    <t>Regulatory Approach</t>
  </si>
  <si>
    <t>Non-defaulted Exposure (Exp) - beginning of the year</t>
  </si>
  <si>
    <t>Default Stock - begining of year</t>
  </si>
  <si>
    <t>Stock of Provisions - beginning of year</t>
  </si>
  <si>
    <t>Stock of Provisions: from non-defaulted assets - begining of year</t>
  </si>
  <si>
    <t>PD PiT (%)</t>
  </si>
  <si>
    <t>PD PiT EUR (%)</t>
  </si>
  <si>
    <t>PD Pit USD (%)</t>
  </si>
  <si>
    <t>PD PiT CHF (%)</t>
  </si>
  <si>
    <t>Default flow</t>
  </si>
  <si>
    <t>Default Rate (%)</t>
  </si>
  <si>
    <t>LGD PiT new  - provision coverage (%)</t>
  </si>
  <si>
    <t>LGD PiT new - 2015 Scenario (%)</t>
  </si>
  <si>
    <t>LGD PiT - new EUR (%)</t>
  </si>
  <si>
    <t>LGD PiT - new USD (%)</t>
  </si>
  <si>
    <t>LGD PiT - new CHF (%)</t>
  </si>
  <si>
    <t>Cures in 2015 from new defaults in 2015</t>
  </si>
  <si>
    <t>LGD PiT old  - provision coverage (%)</t>
  </si>
  <si>
    <t>LGD PiT old - 2015 Scenario (%)</t>
  </si>
  <si>
    <t>LGD PiT - old EUR (%)</t>
  </si>
  <si>
    <t>LGD PiT - old USD (%)</t>
  </si>
  <si>
    <t>LGD PiT - old CHF (%)</t>
  </si>
  <si>
    <t>Cures in 2015 from old defaults</t>
  </si>
  <si>
    <t>Gross Impairment loss - New defaulted assets</t>
  </si>
  <si>
    <t>Release of provisions from newly defaulted assets</t>
  </si>
  <si>
    <t>Net Impairment loss - New defaulted assets</t>
  </si>
  <si>
    <t>Impairment loss - Old defaulted assets</t>
  </si>
  <si>
    <t>Of which: Net impairment flow from EUR Lending</t>
  </si>
  <si>
    <t>Of which: Net impairment flow from USD Lending</t>
  </si>
  <si>
    <t>Of which: Net impairment flow from CHF Lending</t>
  </si>
  <si>
    <t>Non-defaulted exposure (Exp) - end of the year</t>
  </si>
  <si>
    <t>Default Stock - end of year</t>
  </si>
  <si>
    <t>Non-defaulted Exp Funded Collateral: Real Estate  - end of the year</t>
  </si>
  <si>
    <t>Default Stock Funded Collateral - end of the year</t>
  </si>
  <si>
    <t>Default Stock Funded Collateral: Real Estate - end of the year</t>
  </si>
  <si>
    <t>Actual</t>
  </si>
  <si>
    <t>TOTAL</t>
  </si>
  <si>
    <t>Default Flow</t>
  </si>
  <si>
    <t>LGD PiT - new (%)</t>
  </si>
  <si>
    <t>LGD PiT - old (%)</t>
  </si>
  <si>
    <t>Implied stress factor from LGD PiT - old (%)</t>
  </si>
  <si>
    <t>Non-defaulted Exposure (Exp) - end of the year</t>
  </si>
  <si>
    <t>Non-defaulted exposures Funded Collateral - end of the year</t>
  </si>
  <si>
    <t>Non-defaulted exposures Funded Collateral: Real Estate  - end of the year</t>
  </si>
  <si>
    <t>&lt;linked&gt;</t>
  </si>
  <si>
    <t>End of year values</t>
  </si>
  <si>
    <t xml:space="preserve">Non-defaulted assets -  Exposure value - end of year </t>
  </si>
  <si>
    <t xml:space="preserve">Stock of Provisions - end of year </t>
  </si>
  <si>
    <t>Stock of Provisions: from non-defaulted assets - end of year</t>
  </si>
  <si>
    <t>PD Reg (%)</t>
  </si>
  <si>
    <t>LGD Reg (%)</t>
  </si>
  <si>
    <t>LGD Reg - old (%)</t>
  </si>
  <si>
    <t>EL Reg</t>
  </si>
  <si>
    <t>EL Reg: from non-defaulted assets</t>
  </si>
  <si>
    <t xml:space="preserve">Non defaulted assets - Risk Exposure Amount - end of year </t>
  </si>
  <si>
    <t>Total banking book others than assessed at fair value</t>
  </si>
  <si>
    <t>CSV - REA STA Floor</t>
  </si>
  <si>
    <t>(c) APR</t>
  </si>
  <si>
    <t>Of which: marginal impairment flow from FX Lending (Imp flow FX)</t>
  </si>
  <si>
    <t>Equity exposures</t>
  </si>
  <si>
    <t>Expected losses amount</t>
  </si>
  <si>
    <t xml:space="preserve">OWN FUNDS REQUIREMENTS </t>
  </si>
  <si>
    <t>CAPITAL RATIOS (%)
Transitional period</t>
  </si>
  <si>
    <t>CAPITAL RATIOS (%)
 Fully loaded</t>
  </si>
  <si>
    <r>
      <rPr>
        <b/>
        <i/>
        <sz val="9"/>
        <color indexed="8"/>
        <rFont val="Tahoma"/>
        <family val="2"/>
      </rPr>
      <t>(2)</t>
    </r>
    <r>
      <rPr>
        <i/>
        <sz val="9"/>
        <color indexed="8"/>
        <rFont val="Tahoma"/>
        <family val="2"/>
      </rPr>
      <t xml:space="preserve"> Excluding instruments with mandatory conversion into ordinary shares upon a fixed date in the 2016 -2018 period</t>
    </r>
  </si>
  <si>
    <t>Bank name</t>
  </si>
  <si>
    <t>(f) STA Risk exposure amount</t>
  </si>
  <si>
    <t>Of which: STA Risk exposure amount</t>
  </si>
  <si>
    <t xml:space="preserve">Transparency - 2016 EU-wide Stress Test </t>
  </si>
  <si>
    <t>CA1 {1.1.1.6 + 1.1.1.8 + 1.1.1.26}</t>
  </si>
  <si>
    <t>CA1 {1.1.1.18}</t>
  </si>
  <si>
    <t>Transitional adjustments to CET1 Capital from unrealised gains/losses from the rest of AFS portfolio (+/-)</t>
  </si>
  <si>
    <t>CA5.1 {1.3.2.3}</t>
  </si>
  <si>
    <t>CA5.1 {1.3.2.9}</t>
  </si>
  <si>
    <t>Of which: due to DTAs that rely on future profitability and do not arise from temporary differences net of associated DTLs</t>
  </si>
  <si>
    <t>Of which: due to DTAs that rely on future profitability and arise from temporary differences</t>
  </si>
  <si>
    <t>A.2.3</t>
  </si>
  <si>
    <t>Additional Tier 1 transitional adjustments</t>
  </si>
  <si>
    <t>Additional Tier 1 Capital instruments</t>
  </si>
  <si>
    <t>Other Additional Tier 1 Capital components and deductions</t>
  </si>
  <si>
    <t>CA1 {1.1.2.2 + 1.1.2.4 + 1.1.2.9}</t>
  </si>
  <si>
    <t>CA1 {1.1.2.1 + 1.1.2.3}</t>
  </si>
  <si>
    <r>
      <t xml:space="preserve">CA1 </t>
    </r>
    <r>
      <rPr>
        <strike/>
        <sz val="9"/>
        <rFont val="Tahoma"/>
        <family val="2"/>
      </rPr>
      <t>{</t>
    </r>
    <r>
      <rPr>
        <sz val="9"/>
        <rFont val="Tahoma"/>
        <family val="2"/>
      </rPr>
      <t>1.1.2.5 + 1.1.2.6 + 1.1.2.7 + 1.1.2.8 + 1.1.2.10 + 1.1.2.11 + 1.1.2.12}</t>
    </r>
  </si>
  <si>
    <t>A.4.3</t>
  </si>
  <si>
    <t>Tier 2 transitional adjustments</t>
  </si>
  <si>
    <t>Tier 2 Capital instruments</t>
  </si>
  <si>
    <t>Other Tier 2 Capital components and deductions</t>
  </si>
  <si>
    <t>CA1 {1.2.2 + 1.2.4 + 1.2.10}</t>
  </si>
  <si>
    <t>CA1 {1.2.1 + 1.2.3}</t>
  </si>
  <si>
    <r>
      <t xml:space="preserve">CA1 </t>
    </r>
    <r>
      <rPr>
        <strike/>
        <sz val="9"/>
        <rFont val="Tahoma"/>
        <family val="2"/>
      </rPr>
      <t>{</t>
    </r>
    <r>
      <rPr>
        <sz val="9"/>
        <rFont val="Tahoma"/>
        <family val="2"/>
      </rPr>
      <t>1.2.5 + 1.2.6 + 1.2.7 + 1.2.8 + 1.2.9 + 1.2.11 + 12.12 + 12.13}</t>
    </r>
  </si>
  <si>
    <t>A.1.19.1</t>
  </si>
  <si>
    <t>A.1.19.2</t>
  </si>
  <si>
    <t>A.1.19.3</t>
  </si>
  <si>
    <t>A.1.19.4</t>
  </si>
  <si>
    <t>A.1.19.5</t>
  </si>
  <si>
    <t>A.1.19.5.1</t>
  </si>
  <si>
    <t>A.1.19.5.2</t>
  </si>
  <si>
    <t xml:space="preserve">Default Stock -  Exposure value - end of year </t>
  </si>
  <si>
    <t>EL Reg: from Default Stock</t>
  </si>
  <si>
    <t xml:space="preserve">Default Stock - Risk Exposure Amount - end of year </t>
  </si>
  <si>
    <t>Stock of Provisions: from Default Stock -end of year</t>
  </si>
  <si>
    <t>Stock of Provisions: Default Stock - begining of year</t>
  </si>
  <si>
    <t>Stock of Provisions: Default stock -begining of year</t>
  </si>
  <si>
    <t>Stock of Provisions:  non-defaulted assets - begining of year</t>
  </si>
  <si>
    <t>Coverage ratio: Default Stock - begining of year (%)</t>
  </si>
  <si>
    <t>Coverage ratio: non defaulted assets - begining of year (%)</t>
  </si>
  <si>
    <t>Stock of Provisions: Default Stock - end of year</t>
  </si>
  <si>
    <t>Coverage ratio: Default Stock - end of year (%)</t>
  </si>
  <si>
    <t>Stock of Provisions:  non-defaulted assets - end of year</t>
  </si>
  <si>
    <t>Coverage ratio: non defaulted assets - end of year (%)</t>
  </si>
  <si>
    <t>Risk exposure amount securitisations (REA)</t>
  </si>
  <si>
    <t>* any cumulative impairment adjustment made to the exposure value in the considered year will be subtracted from  the risk weighted exposure amounts according to CRR Art. 246 (1)</t>
  </si>
  <si>
    <t>* any cumulative impairment adjustment made to the exposure value in the considered year will be subtracted from  the risk weighted exposure amounts according to CRR Art. 266 (2)</t>
  </si>
  <si>
    <t>Unit</t>
  </si>
  <si>
    <t>75th Percentile Total daily VaR in 2015 (200 working days)</t>
  </si>
  <si>
    <t>1st most vulerable</t>
  </si>
  <si>
    <t>2nd most vulerable</t>
  </si>
  <si>
    <t>CVA should be reported in positive terms</t>
  </si>
  <si>
    <t>As of 31 Dec-2015</t>
  </si>
  <si>
    <r>
      <t xml:space="preserve">NET DIRECT EXPOSURES
</t>
    </r>
    <r>
      <rPr>
        <sz val="11"/>
        <color theme="0"/>
        <rFont val="Tahoma"/>
        <family val="2"/>
      </rPr>
      <t>(accounting value gross of provisions)
 (1)</t>
    </r>
  </si>
  <si>
    <t xml:space="preserve">of which: AFS </t>
  </si>
  <si>
    <t>of which: FVO (designated at fair value through profit&amp;loss)</t>
  </si>
  <si>
    <t xml:space="preserve"> AFS (including AfS Hedge Accounting portfolios)</t>
  </si>
  <si>
    <t>OCI effects</t>
  </si>
  <si>
    <r>
      <rPr>
        <b/>
        <sz val="9"/>
        <color indexed="8"/>
        <rFont val="Tahoma"/>
        <family val="2"/>
      </rPr>
      <t xml:space="preserve">(2) </t>
    </r>
    <r>
      <rPr>
        <sz val="9"/>
        <color indexed="8"/>
        <rFont val="Tahoma"/>
        <family val="2"/>
      </rPr>
      <t>For positions in HFT this shoulds include gross exposures (long) net of cash short positions of sovereign debt to other counterpaties only where there is a maturity matching</t>
    </r>
  </si>
  <si>
    <t>Impact on OCI from revaluation effects of non-hedged risk factors on hedged item</t>
  </si>
  <si>
    <t xml:space="preserve">Investment grade non-financial / senior financial </t>
  </si>
  <si>
    <t>Sub-investment grade non-financial / subordinated financial</t>
  </si>
  <si>
    <t>Type of bank</t>
  </si>
  <si>
    <t>P&amp;L losses from HFT</t>
  </si>
  <si>
    <t>NTI projection (comprehensive banks)</t>
  </si>
  <si>
    <t>Net Trading Income (Min(a,b))</t>
  </si>
  <si>
    <t>*before the application of market risk losses due to the revaluation of the portfolio</t>
  </si>
  <si>
    <t>Couterparty credit risk losses</t>
  </si>
  <si>
    <t xml:space="preserve">Jump to default (associated to the counterparty default loss) </t>
  </si>
  <si>
    <t>Stressed CVA impact on P&amp;L (max loss among the 3 scenarios)</t>
  </si>
  <si>
    <t>Hedge accounting portfolio (AfS)</t>
  </si>
  <si>
    <t>Economic hedges - impact on P&amp;L</t>
  </si>
  <si>
    <t>Non-defaulted exposure (Exp FX lending) - share of FX lending Exp (%)</t>
  </si>
  <si>
    <t>Of which: share of EUR Exp (%) 
(Exp EUR)</t>
  </si>
  <si>
    <t>Of which: share of USD Exp (%) 
(Exp USD)</t>
  </si>
  <si>
    <t>Of which: share of CHF Exp (%) 
(Exp CHF)</t>
  </si>
  <si>
    <t>FINREP 02.00 row 010</t>
  </si>
  <si>
    <t>(Interest expense)</t>
  </si>
  <si>
    <t>FINREP 02.00 row 090</t>
  </si>
  <si>
    <t>(Expenses on share capital repayable on demand)</t>
  </si>
  <si>
    <t>FINREP 02.00 row 150</t>
  </si>
  <si>
    <t>FINREP 02.00 row 160</t>
  </si>
  <si>
    <t xml:space="preserve">FINREP 02.00 row 200 </t>
  </si>
  <si>
    <t>(Fee and commission expenses)</t>
  </si>
  <si>
    <t>FINREP 02.00 row 210</t>
  </si>
  <si>
    <t>FINREP 02.00 row 200 + FINREP 02.00 row 210</t>
  </si>
  <si>
    <t>Gains or (-) losses on financial assets &amp; liabilities not measured at fair value through profit or loss, net</t>
  </si>
  <si>
    <t>FINREP 02.00 row 220</t>
  </si>
  <si>
    <t>Gains or (-) losses on financial assets and liabilities held for trading, net</t>
  </si>
  <si>
    <t>FINREP 02.00 row 280, Min(NTI comprehensive approach, NTI simplified approach) + CVA adjustments</t>
  </si>
  <si>
    <t>Net trading Income after shock (comprehensive approach) linked to market risk templates</t>
  </si>
  <si>
    <t>Credit valuation adjustments</t>
  </si>
  <si>
    <t>CVA impact linked to the market risk templates</t>
  </si>
  <si>
    <t>Gains  or (-) losses on financial assets and liabilities designated at fair value through profit and loss, net</t>
  </si>
  <si>
    <t>FINREP 02.00 row 290, sovereign + non-sovereign positions</t>
  </si>
  <si>
    <t>Gains (losses) on sovereign financial assets and liabilities designated at fair value through profit and loss, net</t>
  </si>
  <si>
    <t>Linked to market risk templates</t>
  </si>
  <si>
    <t>Gains (losses) on non-sovereign financial assets and liabilities designated at fair value through profit and loss, net</t>
  </si>
  <si>
    <t>FINREP 02.00 row 300</t>
  </si>
  <si>
    <t>Exchange differences [gain or (-) loss], net</t>
  </si>
  <si>
    <t>FINREP 02.00 row 310</t>
  </si>
  <si>
    <t>FINREP 02.00 row 320 and 330</t>
  </si>
  <si>
    <t>Other operating income</t>
  </si>
  <si>
    <t>(Other operating expenses)</t>
  </si>
  <si>
    <t>of which expenses for conduct risk</t>
  </si>
  <si>
    <t>TOTAL OPERATING INCOME, NET</t>
  </si>
  <si>
    <t>Memo item: Non interest income and expenses, net</t>
  </si>
  <si>
    <t>(Administrative Expenses)</t>
  </si>
  <si>
    <t>FINREP 02.00 row 360</t>
  </si>
  <si>
    <t>of which other remaining administrative expenses</t>
  </si>
  <si>
    <t>(Depreciation)</t>
  </si>
  <si>
    <t>FINREP 02.00 row 390</t>
  </si>
  <si>
    <t>(Provisions or (-) reversal of provisions)</t>
  </si>
  <si>
    <t>FINREP 02.00 row 430</t>
  </si>
  <si>
    <t>of which other provisions</t>
  </si>
  <si>
    <t>FINREP 02,00 row 450</t>
  </si>
  <si>
    <t>(Impairment or (-) reversal of impairment on financial assets not measured at fair value through profit or loss)</t>
  </si>
  <si>
    <t>FINREP 02.00 row 460</t>
  </si>
  <si>
    <t>Loans and receivables, held to maturity investments, financial assets measured at cost  (-)</t>
  </si>
  <si>
    <t xml:space="preserve">FINREP 02.00 row 490,500,470 </t>
  </si>
  <si>
    <t>Projected values linked to credit risk template; CCR losses excluded for projected values</t>
  </si>
  <si>
    <t>Available-for-sale financial assets (-)</t>
  </si>
  <si>
    <t>FINREP 02.00 row 480</t>
  </si>
  <si>
    <t>Impairment of financial assets - CCR losses</t>
  </si>
  <si>
    <t>FINREP 02.00 row 460 - 480, counterparty default stress</t>
  </si>
  <si>
    <t>Results of the ounterparty default stress for 2016</t>
  </si>
  <si>
    <t>(Impairment or (-) reversal of impairment on non-financial assets)</t>
  </si>
  <si>
    <t>FINREP 02.00 row 530 + 540 + 550</t>
  </si>
  <si>
    <t>Negative goodwill recognised in profit or loss</t>
  </si>
  <si>
    <t xml:space="preserve"> FINREP 02.00 row 580</t>
  </si>
  <si>
    <t>Other income and expenses from continuing operations</t>
  </si>
  <si>
    <t>Other impairment or (-) reversal of impairment on non-financial assets FINREP 02.00 row 510 + 560 + 570
Share of the profit or (-) loss of investments in subsidiaries, joint ventures and associates FINREP 02.00 row 590
Profit or (-) loss from non-current assets and disposal groups classified as held for sale not qualifying as discontinued operations FINREP 02.00 row  600</t>
  </si>
  <si>
    <t>Gains or losses arising from operational risk</t>
  </si>
  <si>
    <t>Operational risk gains (losses) for 2016-2018 linkded to perational risk templates</t>
  </si>
  <si>
    <t>Profit or (-) loss before tax from continuing operations</t>
  </si>
  <si>
    <t>FINREP 02.00 row 610</t>
  </si>
  <si>
    <t>(Tax Expenses or (-) income related to profit or loss from continuing operations)</t>
  </si>
  <si>
    <t>Based on 30% tax rate</t>
  </si>
  <si>
    <t>Memo row: Effective tax rate applied</t>
  </si>
  <si>
    <t>Memorandum row: Compare the 30% tax rate applicable and the tax rate applicable in each jurisdication</t>
  </si>
  <si>
    <t>Extraordinary profit or (-) loss and profit or (-) loss from discontinued operations after tax</t>
  </si>
  <si>
    <t>FINREP 02.00 row 632 + 640</t>
  </si>
  <si>
    <t>Profit or (-) loss for the year</t>
  </si>
  <si>
    <t>FINREP 02.00 row 670</t>
  </si>
  <si>
    <t>FINREP 02.00 row 680</t>
  </si>
  <si>
    <t>FINREP 02.00 row 690</t>
  </si>
  <si>
    <t>Net income attributable to owners of the parent net of dividends paid</t>
  </si>
  <si>
    <t>Total assets</t>
  </si>
  <si>
    <t>FINREP 02.00 F 01.01 row 380</t>
  </si>
  <si>
    <t>Memo item: Impact of defined benefit pension plans</t>
  </si>
  <si>
    <t>Gains or losses on financial assets and liabilities held for trading, net</t>
  </si>
  <si>
    <t>Impairment or reversal of impairment on financial assets not measured at fair value through profit or loss</t>
  </si>
  <si>
    <t>CSV - Material conduct risk losses</t>
  </si>
  <si>
    <t>PROJECTIONS - Base Scenario (Fixed and Floating rate portfolios)</t>
  </si>
  <si>
    <t>PROJECTIONS - Adverse Scenario (Fixed and Floating rate portfolios)</t>
  </si>
  <si>
    <t>Total interest earned / payed on the gross portfolio</t>
  </si>
  <si>
    <t>Diff. between defaulted and non-defaulted interest earned / payed</t>
  </si>
  <si>
    <t>Total interes earned / payed + diff.defaulted and non-defaulted</t>
  </si>
  <si>
    <t>Total interest earned / payed</t>
  </si>
  <si>
    <t>Total interest earned / payed + diff.defaulted and non-defaulted</t>
  </si>
  <si>
    <t>NTI starting value</t>
  </si>
  <si>
    <t>Simplified approach NTI (a)</t>
  </si>
  <si>
    <t>Comprehensive approach NTI (b)</t>
  </si>
  <si>
    <t>Please list the 10 largest counterparties after stress for each scenario table</t>
  </si>
  <si>
    <t>Breakdown of gains (+) / losses (-) by risk factors</t>
  </si>
  <si>
    <t>AFS positions other than positions within hedge accounting portfolios</t>
  </si>
  <si>
    <t>Field populated within the template (link or calculation)</t>
  </si>
  <si>
    <t>NTI 2Y average</t>
  </si>
  <si>
    <t>DIRECT SOVEREIGN EXPOSURES IN DERIVATIVES (1)</t>
  </si>
  <si>
    <t xml:space="preserve">Derivatives with positive fair value </t>
  </si>
  <si>
    <t>Derivatives with negative fair value</t>
  </si>
  <si>
    <t>Derivatives with positive fair value</t>
  </si>
  <si>
    <t>Notional value</t>
  </si>
  <si>
    <t>Fair-value (+)</t>
  </si>
  <si>
    <t>Fair-value (-)</t>
  </si>
  <si>
    <t>INDIRECT SOVEREIGN EXPOSURES  (4)  (on and off balance sheet)</t>
  </si>
  <si>
    <r>
      <rPr>
        <b/>
        <sz val="9"/>
        <color indexed="8"/>
        <rFont val="Tahoma"/>
        <family val="2"/>
      </rPr>
      <t>(4)</t>
    </r>
    <r>
      <rPr>
        <sz val="9"/>
        <color indexed="8"/>
        <rFont val="Tahoma"/>
        <family val="2"/>
      </rPr>
      <t xml:space="preserve"> The exposures reported include the positions towards counterparts (other than sovereign) on sovereign credit risk (i.e. CDS, financial guarantees) booked in all the accounting portfolio (on-off balance sheet). Irrespective of the denomination and or accounting classification of the positions</t>
    </r>
  </si>
  <si>
    <t>NTI scaled for economic hedges</t>
  </si>
  <si>
    <t>Memo item:
DIRECT SOVEREIGN EXPOSURES IN DERIVATIVES (1)</t>
  </si>
  <si>
    <t>Memo item:
INDIRECT SOVEREIGN EXPOSURES  (3)  (on and off balance sheet)</t>
  </si>
  <si>
    <r>
      <t xml:space="preserve">GROSS DIRECT LONG EXPOSURES </t>
    </r>
    <r>
      <rPr>
        <sz val="11"/>
        <color indexed="9"/>
        <rFont val="Tahoma"/>
        <family val="2"/>
      </rPr>
      <t>(accounting value gross of provisions)
 (1)</t>
    </r>
  </si>
  <si>
    <t>of which: HFT
(2)</t>
  </si>
  <si>
    <t>Economic hedges</t>
  </si>
  <si>
    <t>Hedging impact linked to market risk templates</t>
  </si>
  <si>
    <t>Adverse scenario</t>
  </si>
  <si>
    <t>Baseline scenario</t>
  </si>
  <si>
    <t>Interest income (ex-discount unwinding)</t>
  </si>
  <si>
    <t>Interest income discount unwinding</t>
  </si>
  <si>
    <t>Derivatives</t>
  </si>
  <si>
    <t>Economic hedge scaling factor*</t>
  </si>
  <si>
    <t>Scaling factor for NTI reduction</t>
  </si>
  <si>
    <t>NTI</t>
  </si>
  <si>
    <t>Interest rates</t>
  </si>
  <si>
    <t>Credit spreads</t>
  </si>
  <si>
    <t>Market liquidity reserve</t>
  </si>
  <si>
    <t>of which expenses for other operational risk</t>
  </si>
  <si>
    <t xml:space="preserve">of which other provisions for conduct risk </t>
  </si>
  <si>
    <t>of which other provisions for other operational risk</t>
  </si>
  <si>
    <t>Risk exposure amount for securitisation positions</t>
  </si>
  <si>
    <t>Non-defaulted exposures</t>
  </si>
  <si>
    <t>Defaulted exposures</t>
  </si>
  <si>
    <t>Risk exposure amounts (STA exposures)</t>
  </si>
  <si>
    <t>Total Credit Risk Exposure Amount STA exposures</t>
  </si>
  <si>
    <t>Risk exposure amounts and Expected Losses (IRB exposures)</t>
  </si>
  <si>
    <t xml:space="preserve">                            of which: Owner Occupier (OPTIONAL)</t>
  </si>
  <si>
    <t xml:space="preserve">                            of which: Buy to let (OPTIONAL)</t>
  </si>
  <si>
    <t xml:space="preserve">                            of which: Other secured by real estate (OPTIONAL)</t>
  </si>
  <si>
    <t>Total Credit Risk Exposure Amount IRB exposures</t>
  </si>
  <si>
    <t>IRB Regulatory EL</t>
  </si>
  <si>
    <t>Credit Risk adjustments</t>
  </si>
  <si>
    <t>IRB shortfall of credit risk adjustments to EL</t>
  </si>
  <si>
    <t>G.3</t>
  </si>
  <si>
    <t>Leverage ratio (fully loaded)</t>
  </si>
  <si>
    <t>Leverage ratio (transitional)</t>
  </si>
  <si>
    <t>Common Equity Tier 1 capital</t>
  </si>
  <si>
    <t xml:space="preserve">Common Equity Tier 1 capital </t>
  </si>
  <si>
    <t>Tier 1 capital</t>
  </si>
  <si>
    <t>Total Risk Exposure</t>
  </si>
  <si>
    <r>
      <t>Total Risk Exposure</t>
    </r>
    <r>
      <rPr>
        <sz val="8"/>
        <color indexed="9"/>
        <rFont val="Tahoma"/>
        <family val="2"/>
      </rPr>
      <t xml:space="preserve"> </t>
    </r>
  </si>
  <si>
    <t xml:space="preserve">Leverage ratio, % </t>
  </si>
  <si>
    <t xml:space="preserve">Fully loaded Leverage ratio, % </t>
  </si>
  <si>
    <t xml:space="preserve">            ≥ EUR 1,000,000 </t>
  </si>
  <si>
    <t>Projections</t>
  </si>
  <si>
    <t>Margin</t>
  </si>
  <si>
    <t>EIR component - DEFAULTED (ex-discount unwinding)</t>
  </si>
  <si>
    <t>Historical</t>
  </si>
  <si>
    <t>Floor for projections - Other operational risk</t>
  </si>
  <si>
    <t>Projections of other operational risk losses, after the floor</t>
  </si>
  <si>
    <t>CSV - Evolution of P&amp;L</t>
  </si>
  <si>
    <t>CSV - NII summary</t>
  </si>
  <si>
    <t>NII Calculation</t>
  </si>
  <si>
    <t>Evolution of P&amp;L</t>
  </si>
  <si>
    <t>Transparency</t>
  </si>
  <si>
    <t>Calculation support and validation</t>
  </si>
  <si>
    <t>Memo item:
GROSS DIRECT LONG EXPOSURES (accounting value gross of provisions)
 (1)</t>
  </si>
  <si>
    <t>NET DIRECT EXPOSURES
(accounting value gross of provisions)
 (1)</t>
  </si>
  <si>
    <t>NET DIRECT EXPOSURES - 
of which: FVO (designated at fair value through profit&amp;loss)</t>
  </si>
  <si>
    <t>NET DIRECT EXPOSURES - 
of which: AFS - 
of which: Positions other than positions within AfS hedge accounting portfolios</t>
  </si>
  <si>
    <t>NET DIRECT EXPOSURES - 
of which: AFS - 
of which: Positions within AfS hedge accounting portfolios</t>
  </si>
  <si>
    <t xml:space="preserve">NET DIRECT EXPOSURES - 
of which: AFS </t>
  </si>
  <si>
    <t>NET DIRECT EXPOSURES - 
Memo item:
of which: HFT
(2)</t>
  </si>
  <si>
    <t>NET DIRECT EXPOSURES - 
Memo item:
of which:HTM
(2)</t>
  </si>
  <si>
    <t>NET DIRECT EXPOSURES - 
Memo item:
of which L&amp;R</t>
  </si>
  <si>
    <t>DIRECT - 
positive FV - 
Notional Value</t>
  </si>
  <si>
    <t>DIRECT - 
positive FV - 
Fair-value (+)</t>
  </si>
  <si>
    <t>DIRECT - 
negative FV - 
Notional Value</t>
  </si>
  <si>
    <t>DIRECT - 
negative FV - 
Fair-value (-)</t>
  </si>
  <si>
    <t>INDIRECT - 
positive FV - 
Notional Value</t>
  </si>
  <si>
    <t>INDIRECT - 
positive FV - 
Fair-value (+)</t>
  </si>
  <si>
    <t>INDIRECT - 
negative FV - 
Notional Value</t>
  </si>
  <si>
    <t>INDIRECT - 
negative FV - 
Fair-value (-)</t>
  </si>
  <si>
    <t>Pivot</t>
  </si>
  <si>
    <t>Sum</t>
  </si>
  <si>
    <t>ADVERSE SCENARIO - 2016</t>
  </si>
  <si>
    <t>NET DIRECT EXPOSURES</t>
  </si>
  <si>
    <t>AFS - Effects from valuation losses from positions within AfS hedge accounting portfolios</t>
  </si>
  <si>
    <t>AFS - Effects from valuation losses from positions other than positions within AfS hedge accounting portfolios</t>
  </si>
  <si>
    <t xml:space="preserve">AFS - Effects from cashflow interest rate hedges within hedge accounting portfolios </t>
  </si>
  <si>
    <t>AFS - Effects from fair value interest rate hedges within hedge accounting portfolios</t>
  </si>
  <si>
    <t>AFS - OPTIONAL- Effects from  interest rate hedges (economic hedges)</t>
  </si>
  <si>
    <t>AFS - Effects from credit risk hedging within hedge accounting portfolios</t>
  </si>
  <si>
    <t>AFS - OPTIONAL- Effects from credit risk hedging within (economic hedges)</t>
  </si>
  <si>
    <t xml:space="preserve">AFS - Valuation losses net of hedging (hedge accounting) for the application of prudential filters </t>
  </si>
  <si>
    <t>FVO - Effects from valuation losses gross of hedging
(P&amp;L effects)</t>
  </si>
  <si>
    <t>FVO - OPTIONAL - Effects from interest rate hedges (economic hedges)</t>
  </si>
  <si>
    <t>FVO - OPTIONAL- Effects from credit risk hedging (economic hedges)</t>
  </si>
  <si>
    <t>AFS Hedge Accounting portfolios: Gains (+) / losses (-) from hedging ineffectiveness (attributable to P&amp;L)</t>
  </si>
  <si>
    <t>Other CEE non EEA</t>
  </si>
  <si>
    <t>Latin America</t>
  </si>
  <si>
    <t>Other advanced non EEA</t>
  </si>
  <si>
    <t>Starting information</t>
  </si>
  <si>
    <t>P&amp;L - HFT</t>
  </si>
  <si>
    <t>Beta (loss spread)</t>
  </si>
  <si>
    <t>Loss computation</t>
  </si>
  <si>
    <t>NTI computation</t>
  </si>
  <si>
    <t>NTI scaling</t>
  </si>
  <si>
    <t>Description</t>
  </si>
  <si>
    <t>Value</t>
  </si>
  <si>
    <t>Adverse - 
Gain (+) / Loss(-) from full revaluation</t>
  </si>
  <si>
    <t>Adverse - 
"Delta" contribution
Gain (+) / Loss(-)</t>
  </si>
  <si>
    <t>Adverse - 
"Gamma" contribution
Gain (+) / Loss(-)</t>
  </si>
  <si>
    <t>Adverse - 
Adverse - 
"Gamma" contribution
Gain (+) / Loss(-)</t>
  </si>
  <si>
    <t>Adverse - 
"Vega" contribution
Gain (+) / Loss(-)</t>
  </si>
  <si>
    <t>Adverse - 
Gain (+) / Loss(-) from partial sensitivity results</t>
  </si>
  <si>
    <t>Adverse - 
Gain (+) / Loss(-)</t>
  </si>
  <si>
    <t>Historical 1 - 
Gain (+) / Loss(-) from full revaluation</t>
  </si>
  <si>
    <t>Historical 1 - 
"Delta" contribution
Gain (+) / Loss(-)</t>
  </si>
  <si>
    <t>Historical 1 - 
"Gamma" contribution
Gain (+) / Loss(-)</t>
  </si>
  <si>
    <t>Historical 1 - 
"Vega" contribution
Gain (+) / Loss(-)</t>
  </si>
  <si>
    <t>Historical 1 - 
Gain (+) / Loss(-) from partial sensitivity results</t>
  </si>
  <si>
    <t>Historical 1 - 
Gain (+) / Loss(-)</t>
  </si>
  <si>
    <t>Historical 2 - 
Gain (+) / Loss(-) from full revaluation</t>
  </si>
  <si>
    <t>Historical 2 - 
"Delta" contribution
Gain (+) / Loss(-)</t>
  </si>
  <si>
    <t>Historical 2 - 
"Gamma" contribution
Gain (+) / Loss(-)</t>
  </si>
  <si>
    <t>Historical 2 - 
"Vega" contribution
Gain (+) / Loss(-)</t>
  </si>
  <si>
    <t>Historical 2 - 
Gain (+) / Loss(-) from partial sensitivity results</t>
  </si>
  <si>
    <t>Historical 2 - 
Gain (+) / Loss(-)</t>
  </si>
  <si>
    <t>Fair value Hedges</t>
  </si>
  <si>
    <t>Cash flow Hedges</t>
  </si>
  <si>
    <t>Items - Fair Value</t>
  </si>
  <si>
    <t>Items - Notional exposure</t>
  </si>
  <si>
    <t>Items - Gains (+) / losses (-) from full revaluation before hedging</t>
  </si>
  <si>
    <t>Items - Not Emerging</t>
  </si>
  <si>
    <t>Items - Emerging</t>
  </si>
  <si>
    <t>Items - Credit</t>
  </si>
  <si>
    <t>Items - Other risk factors</t>
  </si>
  <si>
    <t>Items - Of which: Gains (+) and Losses (-) from hedged risk</t>
  </si>
  <si>
    <t>Derivatives - Fair Value</t>
  </si>
  <si>
    <t>Derivatives - Notional exposure</t>
  </si>
  <si>
    <t>Derivatives - Gains (+) / losses (-) from full revaluation before hedging</t>
  </si>
  <si>
    <t>Derivatives - Not Emerging</t>
  </si>
  <si>
    <t>Derivatives - Emerging</t>
  </si>
  <si>
    <t>Derivatives - Credit</t>
  </si>
  <si>
    <t>Derivatives - Other risk factors</t>
  </si>
  <si>
    <t>FVO positions</t>
  </si>
  <si>
    <t>Positions</t>
  </si>
  <si>
    <t>Positions - 
Fair Value</t>
  </si>
  <si>
    <t>Positions - 
Notional exposure</t>
  </si>
  <si>
    <t>Positions - 
Gains (+) / losses (-) from full revaluation</t>
  </si>
  <si>
    <t>Positions - 
Not Emerging</t>
  </si>
  <si>
    <t>Positions - 
Emerging</t>
  </si>
  <si>
    <t>Positions - 
Credit</t>
  </si>
  <si>
    <t xml:space="preserve">Positions - 
Other risk factors </t>
  </si>
  <si>
    <t>Hedges - 
Fair Value</t>
  </si>
  <si>
    <t>Hedges - 
Notional exposure</t>
  </si>
  <si>
    <t>Hedges - 
Gains (+) / losses (-) from full revaluation</t>
  </si>
  <si>
    <t>Hedges - 
Not Emerging</t>
  </si>
  <si>
    <t>Hedges - 
Emerging</t>
  </si>
  <si>
    <t>Hedges - 
Credit</t>
  </si>
  <si>
    <t xml:space="preserve">Hedges - 
Other risk factors </t>
  </si>
  <si>
    <t>Macroeconomic Adverse</t>
  </si>
  <si>
    <t>Assetclass</t>
  </si>
  <si>
    <t>Type</t>
  </si>
  <si>
    <t>Position</t>
  </si>
  <si>
    <t xml:space="preserve">     Position: of which: investment grade</t>
  </si>
  <si>
    <t xml:space="preserve">                  Position: sub-investment grade</t>
  </si>
  <si>
    <t xml:space="preserve">                  Impact: sub-investment grade</t>
  </si>
  <si>
    <t xml:space="preserve">     Impact: of which: investment grade</t>
  </si>
  <si>
    <t>Category</t>
  </si>
  <si>
    <t>Split</t>
  </si>
  <si>
    <t>Largest counterparty #1</t>
  </si>
  <si>
    <t>Largest counterparty #2</t>
  </si>
  <si>
    <t>Largest counterparty #3</t>
  </si>
  <si>
    <t>Largest counterparty #4</t>
  </si>
  <si>
    <t>Largest counterparty #5</t>
  </si>
  <si>
    <t>Largest counterparty #6</t>
  </si>
  <si>
    <t>Largest counterparty #7</t>
  </si>
  <si>
    <t>Largest counterparty #8</t>
  </si>
  <si>
    <t>Largest counterparty #9</t>
  </si>
  <si>
    <t>Largest counterparty #10</t>
  </si>
  <si>
    <t>Please list the 2 Most vulnerable counterparty default losses</t>
  </si>
  <si>
    <t>Opt</t>
  </si>
  <si>
    <t>Specialised Lending</t>
  </si>
  <si>
    <t>SME</t>
  </si>
  <si>
    <t>Secured on real estate property</t>
  </si>
  <si>
    <t>Qualifying Revolving</t>
  </si>
  <si>
    <t>Real Estate Related</t>
  </si>
  <si>
    <t>Non Real Estate Related</t>
  </si>
  <si>
    <t>(OPTIONAL) of which: subject to SME-supporting factor</t>
  </si>
  <si>
    <t>Non SME</t>
  </si>
  <si>
    <t>(OPTIONAL) of which: Owner Occupier</t>
  </si>
  <si>
    <t>(OPTIONAL) of which: Buy to let</t>
  </si>
  <si>
    <t>(OPTIONAL) of which: Other secured by real estate</t>
  </si>
  <si>
    <t>COREP Asset Class - Level 1</t>
  </si>
  <si>
    <t>COREP Asset Class - Level 2</t>
  </si>
  <si>
    <t>COREP Asset Class - Level 3</t>
  </si>
  <si>
    <t>COREP Asset Class - Level 4</t>
  </si>
  <si>
    <t>COREP Asset Class</t>
  </si>
  <si>
    <t>Stock of Provisions - end of year</t>
  </si>
  <si>
    <t>other than hedge accounting</t>
  </si>
  <si>
    <t>Please specify which approach you follow 
(Comprehensive or Standardised)</t>
  </si>
  <si>
    <t>Scaling factor for NTI reduction among the 3 years of the adverse 
(ref methodology)</t>
  </si>
  <si>
    <t>FVO non-sovereign</t>
  </si>
  <si>
    <t xml:space="preserve">AfS non-sovereign </t>
  </si>
  <si>
    <t>Final loss coming from counterparty default 
(max loss among the 3 scenarios)</t>
  </si>
  <si>
    <t>Other market risk losses</t>
  </si>
  <si>
    <t>(adverse scenario 2016)</t>
  </si>
  <si>
    <r>
      <t xml:space="preserve">Migration </t>
    </r>
    <r>
      <rPr>
        <b/>
        <sz val="10"/>
        <color indexed="9"/>
        <rFont val="Tahoma"/>
        <family val="2"/>
      </rPr>
      <t>contribution</t>
    </r>
    <r>
      <rPr>
        <b/>
        <sz val="8.5"/>
        <color indexed="9"/>
        <rFont val="Tahoma"/>
        <family val="2"/>
      </rPr>
      <t xml:space="preserve"> </t>
    </r>
    <r>
      <rPr>
        <b/>
        <sz val="10"/>
        <color indexed="9"/>
        <rFont val="Tahoma"/>
        <family val="2"/>
      </rPr>
      <t>PD PiT (ppt)</t>
    </r>
  </si>
  <si>
    <r>
      <t xml:space="preserve">Beta </t>
    </r>
    <r>
      <rPr>
        <i/>
        <sz val="10"/>
        <color theme="0"/>
        <rFont val="Tahoma"/>
        <family val="2"/>
      </rPr>
      <t>(loss spread)</t>
    </r>
  </si>
  <si>
    <t>Re-sec - Risk Bucket 3 - Risk weights</t>
  </si>
  <si>
    <t>Sec - Risk Bucket 3 - Risk weights</t>
  </si>
  <si>
    <t>Sec - Risk Bucket 2 - Risk weights</t>
  </si>
  <si>
    <t>Sec - Risk Bucket 1 - Risk weights</t>
  </si>
  <si>
    <t>Sec - Risk Bucket 3 - Adjustments *</t>
  </si>
  <si>
    <t>Sec - Risk Bucket 2 - Adjustments *</t>
  </si>
  <si>
    <t>Sec - Risk Bucket 1 - Adjustments *</t>
  </si>
  <si>
    <t>All risk classes - Of which Level 3</t>
  </si>
  <si>
    <t xml:space="preserve">Risk exposure amounts </t>
  </si>
  <si>
    <t>RW - Re-Sec- RB3- Non-senior</t>
  </si>
  <si>
    <t>RW - Re-Sec- RB3- Senior</t>
  </si>
  <si>
    <t>RW - Sec- RB3- Non-granular</t>
  </si>
  <si>
    <t>RW - Sec- RB3- Non Senior Granular</t>
  </si>
  <si>
    <t>RW - Sec- RB3- Senior</t>
  </si>
  <si>
    <t>RW - Sec- RB2- Non-granular</t>
  </si>
  <si>
    <t>RW - Sec- RB2- Non Senior Granular</t>
  </si>
  <si>
    <t>RW - Sec- RB2- Senior</t>
  </si>
  <si>
    <t>RW - Sec- RB1- Non-granular</t>
  </si>
  <si>
    <t>RW - Sec- RB1- Non Senior Granular</t>
  </si>
  <si>
    <t>RW - Sec- RB1- Senior</t>
  </si>
  <si>
    <t>REA - Re-sec - RB 3 - of which: exposures under the Internal Assessment Approach</t>
  </si>
  <si>
    <t>REA - Re-sec - RB 3 - Non-senior</t>
  </si>
  <si>
    <t>REA - Re-sec - RB 3 - Senior</t>
  </si>
  <si>
    <t>REA - Sec - RB 3 - of which: exposures under the Internal Assessment Approach</t>
  </si>
  <si>
    <t>REA - Sec - RB 3 - Non-granular</t>
  </si>
  <si>
    <t>REA - Sec - RB 3 - Non Senior Granular</t>
  </si>
  <si>
    <t>REA - Sec - RB 3 - Senior</t>
  </si>
  <si>
    <t>REA - Sec - RB 2 - of which: exposures under the Internal Assessment Approach</t>
  </si>
  <si>
    <t>REA - Sec - RB 2 - Non-granular</t>
  </si>
  <si>
    <t>REA - Sec - RB 2 - Non Senior Granular</t>
  </si>
  <si>
    <t>REA - Sec - RB 2 - Senior</t>
  </si>
  <si>
    <t>REA - Sec - RB 1 - of which: exposures under the Internal Assessment Approach</t>
  </si>
  <si>
    <t>REA - Sec - RB 1 - Non-granular</t>
  </si>
  <si>
    <t>REA - Sec - RB 1 - Non Senior Granular</t>
  </si>
  <si>
    <t>REA - Sec - RB 1 - Senior</t>
  </si>
  <si>
    <t xml:space="preserve">Exp - Re-sec - RB 3 - Adjustments* Non Senior - exposures under the Internal Assessment Approach </t>
  </si>
  <si>
    <t xml:space="preserve">Exp - Re-sec - RB 3 - Non-Senior - of which: exposures under the Internal Assessment Approach </t>
  </si>
  <si>
    <t>Exp - Re-sec - RB 3 - Adjustments* Non-Senior</t>
  </si>
  <si>
    <t>Exp - Re-sec - RB 3 - Non-Senior</t>
  </si>
  <si>
    <t xml:space="preserve">Exp - Re-sec - RB 3 - Adjustments* Senior - exposures under the Internal Assessment Approach </t>
  </si>
  <si>
    <t xml:space="preserve">Exp - Re-sec - RB 3 - Senior - of which: exposures under the Internal Assessment Approach </t>
  </si>
  <si>
    <t>Exp - Re-sec - RB 3 - Adjustments* Senior</t>
  </si>
  <si>
    <t>Exp - Re-sec - RB 3 - Senior</t>
  </si>
  <si>
    <t xml:space="preserve">Exp - Sec - RB 3 - Adjustments* Non Granular - exposures under the Internal Assessment Approach </t>
  </si>
  <si>
    <t xml:space="preserve">Exp - Sec - RB 3 - Non Granular - of which: exposures under the Internal Assessment Approach </t>
  </si>
  <si>
    <t>Exp - Sec - RB 3 - Adjustments* Non Granular</t>
  </si>
  <si>
    <t>Exp - Sec - RB 3 - Non Granular</t>
  </si>
  <si>
    <t xml:space="preserve">Exp - Sec - RB 3 - Adjustments* Non Senior Granular - exposures under the Internal Assessment Approach </t>
  </si>
  <si>
    <t xml:space="preserve">Exp - Sec - RB 3 - Non Senior Granular - of which: exposures under the Internal Assessment Approach </t>
  </si>
  <si>
    <t>Exp - Sec - RB 3 - Adjustments* Non Senior Granular</t>
  </si>
  <si>
    <t>Exp - Sec - RB 3 - Non Senior Granular</t>
  </si>
  <si>
    <t xml:space="preserve">Exp - Sec - RB 3 - Adjustments* Senior - exposures under the Internal Assessment Approach </t>
  </si>
  <si>
    <t xml:space="preserve">Exp - Sec - RB 3 - Senior - of which: exposures under the Internal Assessment Approach </t>
  </si>
  <si>
    <t>Exp - Sec - RB 3 - Adjustments* Senior</t>
  </si>
  <si>
    <t>Exp - Sec - RB 3 - Senior</t>
  </si>
  <si>
    <t xml:space="preserve">Exp - Sec - RB 2 - Adjustments* Non Granular - exposures under the Internal Assessment Approach </t>
  </si>
  <si>
    <t xml:space="preserve">Exp - Sec - RB 2 - Non Granular - of which: exposures under the Internal Assessment Approach </t>
  </si>
  <si>
    <t>Exp - Sec - RB 2 - Adjustments* Non Granular</t>
  </si>
  <si>
    <t>Exp - Sec - RB 2 - Non Granular</t>
  </si>
  <si>
    <t xml:space="preserve">Exp - Sec - RB 2 - Adjustments* Non Senior Granular - exposures under the Internal Assessment Approach </t>
  </si>
  <si>
    <t xml:space="preserve">Exp - Sec - RB 2 - Non Senior Granular - of which: exposures under the Internal Assessment Approach </t>
  </si>
  <si>
    <t>Exp - Sec - RB 2 - Adjustments* Non Senior Granular</t>
  </si>
  <si>
    <t>Exp - Sec - RB 2 - Non Senior Granular</t>
  </si>
  <si>
    <t xml:space="preserve">Exp - Sec - RB 2 - Adjustments* Senior - exposures under the Internal Assessment Approach </t>
  </si>
  <si>
    <t xml:space="preserve">Exp - Sec - RB 2 - Senior - of which: exposures under the Internal Assessment Approach </t>
  </si>
  <si>
    <t>Exp - Sec - RB 2 - Adjustments* Senior</t>
  </si>
  <si>
    <t>Exp - Sec - RB 2 - Senior</t>
  </si>
  <si>
    <t xml:space="preserve">Exp - Sec - RB 1 - Adjustments* Non Granular - exposures under the Internal Assessment Approach </t>
  </si>
  <si>
    <t xml:space="preserve">Exp - Sec - RB 1 - Non Granular - of which: exposures under the Internal Assessment Approach </t>
  </si>
  <si>
    <t>Exp - Sec - RB 1 - Adjustments* Non Granular</t>
  </si>
  <si>
    <t>Exp - Sec - RB 1 - Non Granular</t>
  </si>
  <si>
    <t xml:space="preserve">Exp - Sec - RB 1 - Adjustments* Non Senior Granular - exposures under the Internal Assessment Approach </t>
  </si>
  <si>
    <t xml:space="preserve">Exp - Sec - RB 1 - Non Senior Granular - of which: exposures under the Internal Assessment Approach </t>
  </si>
  <si>
    <t>Exp - Sec - RB 1 - Adjustments* Non Senior Granular</t>
  </si>
  <si>
    <t>Exp - Sec - RB 1 - Non Senior Granular</t>
  </si>
  <si>
    <t xml:space="preserve">Exp - Sec - RB 1 - Adjustments* Senior - exposures under the Internal Assessment Approach </t>
  </si>
  <si>
    <t xml:space="preserve">Exp - Sec - RB 1 - Senior - of which: exposures under the Internal Assessment Approach </t>
  </si>
  <si>
    <t>Exp - Sec - RB 1 - Adjustments* Senior</t>
  </si>
  <si>
    <t>Credit Quality Steps</t>
  </si>
  <si>
    <t>Exposure - Total</t>
  </si>
  <si>
    <t>Exposure - Of which Level 3</t>
  </si>
  <si>
    <t>Risk Exposure Amount</t>
  </si>
  <si>
    <t>Average Risk Weight according to CRR Art. 262</t>
  </si>
  <si>
    <t>Average Risk Weight without applying floors</t>
  </si>
  <si>
    <t>Currrency</t>
  </si>
  <si>
    <t>Asset / Liability Type (Level 2)</t>
  </si>
  <si>
    <t>Asset / Liability Type (Level 3)</t>
  </si>
  <si>
    <t xml:space="preserve">Asset / Liability Type </t>
  </si>
  <si>
    <t>Loans and  receivables</t>
  </si>
  <si>
    <t>Small and Medium-sized Enterprises</t>
  </si>
  <si>
    <t>Residential mortgage loans</t>
  </si>
  <si>
    <t>Credit for consumption</t>
  </si>
  <si>
    <t>Cash flow hedge</t>
  </si>
  <si>
    <t>Fair value hedge</t>
  </si>
  <si>
    <t>Net investment hedge</t>
  </si>
  <si>
    <t>Not used for hedge accounting</t>
  </si>
  <si>
    <t>ELA</t>
  </si>
  <si>
    <t>Other central bank liabilities</t>
  </si>
  <si>
    <t>sight</t>
  </si>
  <si>
    <t>term</t>
  </si>
  <si>
    <t xml:space="preserve">      of which historical material conduct risk events reported in template CSV_OR_CON</t>
  </si>
  <si>
    <t>Projections of losses arising from new non-material conduct risk events</t>
  </si>
  <si>
    <t>Floor for projections linked to new non-material conduct risk events</t>
  </si>
  <si>
    <t>Projections of losses arising from new non-material conduct risk events, after the floor</t>
  </si>
  <si>
    <t>Projections of losses arising from new material conduct risk events reported in template CSV_OR_CON</t>
  </si>
  <si>
    <t>overall operational risk losses, when historical data are not reported properly</t>
  </si>
  <si>
    <t>Historical material/ new conduct risk event (Indicate Historical/New as relevant)</t>
  </si>
  <si>
    <t>Projections of losses linked to historical material conduct risk events</t>
  </si>
  <si>
    <t>Projections of losses linked to new material conduct risk events</t>
  </si>
  <si>
    <t>Coverage Ratio - Default Stock (as of 31/12/2015)</t>
  </si>
  <si>
    <r>
      <rPr>
        <b/>
        <sz val="9"/>
        <rFont val="Tahoma"/>
        <family val="2"/>
      </rPr>
      <t xml:space="preserve">(3) </t>
    </r>
    <r>
      <rPr>
        <sz val="9"/>
        <rFont val="Tahoma"/>
        <family val="2"/>
      </rPr>
      <t>The exposures reported include the positions towards counterparts (other than sovereign) on sovereign credit risk (i.e. CDS) booked in all the accounting portfolio (on-off balance sheet). Irrespective of the denomination and or accounting classification of the positions</t>
    </r>
  </si>
  <si>
    <t>of which: due to assumed changes in Loss Given Loss (LGL)</t>
  </si>
  <si>
    <t>of which: due to assumed re-defaults on cures</t>
  </si>
  <si>
    <t>Net trading income after stress (comprehensive approach)</t>
  </si>
  <si>
    <t>Net trading income after stress (simplified approach)</t>
  </si>
  <si>
    <t>Net trading Income after shock (simplified approach) linked to market risk templates</t>
  </si>
  <si>
    <t>Δ idiosyncratic component</t>
  </si>
  <si>
    <r>
      <t xml:space="preserve">CA1 </t>
    </r>
    <r>
      <rPr>
        <strike/>
        <sz val="10"/>
        <rFont val="Tahoma"/>
        <family val="2"/>
      </rPr>
      <t>{</t>
    </r>
    <r>
      <rPr>
        <sz val="10"/>
        <rFont val="Tahoma"/>
        <family val="2"/>
      </rPr>
      <t>1.1.2.5 + 1.1.2.6 + 1.1.2.7 + 1.1.2.8 + 1.1.2.10 + 1.1.2.11 + 1.1.2.12}</t>
    </r>
  </si>
  <si>
    <r>
      <t xml:space="preserve">CA1 </t>
    </r>
    <r>
      <rPr>
        <strike/>
        <sz val="10"/>
        <rFont val="Tahoma"/>
        <family val="2"/>
      </rPr>
      <t>{</t>
    </r>
    <r>
      <rPr>
        <sz val="10"/>
        <rFont val="Tahoma"/>
        <family val="2"/>
      </rPr>
      <t>1.2.5 + 1.2.6 + 1.2.7 + 1.2.8 + 1.2.9 + 1.2.11 + 12.12 + 12.13}</t>
    </r>
  </si>
  <si>
    <t>CSV - Capital</t>
  </si>
  <si>
    <t>RowNum</t>
  </si>
  <si>
    <t xml:space="preserve"> Real Estate Related</t>
  </si>
  <si>
    <t>of which: Owner Occupier (OPTIONAL)</t>
  </si>
  <si>
    <t>of which: Buy to let (OPTIONAL)</t>
  </si>
  <si>
    <t>of which: Other secured by real estate (OPTIONAL)</t>
  </si>
  <si>
    <t>Other Retail</t>
  </si>
  <si>
    <t>Asset Class (Level 1)</t>
  </si>
  <si>
    <t>Asset Class (Level 2)</t>
  </si>
  <si>
    <t>Asset Class (Level 3)</t>
  </si>
  <si>
    <t>Asset Class (Level 4)</t>
  </si>
  <si>
    <t>Owner Occupier (OPTIONAL)</t>
  </si>
  <si>
    <t>Buy to let (OPTIONAL)</t>
  </si>
  <si>
    <t>Other secured by real estate (OPTIONAL)</t>
  </si>
  <si>
    <t>CSV - REA market risk and CVA (CA)</t>
  </si>
  <si>
    <t>Exposures under Supervisory Formula</t>
  </si>
  <si>
    <t>K_IRBR*</t>
  </si>
  <si>
    <t>* the ratio of K_IRB to the sum of the exposure values of the exposures that have been securities; this figure is expressed in decimal form (CRR Art. 262)</t>
  </si>
  <si>
    <t>n.a.</t>
  </si>
  <si>
    <t>Market risk loss, simplified</t>
  </si>
  <si>
    <t>NTI Historical</t>
  </si>
  <si>
    <t>Stats for loss and</t>
  </si>
  <si>
    <t>starting value computation</t>
  </si>
  <si>
    <t>(on scaled NTIs)</t>
  </si>
  <si>
    <t>* see box 1 of the methodological note</t>
  </si>
  <si>
    <t>Non-Emerging</t>
  </si>
  <si>
    <t>Others non-emerging markets</t>
  </si>
  <si>
    <t>** Additional risk factors (categories) not provided in the MR risk scenario</t>
  </si>
  <si>
    <t>* AFS and FVO hedging items are excluded if the banks opt to recognise their contribution to the AFS and FVO ST results</t>
  </si>
  <si>
    <t>Additional risk factor categories**</t>
  </si>
  <si>
    <t>Additional risk factors **</t>
  </si>
  <si>
    <t>First and second order sensitivity results ***</t>
  </si>
  <si>
    <t>*** Only positions for which the bank can't deliver full revaluation results</t>
  </si>
  <si>
    <t xml:space="preserve">Partial sensitivity results ****
</t>
  </si>
  <si>
    <t>Partial sensitivity results ****</t>
  </si>
  <si>
    <t>**** only positions for which the bank can deliver partial results, e.g. "Delta"</t>
  </si>
  <si>
    <t>Asset / Liability Type</t>
  </si>
  <si>
    <t>Material cases, item 1</t>
  </si>
  <si>
    <t>Material cases, item 2</t>
  </si>
  <si>
    <t>Material cases, item 3</t>
  </si>
  <si>
    <t>Material cases, item 4</t>
  </si>
  <si>
    <t>Material cases, item 5</t>
  </si>
  <si>
    <t>Material cases, item 6</t>
  </si>
  <si>
    <t>Material cases, item 7</t>
  </si>
  <si>
    <t>Material cases, item 8</t>
  </si>
  <si>
    <t>Material cases, item 9</t>
  </si>
  <si>
    <t>Material cases, item 10</t>
  </si>
  <si>
    <t>Material cases, item 11</t>
  </si>
  <si>
    <t>Material cases, item 12</t>
  </si>
  <si>
    <t>Material cases, item 13</t>
  </si>
  <si>
    <t>Material cases, item 14</t>
  </si>
  <si>
    <t>Material cases, item 15</t>
  </si>
  <si>
    <t>Material cases, item 16</t>
  </si>
  <si>
    <t>Material cases, item 17</t>
  </si>
  <si>
    <t>Material cases, item 18</t>
  </si>
  <si>
    <t>Material cases, item 19</t>
  </si>
  <si>
    <t>Material cases, item 20</t>
  </si>
  <si>
    <t>Material cases, item 21</t>
  </si>
  <si>
    <t>Material cases, item 22</t>
  </si>
  <si>
    <t>Material cases, item 23</t>
  </si>
  <si>
    <t>Material cases, item 24</t>
  </si>
  <si>
    <t>Material cases, item 25</t>
  </si>
  <si>
    <t>Material cases, item 26</t>
  </si>
  <si>
    <t>Material cases, item 27</t>
  </si>
  <si>
    <t>Material cases, item 28</t>
  </si>
  <si>
    <t>Material cases, item 29</t>
  </si>
  <si>
    <t>Material cases, item 30</t>
  </si>
  <si>
    <t>Material cases, item 31</t>
  </si>
  <si>
    <t>Material cases, item 32</t>
  </si>
  <si>
    <t>Material cases, item 33</t>
  </si>
  <si>
    <t>Material cases, item 34</t>
  </si>
  <si>
    <t>Material cases, item 35</t>
  </si>
  <si>
    <t>Material cases, item 36</t>
  </si>
  <si>
    <t>Material cases, item 37</t>
  </si>
  <si>
    <t>Material cases, item 38</t>
  </si>
  <si>
    <t>Material cases, item 39</t>
  </si>
  <si>
    <t>Material cases, item 40</t>
  </si>
  <si>
    <t>Material cases, item 41</t>
  </si>
  <si>
    <t>Material cases, item 42</t>
  </si>
  <si>
    <t>Material cases, item 43</t>
  </si>
  <si>
    <t>Material cases, item 44</t>
  </si>
  <si>
    <t>Material cases, item 45</t>
  </si>
  <si>
    <t>Material cases, item 46</t>
  </si>
  <si>
    <t>Material cases, item 47</t>
  </si>
  <si>
    <t>Material cases, item 48</t>
  </si>
  <si>
    <t>Material cases, item 49</t>
  </si>
  <si>
    <t>Material cases, item 50</t>
  </si>
  <si>
    <r>
      <t xml:space="preserve">of which mapped to the ET 4 
(Clients, Products &amp; Business Practices), 
</t>
    </r>
    <r>
      <rPr>
        <sz val="10"/>
        <color theme="0"/>
        <rFont val="Tahoma"/>
        <family val="2"/>
      </rPr>
      <t>of Table 3, Article 324 of CRR</t>
    </r>
  </si>
  <si>
    <r>
      <t xml:space="preserve">of which mapped to the ET 1 (Internal fraud), 
</t>
    </r>
    <r>
      <rPr>
        <sz val="10"/>
        <color theme="0"/>
        <rFont val="Tahoma"/>
        <family val="2"/>
      </rPr>
      <t>of Table 3, Article 324 of CRR</t>
    </r>
  </si>
  <si>
    <t>of which - Owner Occupier (OPTIONAL)</t>
  </si>
  <si>
    <t>of which - non-SME - Buy to let (OPTIONAL)</t>
  </si>
  <si>
    <t>of which - non-SME - Other secured by real estate (OPTIONAL)</t>
  </si>
  <si>
    <t xml:space="preserve">     Retail - SME</t>
  </si>
  <si>
    <t xml:space="preserve">     Retail - non-SME</t>
  </si>
  <si>
    <t>Alpha (Max proportion of non-defaulted assets provisions released) (%)</t>
  </si>
  <si>
    <t>Stock of Provisions -end of year</t>
  </si>
  <si>
    <t>Other Securitisation exposures</t>
  </si>
  <si>
    <t>Exposures subject to 1250% risk weight</t>
  </si>
  <si>
    <t>Positions within AFS hedge accounting portfolios - Hedged items</t>
  </si>
  <si>
    <t>Positions within hedge accounting portfolios designated as AFS - 
Hedging derivatives</t>
  </si>
  <si>
    <t>Positions within AFS hedge accounting portfolios - Accounting impact</t>
  </si>
  <si>
    <t>Cashflow/Fair value Hedges</t>
  </si>
  <si>
    <t>CSV - Market risk - Simplified approach</t>
  </si>
  <si>
    <t>Asset class</t>
  </si>
  <si>
    <r>
      <t xml:space="preserve">Economic Hedges (HFT) related to positions </t>
    </r>
    <r>
      <rPr>
        <b/>
        <i/>
        <u/>
        <sz val="10"/>
        <color theme="0"/>
        <rFont val="Tahoma"/>
        <family val="2"/>
      </rPr>
      <t>(OPTIONAL)</t>
    </r>
  </si>
  <si>
    <t>OPTIONAL - 
Economic Hedges - 
P&amp;L effects</t>
  </si>
  <si>
    <t>Balance sheet side</t>
  </si>
  <si>
    <t>§24 of the EU-wide Stress Test 2016 Methodological note</t>
  </si>
  <si>
    <t>Comprehensive</t>
  </si>
  <si>
    <r>
      <rPr>
        <sz val="10"/>
        <color theme="0"/>
        <rFont val="Tahoma"/>
        <family val="2"/>
      </rPr>
      <t xml:space="preserve">     </t>
    </r>
    <r>
      <rPr>
        <u/>
        <sz val="10"/>
        <color theme="0"/>
        <rFont val="Tahoma"/>
        <family val="2"/>
      </rPr>
      <t xml:space="preserve"> of which historical material conduct risk events reported in template CSV_OR_CON</t>
    </r>
  </si>
  <si>
    <t>CSV - REA market risk and CVA (SA)</t>
  </si>
  <si>
    <t>of which: APR</t>
  </si>
  <si>
    <t>Memo item: Total VaR as of year end 2015 with EBA risk factors only
[for scaling factor for QA purposes]</t>
  </si>
  <si>
    <t>Net Impairment rate - New defaulted assets (%)</t>
  </si>
  <si>
    <t>Total volume
(end-2015, in EUR million)</t>
  </si>
  <si>
    <t>Total volume
(average over 2015, in EUR million)</t>
  </si>
  <si>
    <t>EIR component
(2015, annual rate in %)</t>
  </si>
  <si>
    <t>Volume of new business
(average over 2015, in EUR million)</t>
  </si>
  <si>
    <t>EIR component for the new business in 2015
(annual rate in %)</t>
  </si>
  <si>
    <t>Volume
(average over 2015, in EUR million)</t>
  </si>
  <si>
    <t>EIR component
(average over 2015, annual rate in %)</t>
  </si>
  <si>
    <t>Total amount (in EUR million)</t>
  </si>
  <si>
    <t>of which: with original maturity &lt;1Y 
(in EUR million)</t>
  </si>
  <si>
    <t>of which: with original maturity &lt;2Y
(in EUR million)</t>
  </si>
  <si>
    <t>Hedge accounting</t>
  </si>
  <si>
    <t>All risk classes -Exposure values end of year</t>
  </si>
  <si>
    <t>Exp - Sec - RB 1 - Senior end of year</t>
  </si>
  <si>
    <t>All risk classes - Exposure values end of year</t>
  </si>
  <si>
    <t>Sec - Risk Bucket 1 - Exposures values  beginning of year</t>
  </si>
  <si>
    <t xml:space="preserve">Sec - Risk Bucket 1 - Exposures values  beginning of year of which: exposures under the Internal Assessment Approach </t>
  </si>
  <si>
    <t xml:space="preserve">Sec - Risk Bucket 1 - Adjustments * of which: exposures under the Internal Assessment Approach </t>
  </si>
  <si>
    <t>Sec - Risk Bucket 1 - Exposures values  end of year</t>
  </si>
  <si>
    <t xml:space="preserve">Sec - Risk Bucket 1 - Exposures values  end of year of which: exposures under the Internal Assessment Approach </t>
  </si>
  <si>
    <t>Sec - Risk Bucket 2 - Exposures values  beginning of year</t>
  </si>
  <si>
    <t xml:space="preserve">Sec - Risk Bucket 2 - Exposures values  beginning of year of which: exposures under the Internal Assessment Approach </t>
  </si>
  <si>
    <t xml:space="preserve">Sec - Risk Bucket 2 - Adjustments * of which: exposures under the Internal Assessment Approach </t>
  </si>
  <si>
    <t>Sec - Risk Bucket 2 - Exposures values  end of year</t>
  </si>
  <si>
    <t xml:space="preserve">Sec - Risk Bucket 2 - Exposures values  end of year of which: exposures under the Internal Assessment Approach </t>
  </si>
  <si>
    <t>Sec - Risk Bucket 3 - Exposures values  beginning of year</t>
  </si>
  <si>
    <t xml:space="preserve">Sec - Risk Bucket 3 - Exposures values  beginning of year of which: exposures under the Internal Assessment Approach </t>
  </si>
  <si>
    <t xml:space="preserve">Sec - Risk Bucket 3 - Adjustments * of which: exposures under the Internal Assessment Approach </t>
  </si>
  <si>
    <t>Sec - Risk Bucket 3 - Exposures values  end of year</t>
  </si>
  <si>
    <t xml:space="preserve">Sec - Risk Bucket 3 - Exposures values  end of year of which: exposures under the Internal Assessment Approach </t>
  </si>
  <si>
    <t>REA - Sec - Risk Bucket 1</t>
  </si>
  <si>
    <t>REA - Sec - Risk Bucket 1 - of which: exposures under the Internal Assessment Approach</t>
  </si>
  <si>
    <t>REA - Sec - Risk Bucket 2</t>
  </si>
  <si>
    <t>REA - Sec - Risk Bucket 2 - of which: exposures under the Internal Assessment Approach</t>
  </si>
  <si>
    <t>REA - Sec - Risk Bucket 3</t>
  </si>
  <si>
    <t>REA - Sec - Risk Bucket 3 - of which: exposures under the Internal Assessment Approach</t>
  </si>
  <si>
    <t xml:space="preserve"> Cure rate - Old defaulted assets (%)</t>
  </si>
  <si>
    <t xml:space="preserve"> Cure rate - New defaulted assets (%)</t>
  </si>
  <si>
    <t>CSV - Credit risk - Starting point</t>
  </si>
  <si>
    <t>CSV - Credit risk - Scenarios</t>
  </si>
  <si>
    <t>CSV - Securitisations - Summary</t>
  </si>
  <si>
    <t>CSV - Securitisations - STA</t>
  </si>
  <si>
    <t>CSV - Securitisations - IRB except exposures under Supervisory Formula</t>
  </si>
  <si>
    <t>CSV - Securitisations - IRB Supervisory Formula</t>
  </si>
  <si>
    <t>CSV - Securitisations - Other positions (look-through)</t>
  </si>
  <si>
    <t>CSV - Market risk - CVA</t>
  </si>
  <si>
    <t>CSV - Market risk - Counterparty defaults</t>
  </si>
  <si>
    <t>CSV - Market risk - Comprehensive approach, HFT portfolio excluding(*) AFS and FVO economic hedging items when treated separately</t>
  </si>
  <si>
    <t>CSV - Market risk - Summary</t>
  </si>
  <si>
    <t>CSV - Market risk - Non-sovereign AFS within hedge accounting portfolios</t>
  </si>
  <si>
    <t>CSV - Market risk - AFS / FVO non-sovereign - except hedge accounting portfolios</t>
  </si>
  <si>
    <t>CSV - Market risk - Sovereign</t>
  </si>
  <si>
    <t>CSV - Conduct and other operational risk losses</t>
  </si>
  <si>
    <t>CSV - REA summary</t>
  </si>
  <si>
    <t>CSV - REA IRB floor</t>
  </si>
  <si>
    <t>Summary adverse scenario</t>
  </si>
  <si>
    <t>Summary baseline scenario</t>
  </si>
  <si>
    <t>Information on forborne exposures</t>
  </si>
  <si>
    <t>Total amount of losses (mln EUR), of which:</t>
  </si>
  <si>
    <t xml:space="preserve">      from conduct risk (mln EUR), of which:</t>
  </si>
  <si>
    <t xml:space="preserve">      from other operational risks (mln EUR), of which:</t>
  </si>
  <si>
    <t>Total loss recovery (mln EUR), of which:</t>
  </si>
  <si>
    <t>Total Assets (mln EUR)</t>
  </si>
  <si>
    <t>Risk exposure amount (mln EUR)</t>
  </si>
  <si>
    <t>Risk exposure amount after the floor (mln EUR)</t>
  </si>
  <si>
    <t>Highest threshold applied internally for data collection (EUR)</t>
  </si>
  <si>
    <t>Number of loss events (#), of which:</t>
  </si>
  <si>
    <t xml:space="preserve">      from conduct risk (#), of which:</t>
  </si>
  <si>
    <t xml:space="preserve">      from other operational risks (#), of which:</t>
  </si>
  <si>
    <t>Relevant indicator for fall-back solution (mln EUR)  (as defined in CRR Art. 316)</t>
  </si>
  <si>
    <t>Memo item: Relevant indicator (mln EUR) (as defined in CRR Art. 316)</t>
  </si>
  <si>
    <t>of which other operating expenses</t>
  </si>
  <si>
    <t>Profit or (-) loss after tax from continuing operations</t>
  </si>
  <si>
    <t>Other operating expenses</t>
  </si>
  <si>
    <t>FINREP 02.00 row 340</t>
  </si>
  <si>
    <t>FINREP 02.00 row 350</t>
  </si>
  <si>
    <t>Payout ratio (%)</t>
  </si>
  <si>
    <t>Memo item: Total VaR as of year end 2015 with bank risk factors
[for scaling factor for QA purposes]</t>
  </si>
  <si>
    <t>NTI (mln EUR)</t>
  </si>
  <si>
    <t>Economic hedges (mln EUR)</t>
  </si>
  <si>
    <t>Derivatives (mln EUR)</t>
  </si>
  <si>
    <t>Derivatives trading (mln EUR)</t>
  </si>
  <si>
    <t>Financial assets HFT (mln EUR)</t>
  </si>
  <si>
    <t>Ratio (%)</t>
  </si>
  <si>
    <t>Floored Ratio (%)</t>
  </si>
  <si>
    <t>Left blank if economic hedges are not recognised.</t>
  </si>
  <si>
    <t>Exposure as of 31 Dec-2015
(mln EUR)</t>
  </si>
  <si>
    <t>Net stressed exposure
 (after application of the market risk shock)
(mln EUR)</t>
  </si>
  <si>
    <t>Jump to default issuer exposure
(mln EUR)</t>
  </si>
  <si>
    <t xml:space="preserve"> CVA impact on P&amp;L
 (before application of the market price stress)
(mln EUR)</t>
  </si>
  <si>
    <t>Stressed LGD
(%)</t>
  </si>
  <si>
    <t>CCR Loss
(mln EUR)</t>
  </si>
  <si>
    <t>Other countries 1M</t>
  </si>
  <si>
    <t>Other countries 10Y</t>
  </si>
  <si>
    <t>Other countries Europe 12M</t>
  </si>
  <si>
    <t>Losses</t>
  </si>
  <si>
    <t>Stock of provisions</t>
  </si>
  <si>
    <t>Transparency - 2016 EU-wide Stress Test - Capital</t>
  </si>
  <si>
    <t>N/A</t>
  </si>
  <si>
    <t>Credit risk</t>
  </si>
  <si>
    <t>CSV_CR_T0</t>
  </si>
  <si>
    <t>Credit risk – Starting point</t>
  </si>
  <si>
    <t>CSV_CR_SCEN</t>
  </si>
  <si>
    <t>Credit risk – Scenarios (projection for credit risk losses)</t>
  </si>
  <si>
    <t>CSV_CR_REA</t>
  </si>
  <si>
    <t>Credit risk – Risk exposure amount</t>
  </si>
  <si>
    <t>CSV_CR_SEC_SUM</t>
  </si>
  <si>
    <t>Securitisations – Summary</t>
  </si>
  <si>
    <t>CSV_CR_SEC_STA</t>
  </si>
  <si>
    <t>Securitisations – Standardised approach (risk exposure amount)</t>
  </si>
  <si>
    <t>CSV_CR_SEC_IRB</t>
  </si>
  <si>
    <t>Securitisations – IRB except exposures under Supervisory Formula (risk exposure amount)</t>
  </si>
  <si>
    <t>CSV_CR_SEC_IRB_SF</t>
  </si>
  <si>
    <t>Securitisations – IRB Supervisory Formula (risk exposure amount)</t>
  </si>
  <si>
    <t>CSV_CR_SEC_Other</t>
  </si>
  <si>
    <t>Securitisations – Other positions (look through) (risk exposure amount)</t>
  </si>
  <si>
    <t>Market risk, CCR losses and CVA</t>
  </si>
  <si>
    <t>CSV_MR_SUM</t>
  </si>
  <si>
    <t>Market risk – Summary</t>
  </si>
  <si>
    <t>CSV_MR_SA</t>
  </si>
  <si>
    <t>Market risk – Simplified approach</t>
  </si>
  <si>
    <t>CSV_MR_CA</t>
  </si>
  <si>
    <t>Market risk - Comprehensive approach, HFT portfolio excluding AFS and FVO economic hedging items when treated separately</t>
  </si>
  <si>
    <t>CSV_MR_CCR</t>
  </si>
  <si>
    <t>Market risk – Counterparty defaults</t>
  </si>
  <si>
    <t>CSV_MR_CVA</t>
  </si>
  <si>
    <t>Market risk – CVA</t>
  </si>
  <si>
    <t>CSV_MR_AFS HEDG</t>
  </si>
  <si>
    <t>Market risk – Non-sovereign AFS within hedge accounting portfolios</t>
  </si>
  <si>
    <t>CSV_MR_AFS_FVO_OTHER</t>
  </si>
  <si>
    <t>Market risk – AFS / FVO non-sovereign - except hedge accounting portfolios</t>
  </si>
  <si>
    <t>CSV_MR_SOV</t>
  </si>
  <si>
    <t>Market risk – Sovereign</t>
  </si>
  <si>
    <t>NII</t>
  </si>
  <si>
    <t>CSV_NII_SUM</t>
  </si>
  <si>
    <t>NII summary</t>
  </si>
  <si>
    <t>CSV_NII_CALC</t>
  </si>
  <si>
    <t>NII calculation</t>
  </si>
  <si>
    <t>Conduct risk and other operational risk</t>
  </si>
  <si>
    <t>CSV_OR_GEN</t>
  </si>
  <si>
    <t>Conduct and other operational risk losses</t>
  </si>
  <si>
    <t>CSV_OR_CON</t>
  </si>
  <si>
    <t>REA</t>
  </si>
  <si>
    <t>CSV_REA_SUM</t>
  </si>
  <si>
    <t>Risk exposure amount summary</t>
  </si>
  <si>
    <t>CSV_REA_STA</t>
  </si>
  <si>
    <t>Risk exposure amount – standardised approach floor</t>
  </si>
  <si>
    <t>CSV_REA_IRB</t>
  </si>
  <si>
    <t>Risk exposure amount - IRB approach floor</t>
  </si>
  <si>
    <t>CSV REA_MR_CVA_SA</t>
  </si>
  <si>
    <t>Risk exposure amount market risk and CVA (Simplified Approach)</t>
  </si>
  <si>
    <t>CSV REA_MR_CVA_CA</t>
  </si>
  <si>
    <t>Risk exposure amount market risk and CVA (Comprehensive Approach)</t>
  </si>
  <si>
    <t>Non-interest income and expenses / P&amp;L</t>
  </si>
  <si>
    <t>CSV_P&amp;L</t>
  </si>
  <si>
    <t>CSV_CAP</t>
  </si>
  <si>
    <t>Template set</t>
  </si>
  <si>
    <t>Topic</t>
  </si>
  <si>
    <t>Template name</t>
  </si>
  <si>
    <t>TRA_CR</t>
  </si>
  <si>
    <t>Credit risk (loss projection)</t>
  </si>
  <si>
    <t>TRA_CR_SEC</t>
  </si>
  <si>
    <t>Credit risk - Securitisations (risk exposure amount projection)</t>
  </si>
  <si>
    <t>TRA_MR_SOV</t>
  </si>
  <si>
    <t>Market risk - Sovereign (exposures starting point)</t>
  </si>
  <si>
    <t>TRA_REA</t>
  </si>
  <si>
    <t>Risk exposure amount (projection)</t>
  </si>
  <si>
    <t>TRA_P&amp;L</t>
  </si>
  <si>
    <t>P&amp;L (projection)</t>
  </si>
  <si>
    <t>TRA_CAP</t>
  </si>
  <si>
    <t>Capital (projection)</t>
  </si>
  <si>
    <t>TRA_NPE</t>
  </si>
  <si>
    <t>Information on performing and non-performing exposures (historical)</t>
  </si>
  <si>
    <t>TRA_FORB</t>
  </si>
  <si>
    <t>Information on foreborne exposures (historical)</t>
  </si>
  <si>
    <t>TRA_SUM</t>
  </si>
  <si>
    <t>Summary adverse/baseline scenario (stress test results)</t>
  </si>
  <si>
    <t>CSV - Credit Risk - Risk exposure amount</t>
  </si>
  <si>
    <t>CSV - NII - Calculation</t>
  </si>
  <si>
    <t>Section 1 of the EU-wide Stress Test 2016 Methodological note</t>
  </si>
  <si>
    <t>Transparency - 2016 EU-wide Stress Test - Credit risk</t>
  </si>
  <si>
    <t>Transparency - 2016 EU-wide Stress Test - Securitisations - Summary</t>
  </si>
  <si>
    <t>Transparency - 2016 EU-wide Stress Test - Sovereign</t>
  </si>
  <si>
    <t>Transparency - 2016 EU-wide Stress Test - REA</t>
  </si>
  <si>
    <t>Transparency - 2016 EU-wide Stress Test - P&amp;L</t>
  </si>
  <si>
    <t xml:space="preserve"> 31/12/2015</t>
  </si>
  <si>
    <t xml:space="preserve"> 31/12/2016</t>
  </si>
  <si>
    <t xml:space="preserve"> 31/12/2017</t>
  </si>
  <si>
    <t xml:space="preserve">  31/12/2018</t>
  </si>
  <si>
    <t>of which: HTM</t>
  </si>
  <si>
    <t>of which: L&amp;R</t>
  </si>
  <si>
    <t xml:space="preserve"> 31/12/2018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</si>
</sst>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
    <numFmt numFmtId="165" formatCode="0.0"/>
    <numFmt numFmtId="166" formatCode="_-* #,##0.0_-;\-* #,##0.0_-;_-* &quot;-&quot;??_-;_-@_-"/>
    <numFmt numFmtId="167" formatCode="_-* #,##0.00_-;\-* #,##0.00_-;_-* \-??_-;_-@_-"/>
    <numFmt numFmtId="168" formatCode="_(* #,##0.00_);_(* \(#,##0.00\);_(* &quot;-&quot;??_);_(@_)"/>
    <numFmt numFmtId="169" formatCode="yyyy\-mm\-dd;@"/>
    <numFmt numFmtId="170" formatCode="0.0000"/>
    <numFmt numFmtId="171" formatCode="0.0000%"/>
    <numFmt numFmtId="172" formatCode="&quot;Yes&quot;;[Red]&quot;No&quot;"/>
    <numFmt numFmtId="173" formatCode="0.00000"/>
    <numFmt numFmtId="174" formatCode="[&gt;0]General"/>
    <numFmt numFmtId="175" formatCode="dd/mm/yyyy;@"/>
    <numFmt numFmtId="176" formatCode="d/m/yy;@"/>
    <numFmt numFmtId="177" formatCode="_-* #,##0.00\ &quot;€&quot;_-;\-* #,##0.00\ &quot;€&quot;_-;_-* &quot;-&quot;??\ &quot;€&quot;_-;_-@_-"/>
    <numFmt numFmtId="178" formatCode="0.000000000"/>
  </numFmts>
  <fonts count="171">
    <font>
      <sz val="11"/>
      <color theme="1"/>
      <name val="Calibri"/>
      <family val="2"/>
      <scheme val="minor"/>
    </font>
    <font>
      <sz val="10"/>
      <name val="Arial"/>
      <family val="2"/>
    </font>
    <font>
      <b/>
      <sz val="28"/>
      <name val="Tahoma"/>
      <family val="2"/>
    </font>
    <font>
      <b/>
      <sz val="8"/>
      <name val="Tahoma"/>
      <family val="2"/>
    </font>
    <font>
      <b/>
      <sz val="10"/>
      <name val="Arial"/>
      <family val="2"/>
    </font>
    <font>
      <b/>
      <sz val="9"/>
      <color indexed="81"/>
      <name val="Tahoma"/>
      <family val="2"/>
    </font>
    <font>
      <sz val="9"/>
      <color indexed="81"/>
      <name val="Tahoma"/>
      <family val="2"/>
    </font>
    <font>
      <b/>
      <sz val="8"/>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1"/>
      <color indexed="8"/>
      <name val="Calibri"/>
      <family val="2"/>
    </font>
    <font>
      <b/>
      <sz val="10"/>
      <color indexed="63"/>
      <name val="Arial"/>
      <family val="2"/>
    </font>
    <font>
      <sz val="11"/>
      <color indexed="60"/>
      <name val="Calibri"/>
      <family val="2"/>
    </font>
    <font>
      <b/>
      <sz val="10"/>
      <color indexed="8"/>
      <name val="Arial"/>
      <family val="2"/>
    </font>
    <font>
      <sz val="10"/>
      <color indexed="10"/>
      <name val="Arial"/>
      <family val="2"/>
    </font>
    <font>
      <sz val="9"/>
      <name val="Tahoma"/>
      <family val="2"/>
    </font>
    <font>
      <b/>
      <sz val="9"/>
      <name val="Tahoma"/>
      <family val="2"/>
    </font>
    <font>
      <sz val="8"/>
      <name val="Tahoma"/>
      <family val="2"/>
    </font>
    <font>
      <sz val="11"/>
      <name val="Tahoma"/>
      <family val="2"/>
    </font>
    <font>
      <b/>
      <sz val="11"/>
      <color indexed="9"/>
      <name val="Tahoma"/>
      <family val="2"/>
    </font>
    <font>
      <sz val="9"/>
      <name val="Arial"/>
      <family val="2"/>
    </font>
    <font>
      <sz val="10"/>
      <name val="Helv"/>
    </font>
    <font>
      <sz val="9"/>
      <color indexed="8"/>
      <name val="Tahoma"/>
      <family val="2"/>
    </font>
    <font>
      <b/>
      <sz val="28"/>
      <color indexed="8"/>
      <name val="Tahoma"/>
      <family val="2"/>
    </font>
    <font>
      <sz val="12"/>
      <color indexed="8"/>
      <name val="Tahoma"/>
      <family val="2"/>
    </font>
    <font>
      <sz val="11"/>
      <color indexed="9"/>
      <name val="Tahoma"/>
      <family val="2"/>
    </font>
    <font>
      <b/>
      <sz val="16"/>
      <name val="Tahoma"/>
      <family val="2"/>
    </font>
    <font>
      <sz val="10"/>
      <name val="Tahoma"/>
      <family val="2"/>
    </font>
    <font>
      <b/>
      <sz val="9"/>
      <color indexed="8"/>
      <name val="Tahoma"/>
      <family val="2"/>
    </font>
    <font>
      <b/>
      <sz val="24"/>
      <name val="Tahoma"/>
      <family val="2"/>
    </font>
    <font>
      <sz val="24"/>
      <name val="Tahoma"/>
      <family val="2"/>
    </font>
    <font>
      <b/>
      <sz val="11"/>
      <name val="Tahoma"/>
      <family val="2"/>
    </font>
    <font>
      <b/>
      <u/>
      <sz val="9"/>
      <color indexed="8"/>
      <name val="Tahoma"/>
      <family val="2"/>
    </font>
    <font>
      <b/>
      <sz val="10"/>
      <name val="Tahoma"/>
      <family val="2"/>
    </font>
    <font>
      <b/>
      <sz val="20"/>
      <name val="Tahoma"/>
      <family val="2"/>
    </font>
    <font>
      <b/>
      <sz val="14"/>
      <name val="Tahoma"/>
      <family val="2"/>
    </font>
    <font>
      <i/>
      <sz val="11"/>
      <name val="Tahoma"/>
      <family val="2"/>
    </font>
    <font>
      <i/>
      <sz val="11"/>
      <color indexed="8"/>
      <name val="Tahoma"/>
      <family val="2"/>
    </font>
    <font>
      <b/>
      <sz val="22"/>
      <name val="Tahoma"/>
      <family val="2"/>
    </font>
    <font>
      <b/>
      <u/>
      <sz val="11"/>
      <name val="Tahoma"/>
      <family val="2"/>
    </font>
    <font>
      <sz val="8"/>
      <color indexed="9"/>
      <name val="Tahoma"/>
      <family val="2"/>
    </font>
    <font>
      <b/>
      <sz val="8"/>
      <color indexed="9"/>
      <name val="Tahoma"/>
      <family val="2"/>
    </font>
    <font>
      <i/>
      <sz val="9"/>
      <color indexed="8"/>
      <name val="Tahoma"/>
      <family val="2"/>
    </font>
    <font>
      <b/>
      <i/>
      <sz val="9"/>
      <color indexed="8"/>
      <name val="Tahoma"/>
      <family val="2"/>
    </font>
    <font>
      <sz val="14"/>
      <name val="Tahoma"/>
      <family val="2"/>
    </font>
    <font>
      <b/>
      <vertAlign val="superscript"/>
      <sz val="8"/>
      <color indexed="9"/>
      <name val="Tahoma"/>
      <family val="2"/>
    </font>
    <font>
      <vertAlign val="superscript"/>
      <sz val="8"/>
      <name val="Tahoma"/>
      <family val="2"/>
    </font>
    <font>
      <sz val="12"/>
      <name val="Tahoma"/>
      <family val="2"/>
    </font>
    <font>
      <sz val="11"/>
      <color indexed="63"/>
      <name val="Calibri"/>
      <family val="2"/>
    </font>
    <font>
      <b/>
      <sz val="11"/>
      <color indexed="10"/>
      <name val="Calibri"/>
      <family val="2"/>
    </font>
    <font>
      <sz val="8"/>
      <color indexed="8"/>
      <name val="Arial"/>
      <family val="2"/>
    </font>
    <font>
      <b/>
      <sz val="15"/>
      <color indexed="62"/>
      <name val="Calibri"/>
      <family val="2"/>
    </font>
    <font>
      <b/>
      <sz val="13"/>
      <color indexed="62"/>
      <name val="Calibri"/>
      <family val="2"/>
    </font>
    <font>
      <b/>
      <sz val="11"/>
      <color indexed="62"/>
      <name val="Calibri"/>
      <family val="2"/>
    </font>
    <font>
      <u/>
      <sz val="11"/>
      <color indexed="12"/>
      <name val="Calibri"/>
      <family val="2"/>
    </font>
    <font>
      <sz val="11"/>
      <color indexed="19"/>
      <name val="Calibri"/>
      <family val="2"/>
    </font>
    <font>
      <sz val="9"/>
      <name val="Helvetica 65"/>
    </font>
    <font>
      <sz val="11"/>
      <color indexed="8"/>
      <name val="Arial"/>
      <family val="2"/>
    </font>
    <font>
      <sz val="10"/>
      <color indexed="8"/>
      <name val="verdana"/>
      <family val="2"/>
    </font>
    <font>
      <b/>
      <sz val="18"/>
      <color indexed="62"/>
      <name val="Cambria"/>
      <family val="2"/>
    </font>
    <font>
      <b/>
      <sz val="20"/>
      <name val="Arial"/>
      <family val="2"/>
    </font>
    <font>
      <b/>
      <sz val="12"/>
      <name val="Arial"/>
      <family val="2"/>
    </font>
    <font>
      <sz val="11"/>
      <color theme="1"/>
      <name val="Calibri"/>
      <family val="2"/>
      <scheme val="minor"/>
    </font>
    <font>
      <sz val="10"/>
      <color theme="1"/>
      <name val="BdE Neue Helvetica 45 Light"/>
      <family val="2"/>
    </font>
    <font>
      <sz val="10"/>
      <color theme="1"/>
      <name val="Arial"/>
      <family val="2"/>
    </font>
    <font>
      <sz val="11"/>
      <color theme="1"/>
      <name val="Arial"/>
      <family val="2"/>
    </font>
    <font>
      <sz val="11"/>
      <color rgb="FF000000"/>
      <name val="Calibri"/>
      <family val="2"/>
    </font>
    <font>
      <sz val="9"/>
      <color theme="1"/>
      <name val="Arial"/>
      <family val="2"/>
    </font>
    <font>
      <sz val="8"/>
      <color theme="1"/>
      <name val="Arial"/>
      <family val="2"/>
    </font>
    <font>
      <b/>
      <sz val="8"/>
      <color theme="0"/>
      <name val="Arial"/>
      <family val="2"/>
    </font>
    <font>
      <b/>
      <sz val="8"/>
      <color theme="1"/>
      <name val="Arial"/>
      <family val="2"/>
    </font>
    <font>
      <b/>
      <sz val="10"/>
      <color theme="0"/>
      <name val="Tahoma"/>
      <family val="2"/>
    </font>
    <font>
      <sz val="10"/>
      <color theme="0"/>
      <name val="Tahoma"/>
      <family val="2"/>
    </font>
    <font>
      <b/>
      <sz val="9"/>
      <color theme="0"/>
      <name val="Tahoma"/>
      <family val="2"/>
    </font>
    <font>
      <sz val="9"/>
      <color theme="0"/>
      <name val="Tahoma"/>
      <family val="2"/>
    </font>
    <font>
      <b/>
      <sz val="11"/>
      <color theme="0"/>
      <name val="Tahoma"/>
      <family val="2"/>
    </font>
    <font>
      <sz val="9"/>
      <color rgb="FFFF0000"/>
      <name val="Tahoma"/>
      <family val="2"/>
    </font>
    <font>
      <sz val="11"/>
      <color theme="0"/>
      <name val="Tahoma"/>
      <family val="2"/>
    </font>
    <font>
      <b/>
      <sz val="9"/>
      <color theme="1"/>
      <name val="Tahoma"/>
      <family val="2"/>
    </font>
    <font>
      <sz val="11"/>
      <color theme="0" tint="-0.249977111117893"/>
      <name val="Tahoma"/>
      <family val="2"/>
    </font>
    <font>
      <b/>
      <sz val="12"/>
      <color theme="0"/>
      <name val="Tahoma"/>
      <family val="2"/>
    </font>
    <font>
      <sz val="11"/>
      <color theme="1"/>
      <name val="Tahoma"/>
      <family val="2"/>
    </font>
    <font>
      <sz val="12"/>
      <color theme="0"/>
      <name val="Tahoma"/>
      <family val="2"/>
    </font>
    <font>
      <sz val="10"/>
      <color theme="1"/>
      <name val="Tahoma"/>
      <family val="2"/>
    </font>
    <font>
      <sz val="10"/>
      <color rgb="FFFF0000"/>
      <name val="Tahoma"/>
      <family val="2"/>
    </font>
    <font>
      <sz val="9"/>
      <color theme="1"/>
      <name val="Tahoma"/>
      <family val="2"/>
    </font>
    <font>
      <i/>
      <sz val="9"/>
      <color theme="1"/>
      <name val="Tahoma"/>
      <family val="2"/>
    </font>
    <font>
      <b/>
      <sz val="11"/>
      <color theme="1"/>
      <name val="Calibri"/>
      <family val="2"/>
      <scheme val="minor"/>
    </font>
    <font>
      <b/>
      <strike/>
      <sz val="8"/>
      <color theme="0"/>
      <name val="Tahoma"/>
      <family val="2"/>
    </font>
    <font>
      <sz val="8"/>
      <color theme="0"/>
      <name val="Tahoma"/>
      <family val="2"/>
    </font>
    <font>
      <b/>
      <sz val="8"/>
      <color theme="0"/>
      <name val="Tahoma"/>
      <family val="2"/>
    </font>
    <font>
      <sz val="10"/>
      <color theme="0"/>
      <name val="Arial"/>
      <family val="2"/>
    </font>
    <font>
      <sz val="18"/>
      <color theme="1"/>
      <name val="Tahoma"/>
      <family val="2"/>
    </font>
    <font>
      <sz val="18"/>
      <color rgb="FFFF0000"/>
      <name val="Tahoma"/>
      <family val="2"/>
    </font>
    <font>
      <b/>
      <sz val="8"/>
      <color theme="0"/>
      <name val="Calibri"/>
      <family val="2"/>
    </font>
    <font>
      <b/>
      <sz val="12"/>
      <name val="Calibri"/>
      <family val="2"/>
      <scheme val="minor"/>
    </font>
    <font>
      <sz val="11"/>
      <color rgb="FF000000"/>
      <name val="Tahoma"/>
      <family val="2"/>
    </font>
    <font>
      <b/>
      <sz val="10"/>
      <color rgb="FFFFFFFF"/>
      <name val="Tahoma"/>
      <family val="2"/>
    </font>
    <font>
      <sz val="10"/>
      <color rgb="FFFFFFFF"/>
      <name val="Tahoma"/>
      <family val="2"/>
    </font>
    <font>
      <b/>
      <sz val="14"/>
      <color theme="0"/>
      <name val="Tahoma"/>
      <family val="2"/>
    </font>
    <font>
      <b/>
      <sz val="14"/>
      <color theme="1"/>
      <name val="Tahoma"/>
      <family val="2"/>
    </font>
    <font>
      <sz val="14"/>
      <color theme="1"/>
      <name val="Tahoma"/>
      <family val="2"/>
    </font>
    <font>
      <i/>
      <sz val="11"/>
      <color theme="1"/>
      <name val="Calibri"/>
      <family val="2"/>
      <scheme val="minor"/>
    </font>
    <font>
      <sz val="10"/>
      <color theme="0" tint="-0.249977111117893"/>
      <name val="Arial"/>
      <family val="2"/>
    </font>
    <font>
      <u/>
      <sz val="10"/>
      <name val="Arial"/>
      <family val="2"/>
    </font>
    <font>
      <strike/>
      <sz val="9"/>
      <name val="Tahoma"/>
      <family val="2"/>
    </font>
    <font>
      <i/>
      <sz val="10"/>
      <color theme="0"/>
      <name val="Tahoma"/>
      <family val="2"/>
    </font>
    <font>
      <b/>
      <sz val="18"/>
      <color theme="0"/>
      <name val="Tahoma"/>
      <family val="2"/>
    </font>
    <font>
      <sz val="18"/>
      <color theme="0"/>
      <name val="Tahoma"/>
      <family val="2"/>
    </font>
    <font>
      <b/>
      <sz val="11"/>
      <color theme="0"/>
      <name val="Calibri"/>
      <family val="2"/>
      <scheme val="minor"/>
    </font>
    <font>
      <i/>
      <sz val="10"/>
      <name val="Tahoma"/>
      <family val="2"/>
    </font>
    <font>
      <sz val="14"/>
      <color rgb="FFFF0000"/>
      <name val="Calibri"/>
      <family val="2"/>
      <scheme val="minor"/>
    </font>
    <font>
      <sz val="8"/>
      <color rgb="FFFF0000"/>
      <name val="Tahoma"/>
      <family val="2"/>
    </font>
    <font>
      <b/>
      <i/>
      <sz val="11"/>
      <color theme="1"/>
      <name val="Arial"/>
      <family val="2"/>
    </font>
    <font>
      <b/>
      <i/>
      <sz val="10"/>
      <color theme="0"/>
      <name val="Tahoma"/>
      <family val="2"/>
    </font>
    <font>
      <b/>
      <u/>
      <sz val="10"/>
      <color theme="0"/>
      <name val="Tahoma"/>
      <family val="2"/>
    </font>
    <font>
      <sz val="9"/>
      <color theme="1"/>
      <name val="Calibri"/>
      <family val="2"/>
      <scheme val="minor"/>
    </font>
    <font>
      <sz val="10"/>
      <color theme="0" tint="-0.249977111117893"/>
      <name val="Tahoma"/>
      <family val="2"/>
    </font>
    <font>
      <b/>
      <sz val="10"/>
      <color theme="1"/>
      <name val="Tahoma"/>
      <family val="2"/>
    </font>
    <font>
      <b/>
      <sz val="10"/>
      <color theme="0" tint="-0.249977111117893"/>
      <name val="Tahoma"/>
      <family val="2"/>
    </font>
    <font>
      <i/>
      <sz val="10"/>
      <color theme="0" tint="-0.249977111117893"/>
      <name val="Tahoma"/>
      <family val="2"/>
    </font>
    <font>
      <u/>
      <sz val="10"/>
      <name val="Tahoma"/>
      <family val="2"/>
    </font>
    <font>
      <b/>
      <sz val="28"/>
      <color theme="1"/>
      <name val="Tahoma"/>
      <family val="2"/>
    </font>
    <font>
      <i/>
      <sz val="10"/>
      <color theme="1"/>
      <name val="Tahoma"/>
      <family val="2"/>
    </font>
    <font>
      <b/>
      <sz val="10"/>
      <color indexed="9"/>
      <name val="Tahoma"/>
      <family val="2"/>
    </font>
    <font>
      <b/>
      <sz val="8.5"/>
      <color indexed="9"/>
      <name val="Tahoma"/>
      <family val="2"/>
    </font>
    <font>
      <b/>
      <u/>
      <sz val="10"/>
      <color indexed="8"/>
      <name val="Tahoma"/>
      <family val="2"/>
    </font>
    <font>
      <sz val="10"/>
      <color indexed="8"/>
      <name val="Tahoma"/>
      <family val="2"/>
    </font>
    <font>
      <b/>
      <sz val="10"/>
      <color indexed="8"/>
      <name val="Tahoma"/>
      <family val="2"/>
    </font>
    <font>
      <i/>
      <sz val="10"/>
      <color rgb="FF000000"/>
      <name val="Tahoma"/>
      <family val="2"/>
    </font>
    <font>
      <sz val="10"/>
      <color rgb="FF000000"/>
      <name val="Tahoma"/>
      <family val="2"/>
    </font>
    <font>
      <sz val="11"/>
      <color theme="0"/>
      <name val="Calibri"/>
      <family val="2"/>
      <scheme val="minor"/>
    </font>
    <font>
      <sz val="11"/>
      <color rgb="FFFF0000"/>
      <name val="Tahoma"/>
      <family val="2"/>
    </font>
    <font>
      <sz val="10"/>
      <color theme="1"/>
      <name val="Calibri"/>
      <family val="2"/>
      <scheme val="minor"/>
    </font>
    <font>
      <strike/>
      <sz val="10"/>
      <name val="Tahoma"/>
      <family val="2"/>
    </font>
    <font>
      <b/>
      <u/>
      <sz val="9"/>
      <color theme="0"/>
      <name val="Tahoma"/>
      <family val="2"/>
    </font>
    <font>
      <b/>
      <u/>
      <sz val="10"/>
      <name val="Tahoma"/>
      <family val="2"/>
    </font>
    <font>
      <b/>
      <u/>
      <sz val="10"/>
      <name val="Arial"/>
      <family val="2"/>
    </font>
    <font>
      <b/>
      <sz val="11"/>
      <color theme="1"/>
      <name val="Tahoma"/>
      <family val="2"/>
    </font>
    <font>
      <b/>
      <sz val="11"/>
      <color theme="1"/>
      <name val="Arial"/>
      <family val="2"/>
    </font>
    <font>
      <b/>
      <i/>
      <u/>
      <sz val="10"/>
      <color theme="0"/>
      <name val="Tahoma"/>
      <family val="2"/>
    </font>
    <font>
      <u/>
      <sz val="10"/>
      <color theme="0"/>
      <name val="Tahoma"/>
      <family val="2"/>
    </font>
    <font>
      <b/>
      <sz val="11"/>
      <color theme="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rgb="FF236C91"/>
        <bgColor indexed="64"/>
      </patternFill>
    </fill>
    <fill>
      <patternFill patternType="solid">
        <fgColor rgb="FF216587"/>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247198"/>
        <bgColor indexed="64"/>
      </patternFill>
    </fill>
    <fill>
      <patternFill patternType="solid">
        <fgColor rgb="FFFFFFFF"/>
        <bgColor rgb="FF000000"/>
      </patternFill>
    </fill>
    <fill>
      <patternFill patternType="solid">
        <fgColor rgb="FFDDD9C4"/>
        <bgColor rgb="FF000000"/>
      </patternFill>
    </fill>
    <fill>
      <patternFill patternType="solid">
        <fgColor theme="4" tint="0.59999389629810485"/>
        <bgColor indexed="64"/>
      </patternFill>
    </fill>
    <fill>
      <patternFill patternType="solid">
        <fgColor theme="2" tint="-9.9948118533890809E-2"/>
        <bgColor indexed="64"/>
      </patternFill>
    </fill>
    <fill>
      <patternFill patternType="solid">
        <fgColor rgb="FF247198"/>
        <bgColor rgb="FF000000"/>
      </patternFill>
    </fill>
    <fill>
      <patternFill patternType="solid">
        <fgColor rgb="FF236C91"/>
        <bgColor rgb="FF000000"/>
      </patternFill>
    </fill>
    <fill>
      <patternFill patternType="solid">
        <fgColor theme="0" tint="-0.14999847407452621"/>
        <bgColor rgb="FF000000"/>
      </patternFill>
    </fill>
    <fill>
      <patternFill patternType="solid">
        <fgColor theme="2" tint="-0.249977111117893"/>
        <bgColor indexed="64"/>
      </patternFill>
    </fill>
    <fill>
      <patternFill patternType="solid">
        <fgColor rgb="FFC4BD97"/>
        <bgColor indexed="64"/>
      </patternFill>
    </fill>
    <fill>
      <patternFill patternType="solid">
        <fgColor rgb="FF4794C9"/>
        <bgColor indexed="64"/>
      </patternFill>
    </fill>
    <fill>
      <patternFill patternType="solid">
        <fgColor rgb="FF4794C9"/>
        <bgColor rgb="FF000000"/>
      </patternFill>
    </fill>
    <fill>
      <patternFill patternType="solid">
        <fgColor theme="0" tint="-4.9989318521683403E-2"/>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6"/>
      </bottom>
      <diagonal/>
    </border>
    <border>
      <left style="thin">
        <color indexed="64"/>
      </left>
      <right/>
      <top/>
      <bottom/>
      <diagonal/>
    </border>
    <border>
      <left/>
      <right/>
      <top/>
      <bottom style="thick">
        <color indexed="27"/>
      </bottom>
      <diagonal/>
    </border>
    <border>
      <left/>
      <right/>
      <top/>
      <bottom style="medium">
        <color indexed="27"/>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56"/>
      </top>
      <bottom style="double">
        <color indexed="56"/>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style="thick">
        <color indexed="64"/>
      </right>
      <top/>
      <bottom/>
      <diagonal/>
    </border>
    <border>
      <left style="thick">
        <color indexed="64"/>
      </left>
      <right style="medium">
        <color indexed="64"/>
      </right>
      <top style="dashed">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thin">
        <color indexed="64"/>
      </right>
      <top/>
      <bottom/>
      <diagonal/>
    </border>
    <border>
      <left style="thick">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medium">
        <color indexed="64"/>
      </left>
      <right/>
      <top/>
      <bottom style="medium">
        <color indexed="64"/>
      </bottom>
      <diagonal/>
    </border>
    <border>
      <left style="thick">
        <color indexed="64"/>
      </left>
      <right/>
      <top/>
      <bottom/>
      <diagonal/>
    </border>
    <border>
      <left style="medium">
        <color indexed="64"/>
      </left>
      <right style="thin">
        <color indexed="64"/>
      </right>
      <top style="thin">
        <color indexed="64"/>
      </top>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style="medium">
        <color indexed="64"/>
      </left>
      <right/>
      <top style="thick">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style="medium">
        <color indexed="64"/>
      </left>
      <right style="thick">
        <color indexed="64"/>
      </right>
      <top style="thick">
        <color indexed="64"/>
      </top>
      <bottom/>
      <diagonal/>
    </border>
    <border>
      <left style="medium">
        <color indexed="64"/>
      </left>
      <right style="medium">
        <color indexed="64"/>
      </right>
      <top style="thick">
        <color indexed="64"/>
      </top>
      <bottom/>
      <diagonal/>
    </border>
    <border>
      <left style="thick">
        <color indexed="64"/>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medium">
        <color indexed="64"/>
      </right>
      <top style="thick">
        <color indexed="64"/>
      </top>
      <bottom style="dashed">
        <color indexed="64"/>
      </bottom>
      <diagonal/>
    </border>
    <border>
      <left style="medium">
        <color indexed="64"/>
      </left>
      <right style="thick">
        <color indexed="64"/>
      </right>
      <top style="thick">
        <color indexed="64"/>
      </top>
      <bottom style="dashed">
        <color indexed="64"/>
      </bottom>
      <diagonal/>
    </border>
    <border>
      <left style="thin">
        <color indexed="64"/>
      </left>
      <right style="thick">
        <color indexed="64"/>
      </right>
      <top/>
      <bottom/>
      <diagonal/>
    </border>
    <border>
      <left style="thick">
        <color indexed="64"/>
      </left>
      <right style="medium">
        <color indexed="64"/>
      </right>
      <top style="dashed">
        <color indexed="64"/>
      </top>
      <bottom style="thick">
        <color indexed="64"/>
      </bottom>
      <diagonal/>
    </border>
    <border>
      <left style="medium">
        <color indexed="64"/>
      </left>
      <right style="thick">
        <color indexed="64"/>
      </right>
      <top style="dashed">
        <color indexed="64"/>
      </top>
      <bottom style="thick">
        <color indexed="64"/>
      </bottom>
      <diagonal/>
    </border>
    <border>
      <left/>
      <right/>
      <top/>
      <bottom style="thick">
        <color indexed="64"/>
      </bottom>
      <diagonal/>
    </border>
    <border>
      <left style="medium">
        <color auto="1"/>
      </left>
      <right style="thick">
        <color indexed="64"/>
      </right>
      <top/>
      <bottom style="medium">
        <color auto="1"/>
      </bottom>
      <diagonal/>
    </border>
    <border>
      <left style="thick">
        <color indexed="64"/>
      </left>
      <right style="thin">
        <color indexed="64"/>
      </right>
      <top/>
      <bottom style="medium">
        <color indexed="64"/>
      </bottom>
      <diagonal/>
    </border>
    <border>
      <left/>
      <right style="thick">
        <color indexed="64"/>
      </right>
      <top/>
      <bottom style="thin">
        <color indexed="64"/>
      </bottom>
      <diagonal/>
    </border>
    <border>
      <left style="thick">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medium">
        <color indexed="64"/>
      </bottom>
      <diagonal/>
    </border>
    <border>
      <left style="medium">
        <color indexed="64"/>
      </left>
      <right style="thin">
        <color indexed="64"/>
      </right>
      <top/>
      <bottom style="thick">
        <color indexed="64"/>
      </bottom>
      <diagonal/>
    </border>
  </borders>
  <cellStyleXfs count="924">
    <xf numFmtId="0" fontId="0" fillId="0" borderId="0"/>
    <xf numFmtId="0" fontId="1" fillId="0" borderId="0"/>
    <xf numFmtId="0" fontId="1" fillId="0" borderId="0"/>
    <xf numFmtId="0" fontId="1" fillId="0" borderId="0"/>
    <xf numFmtId="0" fontId="1"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76" fillId="8"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76" fillId="9"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76" fillId="10"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76" fillId="7"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76"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76" fillId="10" borderId="0" applyNumberFormat="0" applyBorder="0" applyAlignment="0" applyProtection="0"/>
    <xf numFmtId="0" fontId="9" fillId="7"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76" fillId="6"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76"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76" fillId="13"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76" fillId="3"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76" fillId="6"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76" fillId="10" borderId="0" applyNumberFormat="0" applyBorder="0" applyAlignment="0" applyProtection="0"/>
    <xf numFmtId="0" fontId="9" fillId="12"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0" fillId="6"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0" fillId="18"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0" fillId="12"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0" fillId="3"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0" fillId="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0" fillId="9" borderId="0" applyNumberFormat="0" applyBorder="0" applyAlignment="0" applyProtection="0"/>
    <xf numFmtId="0" fontId="11" fillId="17"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0" fillId="20"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0"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0" fillId="12" borderId="0" applyNumberFormat="0" applyBorder="0" applyAlignment="0" applyProtection="0"/>
    <xf numFmtId="0" fontId="11" fillId="22"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0" fillId="23"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0" fillId="16" borderId="0" applyNumberFormat="0" applyBorder="0" applyAlignment="0" applyProtection="0"/>
    <xf numFmtId="0" fontId="11" fillId="1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0" fillId="21" borderId="0" applyNumberFormat="0" applyBorder="0" applyAlignment="0" applyProtection="0"/>
    <xf numFmtId="0" fontId="11" fillId="1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31" fillId="5" borderId="0" applyNumberFormat="0" applyBorder="0" applyAlignment="0" applyProtection="0"/>
    <xf numFmtId="0" fontId="12" fillId="3" borderId="0" applyNumberFormat="0" applyBorder="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4" fillId="4" borderId="0" applyNumberFormat="0" applyBorder="0" applyAlignment="0" applyProtection="0"/>
    <xf numFmtId="0" fontId="15" fillId="24" borderId="1" applyNumberFormat="0" applyAlignment="0" applyProtection="0"/>
    <xf numFmtId="0" fontId="15" fillId="24" borderId="1" applyNumberFormat="0" applyAlignment="0" applyProtection="0"/>
    <xf numFmtId="0" fontId="15" fillId="24" borderId="1" applyNumberFormat="0" applyAlignment="0" applyProtection="0"/>
    <xf numFmtId="0" fontId="15" fillId="24" borderId="1" applyNumberFormat="0" applyAlignment="0" applyProtection="0"/>
    <xf numFmtId="0" fontId="77" fillId="25" borderId="1" applyNumberFormat="0" applyAlignment="0" applyProtection="0"/>
    <xf numFmtId="0" fontId="15" fillId="24" borderId="1" applyNumberFormat="0" applyAlignment="0" applyProtection="0"/>
    <xf numFmtId="0" fontId="16" fillId="24" borderId="1" applyNumberFormat="0" applyAlignment="0" applyProtection="0"/>
    <xf numFmtId="0" fontId="16" fillId="24" borderId="1" applyNumberFormat="0" applyAlignment="0" applyProtection="0"/>
    <xf numFmtId="0" fontId="16" fillId="24" borderId="1" applyNumberFormat="0" applyAlignment="0" applyProtection="0"/>
    <xf numFmtId="0" fontId="16" fillId="24" borderId="1" applyNumberFormat="0" applyAlignment="0" applyProtection="0"/>
    <xf numFmtId="0" fontId="17" fillId="26" borderId="2" applyNumberFormat="0" applyAlignment="0" applyProtection="0"/>
    <xf numFmtId="0" fontId="18" fillId="0" borderId="3" applyNumberFormat="0" applyFill="0" applyAlignment="0" applyProtection="0"/>
    <xf numFmtId="0" fontId="19" fillId="26" borderId="2" applyNumberFormat="0" applyAlignment="0" applyProtection="0"/>
    <xf numFmtId="0" fontId="19" fillId="26" borderId="2" applyNumberFormat="0" applyAlignment="0" applyProtection="0"/>
    <xf numFmtId="0" fontId="17" fillId="26" borderId="2" applyNumberFormat="0" applyAlignment="0" applyProtection="0"/>
    <xf numFmtId="0" fontId="19" fillId="26" borderId="2" applyNumberFormat="0" applyAlignment="0" applyProtection="0"/>
    <xf numFmtId="3" fontId="42" fillId="27" borderId="4" applyFont="0" applyFill="0" applyProtection="0">
      <alignment horizontal="right"/>
    </xf>
    <xf numFmtId="3" fontId="42" fillId="27" borderId="4" applyFont="0" applyFill="0" applyProtection="0">
      <alignment horizontal="right"/>
    </xf>
    <xf numFmtId="3" fontId="42" fillId="27" borderId="4" applyFont="0" applyFill="0" applyProtection="0">
      <alignment horizontal="right"/>
    </xf>
    <xf numFmtId="3" fontId="42" fillId="27" borderId="4" applyFont="0" applyFill="0" applyProtection="0">
      <alignment horizontal="right"/>
    </xf>
    <xf numFmtId="3" fontId="42" fillId="27" borderId="4" applyFont="0" applyFill="0" applyProtection="0">
      <alignment horizontal="right"/>
    </xf>
    <xf numFmtId="0" fontId="1" fillId="27" borderId="4">
      <alignment horizontal="center" vertical="center"/>
    </xf>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8" fontId="78"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8"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8" fontId="78"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8" fontId="78"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78"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78" fillId="0" borderId="0" applyFont="0" applyFill="0" applyBorder="0" applyAlignment="0" applyProtection="0"/>
    <xf numFmtId="43" fontId="90" fillId="0" borderId="0" applyFont="0" applyFill="0" applyBorder="0" applyAlignment="0" applyProtection="0"/>
    <xf numFmtId="43" fontId="93" fillId="0" borderId="0" applyFont="0" applyFill="0" applyBorder="0" applyAlignment="0" applyProtection="0"/>
    <xf numFmtId="0" fontId="17" fillId="26" borderId="2" applyNumberFormat="0" applyAlignment="0" applyProtection="0"/>
    <xf numFmtId="0" fontId="23" fillId="0" borderId="0" applyNumberFormat="0" applyFill="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3" fillId="7" borderId="1" applyNumberFormat="0" applyAlignment="0" applyProtection="0"/>
    <xf numFmtId="0" fontId="13" fillId="7" borderId="1" applyNumberFormat="0" applyAlignment="0" applyProtection="0"/>
    <xf numFmtId="177"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6"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14" fillId="6" borderId="0" applyNumberFormat="0" applyBorder="0" applyAlignment="0" applyProtection="0"/>
    <xf numFmtId="0" fontId="26" fillId="4" borderId="0" applyNumberFormat="0" applyBorder="0" applyAlignment="0" applyProtection="0"/>
    <xf numFmtId="0" fontId="1" fillId="28" borderId="4" applyNumberFormat="0" applyFont="0" applyBorder="0" applyProtection="0">
      <alignment horizontal="center" vertical="center"/>
    </xf>
    <xf numFmtId="0" fontId="1" fillId="28" borderId="4" applyNumberFormat="0" applyFont="0" applyBorder="0" applyAlignment="0" applyProtection="0">
      <alignment horizontal="center"/>
    </xf>
    <xf numFmtId="0" fontId="1" fillId="28" borderId="4" applyNumberFormat="0" applyFont="0" applyBorder="0" applyAlignment="0" applyProtection="0">
      <alignment horizontal="center"/>
    </xf>
    <xf numFmtId="0" fontId="1" fillId="28" borderId="4" applyNumberFormat="0" applyFont="0" applyBorder="0" applyAlignment="0" applyProtection="0">
      <alignment horizontal="center"/>
    </xf>
    <xf numFmtId="0" fontId="1" fillId="28" borderId="4" applyNumberFormat="0" applyFont="0" applyBorder="0" applyAlignment="0" applyProtection="0">
      <alignment horizontal="center"/>
    </xf>
    <xf numFmtId="0" fontId="1" fillId="28" borderId="4" applyNumberFormat="0" applyFont="0" applyBorder="0" applyAlignment="0" applyProtection="0">
      <alignment horizontal="center"/>
    </xf>
    <xf numFmtId="0" fontId="1" fillId="28" borderId="4" applyNumberFormat="0" applyFont="0" applyBorder="0" applyAlignment="0" applyProtection="0">
      <alignment horizontal="center"/>
    </xf>
    <xf numFmtId="0" fontId="27" fillId="0" borderId="5" applyNumberFormat="0" applyFill="0" applyAlignment="0" applyProtection="0"/>
    <xf numFmtId="0" fontId="27" fillId="0" borderId="5" applyNumberFormat="0" applyFill="0" applyAlignment="0" applyProtection="0"/>
    <xf numFmtId="0" fontId="79" fillId="0" borderId="8" applyNumberFormat="0" applyFill="0" applyAlignment="0" applyProtection="0"/>
    <xf numFmtId="0" fontId="27" fillId="0" borderId="5" applyNumberFormat="0" applyFill="0" applyAlignment="0" applyProtection="0"/>
    <xf numFmtId="0" fontId="88" fillId="27" borderId="9" applyNumberFormat="0" applyFill="0" applyBorder="0" applyAlignment="0" applyProtection="0">
      <alignment horizontal="left"/>
    </xf>
    <xf numFmtId="0" fontId="28" fillId="0" borderId="6" applyNumberFormat="0" applyFill="0" applyAlignment="0" applyProtection="0"/>
    <xf numFmtId="0" fontId="28" fillId="0" borderId="6" applyNumberFormat="0" applyFill="0" applyAlignment="0" applyProtection="0"/>
    <xf numFmtId="0" fontId="80" fillId="0" borderId="10" applyNumberFormat="0" applyFill="0" applyAlignment="0" applyProtection="0"/>
    <xf numFmtId="0" fontId="28" fillId="0" borderId="6" applyNumberFormat="0" applyFill="0" applyAlignment="0" applyProtection="0"/>
    <xf numFmtId="0" fontId="89" fillId="0" borderId="0" applyNumberFormat="0" applyFill="0" applyBorder="0" applyAlignment="0" applyProtection="0"/>
    <xf numFmtId="0" fontId="29" fillId="0" borderId="7" applyNumberFormat="0" applyFill="0" applyAlignment="0" applyProtection="0"/>
    <xf numFmtId="0" fontId="29" fillId="0" borderId="7" applyNumberFormat="0" applyFill="0" applyAlignment="0" applyProtection="0"/>
    <xf numFmtId="0" fontId="81" fillId="0" borderId="11" applyNumberFormat="0" applyFill="0" applyAlignment="0" applyProtection="0"/>
    <xf numFmtId="0" fontId="29" fillId="0" borderId="7" applyNumberFormat="0" applyFill="0" applyAlignment="0" applyProtection="0"/>
    <xf numFmtId="0" fontId="23" fillId="0" borderId="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1" fillId="0" borderId="0" applyNumberFormat="0" applyFill="0" applyBorder="0" applyAlignment="0" applyProtection="0"/>
    <xf numFmtId="0" fontId="29" fillId="0" borderId="0" applyNumberFormat="0" applyFill="0" applyBorder="0" applyAlignment="0" applyProtection="0"/>
    <xf numFmtId="0" fontId="23" fillId="0" borderId="0" applyNumberFormat="0" applyFill="0" applyBorder="0" applyAlignment="0" applyProtection="0"/>
    <xf numFmtId="0" fontId="4" fillId="27" borderId="12" applyFont="0" applyBorder="0">
      <alignment horizontal="center" wrapText="1"/>
    </xf>
    <xf numFmtId="0" fontId="4" fillId="27" borderId="12" applyFont="0" applyBorder="0">
      <alignment horizontal="center" wrapText="1"/>
    </xf>
    <xf numFmtId="0" fontId="4" fillId="27" borderId="12" applyFont="0" applyBorder="0">
      <alignment horizontal="center" wrapText="1"/>
    </xf>
    <xf numFmtId="3" fontId="1" fillId="29" borderId="4" applyFont="0" applyProtection="0">
      <alignment horizontal="right" vertical="center"/>
    </xf>
    <xf numFmtId="3" fontId="1" fillId="29" borderId="4" applyFont="0" applyProtection="0">
      <alignment horizontal="right"/>
    </xf>
    <xf numFmtId="3" fontId="1" fillId="29" borderId="4" applyFont="0" applyProtection="0">
      <alignment horizontal="right"/>
    </xf>
    <xf numFmtId="3" fontId="1" fillId="29" borderId="4" applyFont="0" applyProtection="0">
      <alignment horizontal="right"/>
    </xf>
    <xf numFmtId="3" fontId="1" fillId="29" borderId="4" applyFont="0" applyProtection="0">
      <alignment horizontal="right"/>
    </xf>
    <xf numFmtId="3" fontId="1" fillId="29" borderId="4" applyFont="0" applyProtection="0">
      <alignment horizontal="right"/>
    </xf>
    <xf numFmtId="3" fontId="1" fillId="29" borderId="4" applyFont="0" applyProtection="0">
      <alignment horizontal="right"/>
    </xf>
    <xf numFmtId="10" fontId="1" fillId="29" borderId="4" applyFont="0" applyProtection="0">
      <alignment horizontal="right"/>
    </xf>
    <xf numFmtId="10" fontId="1" fillId="29" borderId="4" applyFont="0" applyProtection="0">
      <alignment horizontal="right"/>
    </xf>
    <xf numFmtId="10" fontId="1" fillId="29" borderId="4" applyFont="0" applyProtection="0">
      <alignment horizontal="right"/>
    </xf>
    <xf numFmtId="10" fontId="1" fillId="29" borderId="4" applyFont="0" applyProtection="0">
      <alignment horizontal="right"/>
    </xf>
    <xf numFmtId="10" fontId="1" fillId="29" borderId="4" applyFont="0" applyProtection="0">
      <alignment horizontal="right"/>
    </xf>
    <xf numFmtId="10" fontId="1" fillId="29" borderId="4" applyFont="0" applyProtection="0">
      <alignment horizontal="right"/>
    </xf>
    <xf numFmtId="10" fontId="1" fillId="29" borderId="4" applyFont="0" applyProtection="0">
      <alignment horizontal="right"/>
    </xf>
    <xf numFmtId="9" fontId="1" fillId="29" borderId="4" applyFont="0" applyProtection="0">
      <alignment horizontal="right"/>
    </xf>
    <xf numFmtId="9" fontId="1" fillId="29" borderId="4" applyFont="0" applyProtection="0">
      <alignment horizontal="right"/>
    </xf>
    <xf numFmtId="9" fontId="1" fillId="29" borderId="4" applyFont="0" applyProtection="0">
      <alignment horizontal="right"/>
    </xf>
    <xf numFmtId="9" fontId="1" fillId="29" borderId="4" applyFont="0" applyProtection="0">
      <alignment horizontal="right"/>
    </xf>
    <xf numFmtId="9" fontId="1" fillId="29" borderId="4" applyFont="0" applyProtection="0">
      <alignment horizontal="right"/>
    </xf>
    <xf numFmtId="9" fontId="1" fillId="29" borderId="4" applyFont="0" applyProtection="0">
      <alignment horizontal="right"/>
    </xf>
    <xf numFmtId="9" fontId="1" fillId="29" borderId="4" applyFont="0" applyProtection="0">
      <alignment horizontal="right"/>
    </xf>
    <xf numFmtId="0" fontId="1" fillId="29" borderId="12" applyNumberFormat="0" applyFont="0" applyBorder="0" applyProtection="0">
      <alignment horizontal="left" vertical="center"/>
    </xf>
    <xf numFmtId="0" fontId="1" fillId="29" borderId="12" applyNumberFormat="0" applyFont="0" applyBorder="0" applyAlignment="0" applyProtection="0">
      <alignment horizontal="left"/>
    </xf>
    <xf numFmtId="0" fontId="1" fillId="29" borderId="12" applyNumberFormat="0" applyFont="0" applyBorder="0" applyAlignment="0" applyProtection="0">
      <alignment horizontal="left"/>
    </xf>
    <xf numFmtId="0" fontId="1" fillId="29" borderId="12" applyNumberFormat="0" applyFont="0" applyBorder="0" applyAlignment="0" applyProtection="0">
      <alignment horizontal="left"/>
    </xf>
    <xf numFmtId="0" fontId="30" fillId="0" borderId="0" applyNumberFormat="0" applyFill="0" applyBorder="0" applyAlignment="0" applyProtection="0">
      <alignment vertical="top"/>
      <protection locked="0"/>
    </xf>
    <xf numFmtId="0" fontId="18" fillId="0" borderId="3" applyNumberFormat="0" applyFill="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82" fillId="0" borderId="0" applyNumberFormat="0" applyFill="0" applyBorder="0" applyAlignment="0" applyProtection="0"/>
    <xf numFmtId="0" fontId="31" fillId="3" borderId="0" applyNumberFormat="0" applyBorder="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3" fillId="13" borderId="1" applyNumberFormat="0" applyAlignment="0" applyProtection="0"/>
    <xf numFmtId="0" fontId="32" fillId="7" borderId="1" applyNumberFormat="0" applyAlignment="0" applyProtection="0"/>
    <xf numFmtId="169" fontId="1" fillId="30" borderId="4" applyFont="0" applyAlignment="0">
      <protection locked="0"/>
    </xf>
    <xf numFmtId="169" fontId="1" fillId="30" borderId="4" applyFont="0" applyAlignment="0">
      <protection locked="0"/>
    </xf>
    <xf numFmtId="169" fontId="1" fillId="30" borderId="4" applyFont="0" applyAlignment="0">
      <protection locked="0"/>
    </xf>
    <xf numFmtId="169" fontId="1" fillId="30" borderId="4" applyFont="0" applyAlignment="0">
      <protection locked="0"/>
    </xf>
    <xf numFmtId="169" fontId="1" fillId="30" borderId="4" applyFont="0" applyAlignment="0">
      <protection locked="0"/>
    </xf>
    <xf numFmtId="169" fontId="1" fillId="30" borderId="4" applyFont="0" applyAlignment="0">
      <protection locked="0"/>
    </xf>
    <xf numFmtId="169" fontId="1" fillId="30" borderId="4" applyFont="0" applyAlignment="0">
      <protection locked="0"/>
    </xf>
    <xf numFmtId="3" fontId="1" fillId="30" borderId="4" applyFont="0">
      <alignment horizontal="right" vertical="center"/>
      <protection locked="0"/>
    </xf>
    <xf numFmtId="3" fontId="1" fillId="30" borderId="4" applyFont="0">
      <alignment horizontal="right"/>
      <protection locked="0"/>
    </xf>
    <xf numFmtId="3" fontId="1" fillId="30" borderId="4" applyFont="0">
      <alignment horizontal="right"/>
      <protection locked="0"/>
    </xf>
    <xf numFmtId="3" fontId="1" fillId="30" borderId="4" applyFont="0">
      <alignment horizontal="right"/>
      <protection locked="0"/>
    </xf>
    <xf numFmtId="3" fontId="1" fillId="30" borderId="4" applyFont="0">
      <alignment horizontal="right"/>
      <protection locked="0"/>
    </xf>
    <xf numFmtId="3" fontId="1" fillId="30" borderId="4" applyFont="0">
      <alignment horizontal="right"/>
      <protection locked="0"/>
    </xf>
    <xf numFmtId="3" fontId="1" fillId="30" borderId="4" applyFont="0">
      <alignment horizontal="right"/>
      <protection locked="0"/>
    </xf>
    <xf numFmtId="3" fontId="1" fillId="30" borderId="4" applyFont="0">
      <alignment horizontal="right"/>
      <protection locked="0"/>
    </xf>
    <xf numFmtId="3" fontId="1" fillId="30" borderId="4" applyFont="0">
      <alignment horizontal="right"/>
      <protection locked="0"/>
    </xf>
    <xf numFmtId="3" fontId="1" fillId="30" borderId="4" applyFont="0">
      <alignment horizontal="right"/>
      <protection locked="0"/>
    </xf>
    <xf numFmtId="165" fontId="1" fillId="30" borderId="4" applyFont="0">
      <alignment horizontal="right"/>
      <protection locked="0"/>
    </xf>
    <xf numFmtId="165" fontId="1" fillId="30" borderId="4" applyFont="0">
      <alignment horizontal="right"/>
      <protection locked="0"/>
    </xf>
    <xf numFmtId="165" fontId="1" fillId="30" borderId="4" applyFont="0">
      <alignment horizontal="right"/>
      <protection locked="0"/>
    </xf>
    <xf numFmtId="165" fontId="1" fillId="30" borderId="4" applyFont="0">
      <alignment horizontal="right"/>
      <protection locked="0"/>
    </xf>
    <xf numFmtId="165" fontId="1" fillId="30" borderId="4" applyFont="0">
      <alignment horizontal="right"/>
      <protection locked="0"/>
    </xf>
    <xf numFmtId="165" fontId="1" fillId="30" borderId="4" applyFont="0">
      <alignment horizontal="right"/>
      <protection locked="0"/>
    </xf>
    <xf numFmtId="165" fontId="1" fillId="30" borderId="4" applyFont="0">
      <alignment horizontal="right"/>
      <protection locked="0"/>
    </xf>
    <xf numFmtId="170" fontId="1" fillId="31" borderId="4" applyProtection="0"/>
    <xf numFmtId="170" fontId="1" fillId="31" borderId="4" applyProtection="0"/>
    <xf numFmtId="170" fontId="1" fillId="31" borderId="4" applyProtection="0"/>
    <xf numFmtId="170" fontId="1" fillId="31" borderId="4" applyProtection="0"/>
    <xf numFmtId="170" fontId="1" fillId="31" borderId="4" applyProtection="0"/>
    <xf numFmtId="170" fontId="1" fillId="31" borderId="4" applyProtection="0"/>
    <xf numFmtId="170" fontId="1" fillId="31" borderId="4" applyProtection="0"/>
    <xf numFmtId="10" fontId="1" fillId="30" borderId="4" applyFont="0">
      <alignment horizontal="right"/>
      <protection locked="0"/>
    </xf>
    <xf numFmtId="10" fontId="1" fillId="30" borderId="4" applyFont="0">
      <alignment horizontal="right"/>
      <protection locked="0"/>
    </xf>
    <xf numFmtId="10" fontId="1" fillId="30" borderId="4" applyFont="0">
      <alignment horizontal="right"/>
      <protection locked="0"/>
    </xf>
    <xf numFmtId="10" fontId="1" fillId="30" borderId="4" applyFont="0">
      <alignment horizontal="right"/>
      <protection locked="0"/>
    </xf>
    <xf numFmtId="10" fontId="1" fillId="30" borderId="4" applyFont="0">
      <alignment horizontal="right"/>
      <protection locked="0"/>
    </xf>
    <xf numFmtId="10" fontId="1" fillId="30" borderId="4" applyFont="0">
      <alignment horizontal="right"/>
      <protection locked="0"/>
    </xf>
    <xf numFmtId="10" fontId="1" fillId="30" borderId="4" applyFont="0">
      <alignment horizontal="right"/>
      <protection locked="0"/>
    </xf>
    <xf numFmtId="9" fontId="1" fillId="30" borderId="13" applyFont="0">
      <alignment horizontal="right"/>
      <protection locked="0"/>
    </xf>
    <xf numFmtId="9" fontId="1" fillId="30" borderId="13" applyFont="0">
      <alignment horizontal="right"/>
      <protection locked="0"/>
    </xf>
    <xf numFmtId="9" fontId="1" fillId="30" borderId="13" applyFont="0">
      <alignment horizontal="right"/>
      <protection locked="0"/>
    </xf>
    <xf numFmtId="9" fontId="1" fillId="30" borderId="13" applyFont="0">
      <alignment horizontal="right"/>
      <protection locked="0"/>
    </xf>
    <xf numFmtId="9" fontId="1" fillId="30" borderId="13" applyFont="0">
      <alignment horizontal="right"/>
      <protection locked="0"/>
    </xf>
    <xf numFmtId="9" fontId="1" fillId="30" borderId="13" applyFont="0">
      <alignment horizontal="right"/>
      <protection locked="0"/>
    </xf>
    <xf numFmtId="9" fontId="1" fillId="30" borderId="13" applyFont="0">
      <alignment horizontal="right"/>
      <protection locked="0"/>
    </xf>
    <xf numFmtId="171" fontId="1" fillId="30" borderId="4">
      <alignment horizontal="right"/>
      <protection locked="0"/>
    </xf>
    <xf numFmtId="171" fontId="1" fillId="30" borderId="4">
      <alignment horizontal="right"/>
      <protection locked="0"/>
    </xf>
    <xf numFmtId="171" fontId="1" fillId="30" borderId="4">
      <alignment horizontal="right"/>
      <protection locked="0"/>
    </xf>
    <xf numFmtId="171" fontId="1" fillId="30" borderId="4">
      <alignment horizontal="right"/>
      <protection locked="0"/>
    </xf>
    <xf numFmtId="171" fontId="1" fillId="30" borderId="4">
      <alignment horizontal="right"/>
      <protection locked="0"/>
    </xf>
    <xf numFmtId="171" fontId="1" fillId="30" borderId="4">
      <alignment horizontal="right"/>
      <protection locked="0"/>
    </xf>
    <xf numFmtId="171" fontId="1" fillId="30" borderId="4">
      <alignment horizontal="right"/>
      <protection locked="0"/>
    </xf>
    <xf numFmtId="164" fontId="1" fillId="30" borderId="13" applyFont="0">
      <alignment horizontal="right"/>
      <protection locked="0"/>
    </xf>
    <xf numFmtId="164" fontId="1" fillId="30" borderId="13" applyFont="0">
      <alignment horizontal="right"/>
      <protection locked="0"/>
    </xf>
    <xf numFmtId="164" fontId="1" fillId="30" borderId="13" applyFont="0">
      <alignment horizontal="right"/>
      <protection locked="0"/>
    </xf>
    <xf numFmtId="164" fontId="1" fillId="30" borderId="13" applyFont="0">
      <alignment horizontal="right"/>
      <protection locked="0"/>
    </xf>
    <xf numFmtId="164" fontId="1" fillId="30" borderId="13" applyFont="0">
      <alignment horizontal="right"/>
      <protection locked="0"/>
    </xf>
    <xf numFmtId="164" fontId="1" fillId="30" borderId="13" applyFont="0">
      <alignment horizontal="right"/>
      <protection locked="0"/>
    </xf>
    <xf numFmtId="164" fontId="1" fillId="30" borderId="13" applyFont="0">
      <alignment horizontal="right"/>
      <protection locked="0"/>
    </xf>
    <xf numFmtId="0" fontId="1" fillId="30" borderId="4" applyFont="0">
      <alignment horizontal="center" wrapText="1"/>
      <protection locked="0"/>
    </xf>
    <xf numFmtId="0" fontId="1" fillId="30" borderId="4" applyFont="0">
      <alignment horizontal="center" wrapText="1"/>
      <protection locked="0"/>
    </xf>
    <xf numFmtId="0" fontId="1" fillId="30" borderId="4" applyFont="0">
      <alignment horizontal="center" wrapText="1"/>
      <protection locked="0"/>
    </xf>
    <xf numFmtId="0" fontId="1" fillId="30" borderId="4" applyFont="0">
      <alignment horizontal="center" wrapText="1"/>
      <protection locked="0"/>
    </xf>
    <xf numFmtId="0" fontId="1" fillId="30" borderId="4" applyFont="0">
      <alignment horizontal="center" wrapText="1"/>
      <protection locked="0"/>
    </xf>
    <xf numFmtId="0" fontId="1" fillId="30" borderId="4" applyFont="0">
      <alignment horizontal="center" wrapText="1"/>
      <protection locked="0"/>
    </xf>
    <xf numFmtId="0" fontId="1" fillId="30" borderId="4" applyFont="0">
      <alignment horizontal="center" wrapText="1"/>
      <protection locked="0"/>
    </xf>
    <xf numFmtId="0" fontId="1" fillId="30" borderId="4" applyFont="0">
      <alignment horizontal="center" wrapText="1"/>
      <protection locked="0"/>
    </xf>
    <xf numFmtId="0" fontId="1" fillId="30" borderId="4" applyFont="0">
      <alignment horizontal="center" wrapText="1"/>
      <protection locked="0"/>
    </xf>
    <xf numFmtId="49" fontId="1" fillId="30" borderId="4" applyFont="0" applyAlignment="0">
      <protection locked="0"/>
    </xf>
    <xf numFmtId="49" fontId="1" fillId="30" borderId="4" applyFont="0" applyAlignment="0">
      <protection locked="0"/>
    </xf>
    <xf numFmtId="49" fontId="1" fillId="30" borderId="4" applyFont="0" applyAlignment="0">
      <protection locked="0"/>
    </xf>
    <xf numFmtId="49" fontId="1" fillId="30" borderId="4" applyFont="0" applyAlignment="0">
      <protection locked="0"/>
    </xf>
    <xf numFmtId="49" fontId="1" fillId="30" borderId="4" applyFont="0" applyAlignment="0">
      <protection locked="0"/>
    </xf>
    <xf numFmtId="49" fontId="1" fillId="30" borderId="4" applyFont="0" applyAlignment="0">
      <protection locked="0"/>
    </xf>
    <xf numFmtId="49" fontId="1" fillId="30" borderId="4" applyFont="0" applyAlignment="0">
      <protection locked="0"/>
    </xf>
    <xf numFmtId="0" fontId="1" fillId="10" borderId="14" applyNumberFormat="0" applyFont="0" applyAlignment="0" applyProtection="0"/>
    <xf numFmtId="0" fontId="1" fillId="10" borderId="14" applyNumberFormat="0" applyFont="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4" fillId="4" borderId="0" applyNumberFormat="0" applyBorder="0" applyAlignment="0" applyProtection="0"/>
    <xf numFmtId="0" fontId="33" fillId="24" borderId="15" applyNumberFormat="0" applyAlignment="0" applyProtection="0"/>
    <xf numFmtId="0" fontId="33" fillId="24" borderId="15" applyNumberFormat="0" applyAlignment="0" applyProtection="0"/>
    <xf numFmtId="0" fontId="3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3" applyNumberFormat="0" applyFill="0" applyAlignment="0" applyProtection="0"/>
    <xf numFmtId="0" fontId="35" fillId="0" borderId="3" applyNumberFormat="0" applyFill="0" applyAlignment="0" applyProtection="0"/>
    <xf numFmtId="0" fontId="25" fillId="0" borderId="16" applyNumberFormat="0" applyFill="0" applyAlignment="0" applyProtection="0"/>
    <xf numFmtId="0" fontId="35" fillId="0" borderId="3" applyNumberFormat="0" applyFill="0" applyAlignment="0" applyProtection="0"/>
    <xf numFmtId="0" fontId="36" fillId="0" borderId="0" applyNumberFormat="0" applyFill="0" applyBorder="0" applyAlignment="0" applyProtection="0"/>
    <xf numFmtId="43" fontId="1" fillId="0" borderId="0" applyFont="0" applyFill="0" applyBorder="0" applyAlignment="0" applyProtection="0"/>
    <xf numFmtId="167" fontId="1" fillId="0" borderId="0" applyFill="0" applyBorder="0" applyAlignment="0" applyProtection="0"/>
    <xf numFmtId="167"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37" fillId="13" borderId="0" applyNumberFormat="0" applyBorder="0" applyAlignment="0" applyProtection="0"/>
    <xf numFmtId="0" fontId="37" fillId="13" borderId="0" applyNumberFormat="0" applyBorder="0" applyAlignment="0" applyProtection="0"/>
    <xf numFmtId="0" fontId="83" fillId="13" borderId="0" applyNumberFormat="0" applyBorder="0" applyAlignment="0" applyProtection="0"/>
    <xf numFmtId="0" fontId="37" fillId="13" borderId="0" applyNumberFormat="0" applyBorder="0" applyAlignment="0" applyProtection="0"/>
    <xf numFmtId="0" fontId="1" fillId="0" borderId="0"/>
    <xf numFmtId="0" fontId="1" fillId="0" borderId="0"/>
    <xf numFmtId="0" fontId="90" fillId="0" borderId="0"/>
    <xf numFmtId="0" fontId="1" fillId="0" borderId="0"/>
    <xf numFmtId="0" fontId="1" fillId="0" borderId="0"/>
    <xf numFmtId="0" fontId="93" fillId="0" borderId="0"/>
    <xf numFmtId="0" fontId="90" fillId="0" borderId="0"/>
    <xf numFmtId="0" fontId="90" fillId="0" borderId="0"/>
    <xf numFmtId="0" fontId="90" fillId="0" borderId="0"/>
    <xf numFmtId="0" fontId="90" fillId="0" borderId="0"/>
    <xf numFmtId="0" fontId="90" fillId="0" borderId="0"/>
    <xf numFmtId="0" fontId="90" fillId="0" borderId="0"/>
    <xf numFmtId="0" fontId="1" fillId="0" borderId="0"/>
    <xf numFmtId="0" fontId="93" fillId="0" borderId="0"/>
    <xf numFmtId="0" fontId="90" fillId="0" borderId="0"/>
    <xf numFmtId="0" fontId="90"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3" fillId="0" borderId="0"/>
    <xf numFmtId="0" fontId="1" fillId="0" borderId="0"/>
    <xf numFmtId="0" fontId="8" fillId="0" borderId="0"/>
    <xf numFmtId="0" fontId="1" fillId="0" borderId="0"/>
    <xf numFmtId="0" fontId="1" fillId="0" borderId="0"/>
    <xf numFmtId="0" fontId="1" fillId="0" borderId="0"/>
    <xf numFmtId="0" fontId="8" fillId="0" borderId="0"/>
    <xf numFmtId="0" fontId="94" fillId="0" borderId="0"/>
    <xf numFmtId="0" fontId="1" fillId="0" borderId="0"/>
    <xf numFmtId="0" fontId="91" fillId="0" borderId="0"/>
    <xf numFmtId="0" fontId="90" fillId="0" borderId="0"/>
    <xf numFmtId="0" fontId="84" fillId="0" borderId="0"/>
    <xf numFmtId="0" fontId="90" fillId="0" borderId="0"/>
    <xf numFmtId="0" fontId="1" fillId="0" borderId="0"/>
    <xf numFmtId="0" fontId="1" fillId="0" borderId="0"/>
    <xf numFmtId="0" fontId="90" fillId="0" borderId="0"/>
    <xf numFmtId="0" fontId="90" fillId="0" borderId="0"/>
    <xf numFmtId="0" fontId="90" fillId="0" borderId="0"/>
    <xf numFmtId="0" fontId="90" fillId="0" borderId="0"/>
    <xf numFmtId="0" fontId="8" fillId="0" borderId="0"/>
    <xf numFmtId="0" fontId="92" fillId="0" borderId="0"/>
    <xf numFmtId="0" fontId="90" fillId="0" borderId="0"/>
    <xf numFmtId="0" fontId="90" fillId="0" borderId="0"/>
    <xf numFmtId="0" fontId="90" fillId="0" borderId="0"/>
    <xf numFmtId="0" fontId="1" fillId="0" borderId="0"/>
    <xf numFmtId="0" fontId="90" fillId="0" borderId="0"/>
    <xf numFmtId="0" fontId="90" fillId="0" borderId="0"/>
    <xf numFmtId="0" fontId="90" fillId="0" borderId="0"/>
    <xf numFmtId="0" fontId="9"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 fillId="0" borderId="0"/>
    <xf numFmtId="0" fontId="49" fillId="0" borderId="0"/>
    <xf numFmtId="0" fontId="1" fillId="0" borderId="0"/>
    <xf numFmtId="0" fontId="1" fillId="0" borderId="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3" fontId="1" fillId="32" borderId="4">
      <alignment horizontal="right"/>
      <protection locked="0"/>
    </xf>
    <xf numFmtId="3" fontId="1" fillId="32" borderId="4">
      <alignment horizontal="right"/>
      <protection locked="0"/>
    </xf>
    <xf numFmtId="3" fontId="1" fillId="32" borderId="4">
      <alignment horizontal="right"/>
      <protection locked="0"/>
    </xf>
    <xf numFmtId="3" fontId="1" fillId="32" borderId="4">
      <alignment horizontal="right"/>
      <protection locked="0"/>
    </xf>
    <xf numFmtId="3" fontId="1" fillId="32" borderId="4">
      <alignment horizontal="right"/>
      <protection locked="0"/>
    </xf>
    <xf numFmtId="3" fontId="1" fillId="32" borderId="4">
      <alignment horizontal="right"/>
      <protection locked="0"/>
    </xf>
    <xf numFmtId="3" fontId="1" fillId="32" borderId="4">
      <alignment horizontal="right"/>
      <protection locked="0"/>
    </xf>
    <xf numFmtId="3" fontId="1" fillId="32" borderId="4">
      <alignment horizontal="right"/>
      <protection locked="0"/>
    </xf>
    <xf numFmtId="3" fontId="1" fillId="32" borderId="4">
      <alignment horizontal="right"/>
      <protection locked="0"/>
    </xf>
    <xf numFmtId="165" fontId="1" fillId="32" borderId="4">
      <alignment horizontal="right"/>
      <protection locked="0"/>
    </xf>
    <xf numFmtId="165" fontId="1" fillId="32" borderId="4">
      <alignment horizontal="right"/>
      <protection locked="0"/>
    </xf>
    <xf numFmtId="165" fontId="1" fillId="32" borderId="4">
      <alignment horizontal="right"/>
      <protection locked="0"/>
    </xf>
    <xf numFmtId="165" fontId="1" fillId="32" borderId="4">
      <alignment horizontal="right"/>
      <protection locked="0"/>
    </xf>
    <xf numFmtId="165" fontId="1" fillId="32" borderId="4">
      <alignment horizontal="right"/>
      <protection locked="0"/>
    </xf>
    <xf numFmtId="165" fontId="1" fillId="32" borderId="4">
      <alignment horizontal="right"/>
      <protection locked="0"/>
    </xf>
    <xf numFmtId="165" fontId="1" fillId="32" borderId="4">
      <alignment horizontal="right"/>
      <protection locked="0"/>
    </xf>
    <xf numFmtId="10" fontId="1" fillId="32" borderId="4" applyFont="0">
      <alignment horizontal="right"/>
      <protection locked="0"/>
    </xf>
    <xf numFmtId="10" fontId="1" fillId="32" borderId="4" applyFont="0">
      <alignment horizontal="right"/>
      <protection locked="0"/>
    </xf>
    <xf numFmtId="10" fontId="1" fillId="32" borderId="4" applyFont="0">
      <alignment horizontal="right"/>
      <protection locked="0"/>
    </xf>
    <xf numFmtId="10" fontId="1" fillId="32" borderId="4" applyFont="0">
      <alignment horizontal="right"/>
      <protection locked="0"/>
    </xf>
    <xf numFmtId="10" fontId="1" fillId="32" borderId="4" applyFont="0">
      <alignment horizontal="right"/>
      <protection locked="0"/>
    </xf>
    <xf numFmtId="10" fontId="1" fillId="32" borderId="4" applyFont="0">
      <alignment horizontal="right"/>
      <protection locked="0"/>
    </xf>
    <xf numFmtId="10" fontId="1" fillId="32" borderId="4" applyFont="0">
      <alignment horizontal="right"/>
      <protection locked="0"/>
    </xf>
    <xf numFmtId="9" fontId="1" fillId="32" borderId="4">
      <alignment horizontal="right"/>
      <protection locked="0"/>
    </xf>
    <xf numFmtId="9" fontId="1" fillId="32" borderId="4">
      <alignment horizontal="right"/>
      <protection locked="0"/>
    </xf>
    <xf numFmtId="9" fontId="1" fillId="32" borderId="4">
      <alignment horizontal="right"/>
      <protection locked="0"/>
    </xf>
    <xf numFmtId="9" fontId="1" fillId="32" borderId="4">
      <alignment horizontal="right"/>
      <protection locked="0"/>
    </xf>
    <xf numFmtId="9" fontId="1" fillId="32" borderId="4">
      <alignment horizontal="right"/>
      <protection locked="0"/>
    </xf>
    <xf numFmtId="9" fontId="1" fillId="32" borderId="4">
      <alignment horizontal="right"/>
      <protection locked="0"/>
    </xf>
    <xf numFmtId="9" fontId="1" fillId="32" borderId="4">
      <alignment horizontal="right"/>
      <protection locked="0"/>
    </xf>
    <xf numFmtId="164" fontId="1" fillId="32" borderId="13" applyFont="0">
      <alignment horizontal="right"/>
      <protection locked="0"/>
    </xf>
    <xf numFmtId="164" fontId="1" fillId="32" borderId="13" applyFont="0">
      <alignment horizontal="right"/>
      <protection locked="0"/>
    </xf>
    <xf numFmtId="164" fontId="1" fillId="32" borderId="13" applyFont="0">
      <alignment horizontal="right"/>
      <protection locked="0"/>
    </xf>
    <xf numFmtId="164" fontId="1" fillId="32" borderId="13" applyFont="0">
      <alignment horizontal="right"/>
      <protection locked="0"/>
    </xf>
    <xf numFmtId="164" fontId="1" fillId="32" borderId="13" applyFont="0">
      <alignment horizontal="right"/>
      <protection locked="0"/>
    </xf>
    <xf numFmtId="164" fontId="1" fillId="32" borderId="13" applyFont="0">
      <alignment horizontal="right"/>
      <protection locked="0"/>
    </xf>
    <xf numFmtId="164" fontId="1" fillId="32" borderId="13" applyFont="0">
      <alignment horizontal="right"/>
      <protection locked="0"/>
    </xf>
    <xf numFmtId="0" fontId="1" fillId="32" borderId="4">
      <alignment horizontal="center" wrapText="1"/>
    </xf>
    <xf numFmtId="0" fontId="1" fillId="32" borderId="4">
      <alignment horizontal="center" wrapText="1"/>
    </xf>
    <xf numFmtId="0" fontId="1" fillId="32" borderId="4">
      <alignment horizontal="center" wrapText="1"/>
    </xf>
    <xf numFmtId="0" fontId="1" fillId="32" borderId="4">
      <alignment horizontal="center" wrapText="1"/>
    </xf>
    <xf numFmtId="0" fontId="1" fillId="32" borderId="4">
      <alignment horizontal="center" wrapText="1"/>
    </xf>
    <xf numFmtId="0" fontId="1" fillId="32" borderId="4">
      <alignment horizontal="center" wrapText="1"/>
    </xf>
    <xf numFmtId="0" fontId="1" fillId="32" borderId="4">
      <alignment horizontal="center" wrapText="1"/>
    </xf>
    <xf numFmtId="0" fontId="1" fillId="32" borderId="4" applyNumberFormat="0" applyFont="0">
      <alignment horizontal="center" wrapText="1"/>
      <protection locked="0"/>
    </xf>
    <xf numFmtId="0" fontId="1" fillId="32" borderId="4" applyNumberFormat="0" applyFont="0">
      <alignment horizontal="center" wrapText="1"/>
      <protection locked="0"/>
    </xf>
    <xf numFmtId="0" fontId="1" fillId="32" borderId="4" applyNumberFormat="0" applyFont="0">
      <alignment horizontal="center" wrapText="1"/>
      <protection locked="0"/>
    </xf>
    <xf numFmtId="0" fontId="1" fillId="32" borderId="4" applyNumberFormat="0" applyFont="0">
      <alignment horizontal="center" wrapText="1"/>
      <protection locked="0"/>
    </xf>
    <xf numFmtId="0" fontId="1" fillId="32" borderId="4" applyNumberFormat="0" applyFont="0">
      <alignment horizontal="center" wrapText="1"/>
      <protection locked="0"/>
    </xf>
    <xf numFmtId="0" fontId="1" fillId="32" borderId="4" applyNumberFormat="0" applyFont="0">
      <alignment horizontal="center" wrapText="1"/>
      <protection locked="0"/>
    </xf>
    <xf numFmtId="0" fontId="1" fillId="32" borderId="4" applyNumberFormat="0" applyFont="0">
      <alignment horizontal="center" wrapText="1"/>
      <protection locked="0"/>
    </xf>
    <xf numFmtId="0" fontId="38" fillId="0" borderId="17" applyNumberFormat="0" applyFill="0" applyAlignment="0" applyProtection="0"/>
    <xf numFmtId="0" fontId="38" fillId="0" borderId="17" applyNumberFormat="0" applyFill="0" applyAlignment="0" applyProtection="0"/>
    <xf numFmtId="0" fontId="39" fillId="24" borderId="15" applyNumberFormat="0" applyAlignment="0" applyProtection="0"/>
    <xf numFmtId="0" fontId="39" fillId="24" borderId="15" applyNumberFormat="0" applyAlignment="0" applyProtection="0"/>
    <xf numFmtId="0" fontId="39" fillId="24" borderId="15" applyNumberFormat="0" applyAlignment="0" applyProtection="0"/>
    <xf numFmtId="0" fontId="33" fillId="25" borderId="15" applyNumberFormat="0" applyAlignment="0" applyProtection="0"/>
    <xf numFmtId="0" fontId="39" fillId="24" borderId="15" applyNumberFormat="0" applyAlignment="0" applyProtection="0"/>
    <xf numFmtId="9" fontId="9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78"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8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9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8"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31" fillId="3" borderId="0" applyNumberFormat="0" applyBorder="0" applyAlignment="0" applyProtection="0"/>
    <xf numFmtId="0" fontId="33" fillId="24" borderId="15" applyNumberFormat="0" applyAlignment="0" applyProtection="0"/>
    <xf numFmtId="0" fontId="33" fillId="24" borderId="15" applyNumberFormat="0" applyAlignment="0" applyProtection="0"/>
    <xf numFmtId="0" fontId="40" fillId="13" borderId="0" applyNumberFormat="0" applyBorder="0" applyAlignment="0" applyProtection="0"/>
    <xf numFmtId="172" fontId="1" fillId="27" borderId="4">
      <alignment horizontal="center"/>
    </xf>
    <xf numFmtId="172" fontId="1" fillId="27" borderId="4">
      <alignment horizontal="center"/>
    </xf>
    <xf numFmtId="172" fontId="1" fillId="27" borderId="4">
      <alignment horizontal="center"/>
    </xf>
    <xf numFmtId="172" fontId="1" fillId="27" borderId="4">
      <alignment horizontal="center"/>
    </xf>
    <xf numFmtId="172" fontId="1" fillId="27" borderId="4">
      <alignment horizontal="center"/>
    </xf>
    <xf numFmtId="172" fontId="1" fillId="27" borderId="4">
      <alignment horizontal="center"/>
    </xf>
    <xf numFmtId="172" fontId="1" fillId="27" borderId="4">
      <alignment horizontal="center"/>
    </xf>
    <xf numFmtId="3" fontId="1" fillId="27" borderId="4" applyFont="0">
      <alignment horizontal="right" vertical="center"/>
    </xf>
    <xf numFmtId="3" fontId="1" fillId="27" borderId="4" applyFont="0">
      <alignment horizontal="right"/>
    </xf>
    <xf numFmtId="3" fontId="1" fillId="27" borderId="4" applyFont="0">
      <alignment horizontal="right"/>
    </xf>
    <xf numFmtId="3" fontId="1" fillId="27" borderId="4" applyFont="0">
      <alignment horizontal="right"/>
    </xf>
    <xf numFmtId="3" fontId="1" fillId="27" borderId="4" applyFont="0">
      <alignment horizontal="right"/>
    </xf>
    <xf numFmtId="3" fontId="1" fillId="27" borderId="4" applyFont="0">
      <alignment horizontal="right"/>
    </xf>
    <xf numFmtId="3" fontId="1" fillId="27" borderId="4" applyFont="0">
      <alignment horizontal="right"/>
    </xf>
    <xf numFmtId="173" fontId="1" fillId="27" borderId="4" applyFont="0">
      <alignment horizontal="right"/>
    </xf>
    <xf numFmtId="173" fontId="1" fillId="27" borderId="4" applyFont="0">
      <alignment horizontal="right"/>
    </xf>
    <xf numFmtId="173" fontId="1" fillId="27" borderId="4" applyFont="0">
      <alignment horizontal="right"/>
    </xf>
    <xf numFmtId="173" fontId="1" fillId="27" borderId="4" applyFont="0">
      <alignment horizontal="right"/>
    </xf>
    <xf numFmtId="173" fontId="1" fillId="27" borderId="4" applyFont="0">
      <alignment horizontal="right"/>
    </xf>
    <xf numFmtId="173" fontId="1" fillId="27" borderId="4" applyFont="0">
      <alignment horizontal="right"/>
    </xf>
    <xf numFmtId="173" fontId="1" fillId="27" borderId="4" applyFont="0">
      <alignment horizontal="right"/>
    </xf>
    <xf numFmtId="165" fontId="1" fillId="27" borderId="4" applyFont="0">
      <alignment horizontal="right"/>
    </xf>
    <xf numFmtId="165" fontId="1" fillId="27" borderId="4" applyFont="0">
      <alignment horizontal="right"/>
    </xf>
    <xf numFmtId="165" fontId="1" fillId="27" borderId="4" applyFont="0">
      <alignment horizontal="right"/>
    </xf>
    <xf numFmtId="165" fontId="1" fillId="27" borderId="4" applyFont="0">
      <alignment horizontal="right"/>
    </xf>
    <xf numFmtId="165" fontId="1" fillId="27" borderId="4" applyFont="0">
      <alignment horizontal="right"/>
    </xf>
    <xf numFmtId="165" fontId="1" fillId="27" borderId="4" applyFont="0">
      <alignment horizontal="right"/>
    </xf>
    <xf numFmtId="165" fontId="1" fillId="27" borderId="4" applyFont="0">
      <alignment horizontal="right"/>
    </xf>
    <xf numFmtId="10" fontId="1" fillId="27" borderId="4" applyFont="0">
      <alignment horizontal="right"/>
    </xf>
    <xf numFmtId="10" fontId="1" fillId="27" borderId="4" applyFont="0">
      <alignment horizontal="right"/>
    </xf>
    <xf numFmtId="10" fontId="1" fillId="27" borderId="4" applyFont="0">
      <alignment horizontal="right"/>
    </xf>
    <xf numFmtId="10" fontId="1" fillId="27" borderId="4" applyFont="0">
      <alignment horizontal="right"/>
    </xf>
    <xf numFmtId="10" fontId="1" fillId="27" borderId="4" applyFont="0">
      <alignment horizontal="right"/>
    </xf>
    <xf numFmtId="10" fontId="1" fillId="27" borderId="4" applyFont="0">
      <alignment horizontal="right"/>
    </xf>
    <xf numFmtId="10" fontId="1" fillId="27" borderId="4" applyFont="0">
      <alignment horizontal="right"/>
    </xf>
    <xf numFmtId="9" fontId="1" fillId="27" borderId="4" applyFont="0">
      <alignment horizontal="right"/>
    </xf>
    <xf numFmtId="9" fontId="1" fillId="27" borderId="4" applyFont="0">
      <alignment horizontal="right"/>
    </xf>
    <xf numFmtId="9" fontId="1" fillId="27" borderId="4" applyFont="0">
      <alignment horizontal="right"/>
    </xf>
    <xf numFmtId="9" fontId="1" fillId="27" borderId="4" applyFont="0">
      <alignment horizontal="right"/>
    </xf>
    <xf numFmtId="9" fontId="1" fillId="27" borderId="4" applyFont="0">
      <alignment horizontal="right"/>
    </xf>
    <xf numFmtId="9" fontId="1" fillId="27" borderId="4" applyFont="0">
      <alignment horizontal="right"/>
    </xf>
    <xf numFmtId="9" fontId="1" fillId="27" borderId="4" applyFont="0">
      <alignment horizontal="right"/>
    </xf>
    <xf numFmtId="174" fontId="1" fillId="27" borderId="4" applyFont="0">
      <alignment horizontal="center" wrapText="1"/>
    </xf>
    <xf numFmtId="174" fontId="1" fillId="27" borderId="4" applyFont="0">
      <alignment horizontal="center" wrapText="1"/>
    </xf>
    <xf numFmtId="174" fontId="1" fillId="27" borderId="4" applyFont="0">
      <alignment horizontal="center" wrapText="1"/>
    </xf>
    <xf numFmtId="174" fontId="1" fillId="27" borderId="4" applyFont="0">
      <alignment horizontal="center" wrapText="1"/>
    </xf>
    <xf numFmtId="174" fontId="1" fillId="27" borderId="4" applyFont="0">
      <alignment horizontal="center" wrapText="1"/>
    </xf>
    <xf numFmtId="174" fontId="1" fillId="27" borderId="4" applyFont="0">
      <alignment horizontal="center" wrapText="1"/>
    </xf>
    <xf numFmtId="174" fontId="1" fillId="27" borderId="4" applyFont="0">
      <alignment horizontal="center" wrapText="1"/>
    </xf>
    <xf numFmtId="0" fontId="1" fillId="0" borderId="0"/>
    <xf numFmtId="0" fontId="1" fillId="0" borderId="0"/>
    <xf numFmtId="0" fontId="90" fillId="0" borderId="0"/>
    <xf numFmtId="0" fontId="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 fillId="0" borderId="0"/>
    <xf numFmtId="0" fontId="1" fillId="0" borderId="0"/>
    <xf numFmtId="0" fontId="8" fillId="0" borderId="0"/>
    <xf numFmtId="0" fontId="1" fillId="0" borderId="0"/>
    <xf numFmtId="0" fontId="1" fillId="0" borderId="0"/>
    <xf numFmtId="0" fontId="49" fillId="0" borderId="0"/>
    <xf numFmtId="169" fontId="1" fillId="33" borderId="4">
      <protection locked="0"/>
    </xf>
    <xf numFmtId="169" fontId="1" fillId="33" borderId="4">
      <protection locked="0"/>
    </xf>
    <xf numFmtId="169" fontId="1" fillId="33" borderId="4">
      <protection locked="0"/>
    </xf>
    <xf numFmtId="169" fontId="1" fillId="33" borderId="4">
      <protection locked="0"/>
    </xf>
    <xf numFmtId="169" fontId="1" fillId="33" borderId="4">
      <protection locked="0"/>
    </xf>
    <xf numFmtId="169" fontId="1" fillId="33" borderId="4">
      <protection locked="0"/>
    </xf>
    <xf numFmtId="169" fontId="1" fillId="33" borderId="4">
      <protection locked="0"/>
    </xf>
    <xf numFmtId="1" fontId="1" fillId="33" borderId="4" applyFont="0">
      <alignment horizontal="right"/>
    </xf>
    <xf numFmtId="1" fontId="1" fillId="33" borderId="4" applyFont="0">
      <alignment horizontal="right"/>
    </xf>
    <xf numFmtId="1" fontId="1" fillId="33" borderId="4" applyFont="0">
      <alignment horizontal="right"/>
    </xf>
    <xf numFmtId="1" fontId="1" fillId="33" borderId="4" applyFont="0">
      <alignment horizontal="right"/>
    </xf>
    <xf numFmtId="1" fontId="1" fillId="33" borderId="4" applyFont="0">
      <alignment horizontal="right"/>
    </xf>
    <xf numFmtId="1" fontId="1" fillId="33" borderId="4" applyFont="0">
      <alignment horizontal="right"/>
    </xf>
    <xf numFmtId="1" fontId="1" fillId="33" borderId="4" applyFont="0">
      <alignment horizontal="right"/>
    </xf>
    <xf numFmtId="170" fontId="1" fillId="33" borderId="4" applyFont="0"/>
    <xf numFmtId="170" fontId="1" fillId="33" borderId="4" applyFont="0"/>
    <xf numFmtId="170" fontId="1" fillId="33" borderId="4" applyFont="0"/>
    <xf numFmtId="170" fontId="1" fillId="33" borderId="4" applyFont="0"/>
    <xf numFmtId="170" fontId="1" fillId="33" borderId="4" applyFont="0"/>
    <xf numFmtId="170" fontId="1" fillId="33" borderId="4" applyFont="0"/>
    <xf numFmtId="170" fontId="1" fillId="33" borderId="4" applyFont="0"/>
    <xf numFmtId="9" fontId="1" fillId="33" borderId="4" applyFont="0">
      <alignment horizontal="right"/>
    </xf>
    <xf numFmtId="9" fontId="1" fillId="33" borderId="4" applyFont="0">
      <alignment horizontal="right"/>
    </xf>
    <xf numFmtId="9" fontId="1" fillId="33" borderId="4" applyFont="0">
      <alignment horizontal="right"/>
    </xf>
    <xf numFmtId="9" fontId="1" fillId="33" borderId="4" applyFont="0">
      <alignment horizontal="right"/>
    </xf>
    <xf numFmtId="9" fontId="1" fillId="33" borderId="4" applyFont="0">
      <alignment horizontal="right"/>
    </xf>
    <xf numFmtId="9" fontId="1" fillId="33" borderId="4" applyFont="0">
      <alignment horizontal="right"/>
    </xf>
    <xf numFmtId="9" fontId="1" fillId="33" borderId="4" applyFont="0">
      <alignment horizontal="right"/>
    </xf>
    <xf numFmtId="171" fontId="1" fillId="33" borderId="4" applyFont="0">
      <alignment horizontal="right"/>
    </xf>
    <xf numFmtId="171" fontId="1" fillId="33" borderId="4" applyFont="0">
      <alignment horizontal="right"/>
    </xf>
    <xf numFmtId="171" fontId="1" fillId="33" borderId="4" applyFont="0">
      <alignment horizontal="right"/>
    </xf>
    <xf numFmtId="171" fontId="1" fillId="33" borderId="4" applyFont="0">
      <alignment horizontal="right"/>
    </xf>
    <xf numFmtId="171" fontId="1" fillId="33" borderId="4" applyFont="0">
      <alignment horizontal="right"/>
    </xf>
    <xf numFmtId="171" fontId="1" fillId="33" borderId="4" applyFont="0">
      <alignment horizontal="right"/>
    </xf>
    <xf numFmtId="171" fontId="1" fillId="33" borderId="4" applyFont="0">
      <alignment horizontal="right"/>
    </xf>
    <xf numFmtId="10" fontId="1" fillId="33" borderId="4" applyFont="0">
      <alignment horizontal="right"/>
    </xf>
    <xf numFmtId="10" fontId="1" fillId="33" borderId="4" applyFont="0">
      <alignment horizontal="right"/>
    </xf>
    <xf numFmtId="10" fontId="1" fillId="33" borderId="4" applyFont="0">
      <alignment horizontal="right"/>
    </xf>
    <xf numFmtId="10" fontId="1" fillId="33" borderId="4" applyFont="0">
      <alignment horizontal="right"/>
    </xf>
    <xf numFmtId="10" fontId="1" fillId="33" borderId="4" applyFont="0">
      <alignment horizontal="right"/>
    </xf>
    <xf numFmtId="10" fontId="1" fillId="33" borderId="4" applyFont="0">
      <alignment horizontal="right"/>
    </xf>
    <xf numFmtId="10" fontId="1" fillId="33" borderId="4" applyFont="0">
      <alignment horizontal="right"/>
    </xf>
    <xf numFmtId="0" fontId="1" fillId="33" borderId="4" applyFont="0">
      <alignment horizontal="center" wrapText="1"/>
    </xf>
    <xf numFmtId="0" fontId="1" fillId="33" borderId="4" applyFont="0">
      <alignment horizontal="center" wrapText="1"/>
    </xf>
    <xf numFmtId="0" fontId="1" fillId="33" borderId="4" applyFont="0">
      <alignment horizontal="center" wrapText="1"/>
    </xf>
    <xf numFmtId="0" fontId="1" fillId="33" borderId="4" applyFont="0">
      <alignment horizontal="center" wrapText="1"/>
    </xf>
    <xf numFmtId="0" fontId="1" fillId="33" borderId="4" applyFont="0">
      <alignment horizontal="center" wrapText="1"/>
    </xf>
    <xf numFmtId="0" fontId="1" fillId="33" borderId="4" applyFont="0">
      <alignment horizontal="center" wrapText="1"/>
    </xf>
    <xf numFmtId="0" fontId="1" fillId="33" borderId="4" applyFont="0">
      <alignment horizontal="center" wrapText="1"/>
    </xf>
    <xf numFmtId="49" fontId="1" fillId="33" borderId="4" applyFont="0"/>
    <xf numFmtId="49" fontId="1" fillId="33" borderId="4" applyFont="0"/>
    <xf numFmtId="49" fontId="1" fillId="33" borderId="4" applyFont="0"/>
    <xf numFmtId="49" fontId="1" fillId="33" borderId="4" applyFont="0"/>
    <xf numFmtId="49" fontId="1" fillId="33" borderId="4" applyFont="0"/>
    <xf numFmtId="49" fontId="1" fillId="33" borderId="4" applyFont="0"/>
    <xf numFmtId="49" fontId="1" fillId="33" borderId="4" applyFont="0"/>
    <xf numFmtId="170" fontId="1" fillId="34" borderId="4" applyFont="0"/>
    <xf numFmtId="170" fontId="1" fillId="34" borderId="4" applyFont="0"/>
    <xf numFmtId="170" fontId="1" fillId="34" borderId="4" applyFont="0"/>
    <xf numFmtId="170" fontId="1" fillId="34" borderId="4" applyFont="0"/>
    <xf numFmtId="170" fontId="1" fillId="34" borderId="4" applyFont="0"/>
    <xf numFmtId="170" fontId="1" fillId="34" borderId="4" applyFont="0"/>
    <xf numFmtId="170" fontId="1" fillId="34" borderId="4" applyFont="0"/>
    <xf numFmtId="9" fontId="1" fillId="34" borderId="4" applyFont="0">
      <alignment horizontal="right"/>
    </xf>
    <xf numFmtId="9" fontId="1" fillId="34" borderId="4" applyFont="0">
      <alignment horizontal="right"/>
    </xf>
    <xf numFmtId="9" fontId="1" fillId="34" borderId="4" applyFont="0">
      <alignment horizontal="right"/>
    </xf>
    <xf numFmtId="9" fontId="1" fillId="34" borderId="4" applyFont="0">
      <alignment horizontal="right"/>
    </xf>
    <xf numFmtId="9" fontId="1" fillId="34" borderId="4" applyFont="0">
      <alignment horizontal="right"/>
    </xf>
    <xf numFmtId="9" fontId="1" fillId="34" borderId="4" applyFont="0">
      <alignment horizontal="right"/>
    </xf>
    <xf numFmtId="9" fontId="1" fillId="34" borderId="4" applyFont="0">
      <alignment horizontal="right"/>
    </xf>
    <xf numFmtId="170" fontId="1" fillId="35" borderId="4" applyFont="0">
      <alignment horizontal="right"/>
    </xf>
    <xf numFmtId="170" fontId="1" fillId="35" borderId="4" applyFont="0">
      <alignment horizontal="right"/>
    </xf>
    <xf numFmtId="170" fontId="1" fillId="35" borderId="4" applyFont="0">
      <alignment horizontal="right"/>
    </xf>
    <xf numFmtId="170" fontId="1" fillId="35" borderId="4" applyFont="0">
      <alignment horizontal="right"/>
    </xf>
    <xf numFmtId="170" fontId="1" fillId="35" borderId="4" applyFont="0">
      <alignment horizontal="right"/>
    </xf>
    <xf numFmtId="170" fontId="1" fillId="35" borderId="4" applyFont="0">
      <alignment horizontal="right"/>
    </xf>
    <xf numFmtId="170" fontId="1" fillId="35" borderId="4" applyFont="0">
      <alignment horizontal="right"/>
    </xf>
    <xf numFmtId="1" fontId="1" fillId="35" borderId="4" applyFont="0">
      <alignment horizontal="right"/>
    </xf>
    <xf numFmtId="1" fontId="1" fillId="35" borderId="4" applyFont="0">
      <alignment horizontal="right"/>
    </xf>
    <xf numFmtId="1" fontId="1" fillId="35" borderId="4" applyFont="0">
      <alignment horizontal="right"/>
    </xf>
    <xf numFmtId="1" fontId="1" fillId="35" borderId="4" applyFont="0">
      <alignment horizontal="right"/>
    </xf>
    <xf numFmtId="1" fontId="1" fillId="35" borderId="4" applyFont="0">
      <alignment horizontal="right"/>
    </xf>
    <xf numFmtId="1" fontId="1" fillId="35" borderId="4" applyFont="0">
      <alignment horizontal="right"/>
    </xf>
    <xf numFmtId="1" fontId="1" fillId="35" borderId="4" applyFont="0">
      <alignment horizontal="right"/>
    </xf>
    <xf numFmtId="170" fontId="1" fillId="35" borderId="4" applyFont="0"/>
    <xf numFmtId="170" fontId="1" fillId="35" borderId="4" applyFont="0"/>
    <xf numFmtId="170" fontId="1" fillId="35" borderId="4" applyFont="0"/>
    <xf numFmtId="170" fontId="1" fillId="35" borderId="4" applyFont="0"/>
    <xf numFmtId="170" fontId="1" fillId="35" borderId="4" applyFont="0"/>
    <xf numFmtId="170" fontId="1" fillId="35" borderId="4" applyFont="0"/>
    <xf numFmtId="170" fontId="1" fillId="35" borderId="4" applyFont="0"/>
    <xf numFmtId="165" fontId="1" fillId="35" borderId="4" applyFont="0"/>
    <xf numFmtId="165" fontId="1" fillId="35" borderId="4" applyFont="0"/>
    <xf numFmtId="165" fontId="1" fillId="35" borderId="4" applyFont="0"/>
    <xf numFmtId="165" fontId="1" fillId="35" borderId="4" applyFont="0"/>
    <xf numFmtId="165" fontId="1" fillId="35" borderId="4" applyFont="0"/>
    <xf numFmtId="165" fontId="1" fillId="35" borderId="4" applyFont="0"/>
    <xf numFmtId="165" fontId="1" fillId="35" borderId="4" applyFont="0"/>
    <xf numFmtId="10" fontId="1" fillId="35" borderId="4" applyFont="0">
      <alignment horizontal="right"/>
    </xf>
    <xf numFmtId="10" fontId="1" fillId="35" borderId="4" applyFont="0">
      <alignment horizontal="right"/>
    </xf>
    <xf numFmtId="10" fontId="1" fillId="35" borderId="4" applyFont="0">
      <alignment horizontal="right"/>
    </xf>
    <xf numFmtId="10" fontId="1" fillId="35" borderId="4" applyFont="0">
      <alignment horizontal="right"/>
    </xf>
    <xf numFmtId="10" fontId="1" fillId="35" borderId="4" applyFont="0">
      <alignment horizontal="right"/>
    </xf>
    <xf numFmtId="10" fontId="1" fillId="35" borderId="4" applyFont="0">
      <alignment horizontal="right"/>
    </xf>
    <xf numFmtId="10" fontId="1" fillId="35" borderId="4" applyFont="0">
      <alignment horizontal="right"/>
    </xf>
    <xf numFmtId="9" fontId="1" fillId="35" borderId="4" applyFont="0">
      <alignment horizontal="right"/>
    </xf>
    <xf numFmtId="9" fontId="1" fillId="35" borderId="4" applyFont="0">
      <alignment horizontal="right"/>
    </xf>
    <xf numFmtId="9" fontId="1" fillId="35" borderId="4" applyFont="0">
      <alignment horizontal="right"/>
    </xf>
    <xf numFmtId="9" fontId="1" fillId="35" borderId="4" applyFont="0">
      <alignment horizontal="right"/>
    </xf>
    <xf numFmtId="9" fontId="1" fillId="35" borderId="4" applyFont="0">
      <alignment horizontal="right"/>
    </xf>
    <xf numFmtId="9" fontId="1" fillId="35" borderId="4" applyFont="0">
      <alignment horizontal="right"/>
    </xf>
    <xf numFmtId="9" fontId="1" fillId="35" borderId="4" applyFont="0">
      <alignment horizontal="right"/>
    </xf>
    <xf numFmtId="171" fontId="1" fillId="35" borderId="4" applyFont="0">
      <alignment horizontal="right"/>
    </xf>
    <xf numFmtId="171" fontId="1" fillId="35" borderId="4" applyFont="0">
      <alignment horizontal="right"/>
    </xf>
    <xf numFmtId="171" fontId="1" fillId="35" borderId="4" applyFont="0">
      <alignment horizontal="right"/>
    </xf>
    <xf numFmtId="171" fontId="1" fillId="35" borderId="4" applyFont="0">
      <alignment horizontal="right"/>
    </xf>
    <xf numFmtId="171" fontId="1" fillId="35" borderId="4" applyFont="0">
      <alignment horizontal="right"/>
    </xf>
    <xf numFmtId="171" fontId="1" fillId="35" borderId="4" applyFont="0">
      <alignment horizontal="right"/>
    </xf>
    <xf numFmtId="171" fontId="1" fillId="35" borderId="4" applyFont="0">
      <alignment horizontal="right"/>
    </xf>
    <xf numFmtId="10" fontId="1" fillId="35" borderId="18" applyFont="0">
      <alignment horizontal="right"/>
    </xf>
    <xf numFmtId="10" fontId="1" fillId="35" borderId="18" applyFont="0">
      <alignment horizontal="right"/>
    </xf>
    <xf numFmtId="10" fontId="1" fillId="35" borderId="18" applyFont="0">
      <alignment horizontal="right"/>
    </xf>
    <xf numFmtId="10" fontId="1" fillId="35" borderId="18" applyFont="0">
      <alignment horizontal="right"/>
    </xf>
    <xf numFmtId="10" fontId="1" fillId="35" borderId="18" applyFont="0">
      <alignment horizontal="right"/>
    </xf>
    <xf numFmtId="10" fontId="1" fillId="35" borderId="18" applyFont="0">
      <alignment horizontal="right"/>
    </xf>
    <xf numFmtId="10" fontId="1" fillId="35" borderId="18" applyFont="0">
      <alignment horizontal="right"/>
    </xf>
    <xf numFmtId="0" fontId="1" fillId="35" borderId="4" applyFont="0">
      <alignment horizontal="center" wrapText="1"/>
      <protection locked="0"/>
    </xf>
    <xf numFmtId="0" fontId="1" fillId="35" borderId="4" applyFont="0">
      <alignment horizontal="center" wrapText="1"/>
      <protection locked="0"/>
    </xf>
    <xf numFmtId="0" fontId="1" fillId="35" borderId="4" applyFont="0">
      <alignment horizontal="center" wrapText="1"/>
      <protection locked="0"/>
    </xf>
    <xf numFmtId="0" fontId="1" fillId="35" borderId="4" applyFont="0">
      <alignment horizontal="center" wrapText="1"/>
      <protection locked="0"/>
    </xf>
    <xf numFmtId="0" fontId="1" fillId="35" borderId="4" applyFont="0">
      <alignment horizontal="center" wrapText="1"/>
      <protection locked="0"/>
    </xf>
    <xf numFmtId="0" fontId="1" fillId="35" borderId="4" applyFont="0">
      <alignment horizontal="center" wrapText="1"/>
      <protection locked="0"/>
    </xf>
    <xf numFmtId="0" fontId="1" fillId="35" borderId="4" applyFont="0">
      <alignment horizontal="center" wrapText="1"/>
      <protection locked="0"/>
    </xf>
    <xf numFmtId="49" fontId="1" fillId="35" borderId="4" applyFont="0"/>
    <xf numFmtId="49" fontId="1" fillId="35" borderId="4" applyFont="0"/>
    <xf numFmtId="49" fontId="1" fillId="35" borderId="4" applyFont="0"/>
    <xf numFmtId="49" fontId="1" fillId="35" borderId="4" applyFont="0"/>
    <xf numFmtId="49" fontId="1" fillId="35" borderId="4" applyFont="0"/>
    <xf numFmtId="49" fontId="1" fillId="35" borderId="4" applyFont="0"/>
    <xf numFmtId="49" fontId="1" fillId="35" borderId="4" applyFont="0"/>
    <xf numFmtId="0" fontId="16" fillId="24" borderId="1" applyNumberFormat="0" applyAlignment="0" applyProtection="0"/>
    <xf numFmtId="0" fontId="16" fillId="24" borderId="1" applyNumberFormat="0" applyAlignment="0" applyProtection="0"/>
    <xf numFmtId="0" fontId="25"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0" fillId="0" borderId="0" applyNumberFormat="0" applyFill="0" applyBorder="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33" fillId="0" borderId="19" applyNumberFormat="0" applyFill="0" applyAlignment="0" applyProtection="0"/>
    <xf numFmtId="0" fontId="41" fillId="0" borderId="17"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0" fontId="42" fillId="0" borderId="0" applyNumberFormat="0" applyFill="0" applyBorder="0" applyAlignment="0" applyProtection="0"/>
    <xf numFmtId="0" fontId="1" fillId="0" borderId="0"/>
  </cellStyleXfs>
  <cellXfs count="3162">
    <xf numFmtId="0" fontId="0" fillId="0" borderId="0" xfId="0"/>
    <xf numFmtId="0" fontId="0" fillId="0" borderId="20" xfId="0" applyBorder="1"/>
    <xf numFmtId="0" fontId="0" fillId="0" borderId="22" xfId="0" applyBorder="1"/>
    <xf numFmtId="0" fontId="0" fillId="0" borderId="23" xfId="0" applyBorder="1"/>
    <xf numFmtId="0" fontId="95" fillId="0" borderId="0" xfId="0" applyFont="1"/>
    <xf numFmtId="0" fontId="96" fillId="0" borderId="0" xfId="0" applyFont="1"/>
    <xf numFmtId="0" fontId="96" fillId="0" borderId="0" xfId="0" applyFont="1" applyAlignment="1">
      <alignment horizontal="center"/>
    </xf>
    <xf numFmtId="0" fontId="96" fillId="0" borderId="0" xfId="0" applyFont="1" applyFill="1" applyBorder="1"/>
    <xf numFmtId="0" fontId="96" fillId="0" borderId="0" xfId="0" applyFont="1" applyFill="1" applyBorder="1" applyAlignment="1">
      <alignment textRotation="180"/>
    </xf>
    <xf numFmtId="164" fontId="96" fillId="0" borderId="0" xfId="638" applyNumberFormat="1" applyFont="1" applyFill="1" applyBorder="1"/>
    <xf numFmtId="0" fontId="7" fillId="0" borderId="0" xfId="440" applyFont="1" applyFill="1" applyBorder="1" applyAlignment="1">
      <alignment horizontal="center" vertical="center" wrapText="1"/>
    </xf>
    <xf numFmtId="0" fontId="7" fillId="0" borderId="0" xfId="440" applyFont="1" applyFill="1" applyBorder="1" applyAlignment="1">
      <alignment horizontal="center" vertical="center" textRotation="180" wrapText="1"/>
    </xf>
    <xf numFmtId="0" fontId="98" fillId="0" borderId="0" xfId="0" applyFont="1" applyAlignment="1">
      <alignment horizontal="center" vertical="center"/>
    </xf>
    <xf numFmtId="0" fontId="0" fillId="37" borderId="0" xfId="0" applyFill="1"/>
    <xf numFmtId="0" fontId="2" fillId="37" borderId="0" xfId="0" applyFont="1" applyFill="1" applyAlignment="1">
      <alignment horizontal="left" vertical="center"/>
    </xf>
    <xf numFmtId="0" fontId="0" fillId="37" borderId="0" xfId="0" applyFill="1" applyAlignment="1">
      <alignment wrapText="1"/>
    </xf>
    <xf numFmtId="0" fontId="43" fillId="37" borderId="0" xfId="0" applyFont="1" applyFill="1"/>
    <xf numFmtId="0" fontId="48" fillId="37" borderId="0" xfId="0" applyFont="1" applyFill="1"/>
    <xf numFmtId="0" fontId="50" fillId="37" borderId="0" xfId="571" applyFont="1" applyFill="1"/>
    <xf numFmtId="0" fontId="51" fillId="37" borderId="0" xfId="571" applyFont="1" applyFill="1" applyAlignment="1">
      <alignment vertical="center"/>
    </xf>
    <xf numFmtId="0" fontId="50" fillId="37" borderId="0" xfId="571" applyFont="1" applyFill="1" applyAlignment="1">
      <alignment wrapText="1"/>
    </xf>
    <xf numFmtId="0" fontId="44" fillId="42" borderId="51" xfId="571" applyFont="1" applyFill="1" applyBorder="1" applyAlignment="1" applyProtection="1">
      <alignment vertical="center"/>
      <protection locked="0"/>
    </xf>
    <xf numFmtId="0" fontId="43" fillId="37" borderId="0" xfId="461" applyFont="1" applyFill="1" applyBorder="1" applyAlignment="1" applyProtection="1"/>
    <xf numFmtId="0" fontId="2" fillId="37" borderId="0" xfId="461" applyFont="1" applyFill="1" applyBorder="1" applyAlignment="1" applyProtection="1">
      <alignment horizontal="left" vertical="center"/>
    </xf>
    <xf numFmtId="0" fontId="43" fillId="37" borderId="0" xfId="461" applyFont="1" applyFill="1" applyBorder="1" applyAlignment="1" applyProtection="1">
      <alignment horizontal="left" vertical="center"/>
    </xf>
    <xf numFmtId="0" fontId="43" fillId="37" borderId="0" xfId="461" applyFont="1" applyFill="1" applyProtection="1"/>
    <xf numFmtId="0" fontId="54" fillId="37" borderId="0" xfId="461" applyFont="1" applyFill="1" applyBorder="1" applyAlignment="1" applyProtection="1"/>
    <xf numFmtId="0" fontId="54" fillId="37" borderId="0" xfId="461" applyFont="1" applyFill="1" applyProtection="1"/>
    <xf numFmtId="0" fontId="46" fillId="37" borderId="0" xfId="461" applyFont="1" applyFill="1" applyProtection="1"/>
    <xf numFmtId="0" fontId="105" fillId="43" borderId="33" xfId="461" applyFont="1" applyFill="1" applyBorder="1" applyAlignment="1" applyProtection="1">
      <alignment horizontal="center" vertical="center" wrapText="1"/>
    </xf>
    <xf numFmtId="2" fontId="105" fillId="43" borderId="56" xfId="461" applyNumberFormat="1" applyFont="1" applyFill="1" applyBorder="1" applyAlignment="1" applyProtection="1">
      <alignment horizontal="center" vertical="center" wrapText="1"/>
    </xf>
    <xf numFmtId="2" fontId="105" fillId="43" borderId="58" xfId="461" applyNumberFormat="1" applyFont="1" applyFill="1" applyBorder="1" applyAlignment="1" applyProtection="1">
      <alignment horizontal="center" vertical="center" wrapText="1"/>
    </xf>
    <xf numFmtId="0" fontId="106" fillId="0" borderId="59" xfId="501" applyFont="1" applyFill="1" applyBorder="1" applyAlignment="1" applyProtection="1">
      <alignment horizontal="center" vertical="center" wrapText="1"/>
    </xf>
    <xf numFmtId="0" fontId="106" fillId="0" borderId="61" xfId="501" applyFont="1" applyFill="1" applyBorder="1" applyAlignment="1" applyProtection="1">
      <alignment horizontal="center"/>
    </xf>
    <xf numFmtId="3" fontId="44" fillId="42" borderId="62" xfId="461" applyNumberFormat="1" applyFont="1" applyFill="1" applyBorder="1" applyAlignment="1" applyProtection="1">
      <alignment horizontal="center"/>
    </xf>
    <xf numFmtId="3" fontId="44" fillId="42" borderId="57" xfId="461" applyNumberFormat="1" applyFont="1" applyFill="1" applyBorder="1" applyAlignment="1" applyProtection="1">
      <alignment horizontal="center"/>
    </xf>
    <xf numFmtId="3" fontId="44" fillId="42" borderId="63" xfId="461" applyNumberFormat="1" applyFont="1" applyFill="1" applyBorder="1" applyAlignment="1" applyProtection="1">
      <alignment horizontal="center"/>
    </xf>
    <xf numFmtId="0" fontId="106" fillId="0" borderId="64" xfId="501" applyFont="1" applyFill="1" applyBorder="1" applyAlignment="1" applyProtection="1">
      <alignment horizontal="center" vertical="center" wrapText="1"/>
    </xf>
    <xf numFmtId="3" fontId="43" fillId="0" borderId="0" xfId="461" applyNumberFormat="1" applyFont="1" applyFill="1" applyBorder="1" applyAlignment="1" applyProtection="1">
      <alignment horizontal="center" vertical="center" wrapText="1"/>
    </xf>
    <xf numFmtId="0" fontId="43" fillId="0" borderId="0" xfId="461" applyFont="1" applyFill="1" applyBorder="1" applyAlignment="1" applyProtection="1"/>
    <xf numFmtId="0" fontId="43" fillId="37" borderId="0" xfId="461" applyFont="1" applyFill="1" applyBorder="1" applyAlignment="1" applyProtection="1">
      <alignment wrapText="1"/>
    </xf>
    <xf numFmtId="0" fontId="43" fillId="0" borderId="0" xfId="440" applyFont="1" applyProtection="1"/>
    <xf numFmtId="0" fontId="46" fillId="0" borderId="0" xfId="440" applyFont="1" applyFill="1" applyBorder="1" applyAlignment="1"/>
    <xf numFmtId="0" fontId="43" fillId="0" borderId="0" xfId="440" applyFont="1" applyBorder="1" applyProtection="1"/>
    <xf numFmtId="0" fontId="43" fillId="0" borderId="0" xfId="440" applyFont="1" applyFill="1" applyProtection="1"/>
    <xf numFmtId="0" fontId="43" fillId="0" borderId="0" xfId="440" applyFont="1" applyAlignment="1" applyProtection="1">
      <alignment horizontal="center"/>
    </xf>
    <xf numFmtId="0" fontId="55" fillId="0" borderId="0" xfId="440" applyFont="1" applyProtection="1"/>
    <xf numFmtId="0" fontId="57" fillId="37" borderId="0" xfId="440" applyFont="1" applyFill="1" applyBorder="1" applyAlignment="1" applyProtection="1">
      <alignment horizontal="center" vertical="center" wrapText="1"/>
    </xf>
    <xf numFmtId="0" fontId="1" fillId="37" borderId="0" xfId="440" applyFill="1"/>
    <xf numFmtId="0" fontId="55" fillId="0" borderId="0" xfId="440" applyFont="1" applyFill="1" applyBorder="1" applyAlignment="1"/>
    <xf numFmtId="0" fontId="99" fillId="37" borderId="0" xfId="440" applyFont="1" applyFill="1" applyBorder="1" applyProtection="1"/>
    <xf numFmtId="0" fontId="1" fillId="0" borderId="0" xfId="440" applyProtection="1"/>
    <xf numFmtId="0" fontId="45" fillId="0" borderId="0" xfId="440" applyFont="1" applyProtection="1"/>
    <xf numFmtId="0" fontId="1" fillId="0" borderId="0" xfId="440" applyFont="1" applyProtection="1"/>
    <xf numFmtId="0" fontId="45" fillId="0" borderId="0" xfId="440" applyFont="1" applyFill="1" applyBorder="1" applyProtection="1"/>
    <xf numFmtId="0" fontId="43" fillId="0" borderId="0" xfId="440" applyFont="1"/>
    <xf numFmtId="0" fontId="57" fillId="0" borderId="0" xfId="440" applyFont="1" applyAlignment="1">
      <alignment vertical="center"/>
    </xf>
    <xf numFmtId="0" fontId="1" fillId="0" borderId="0" xfId="440"/>
    <xf numFmtId="0" fontId="2" fillId="0" borderId="0" xfId="440" applyFont="1" applyAlignment="1" applyProtection="1">
      <alignment vertical="center"/>
    </xf>
    <xf numFmtId="0" fontId="99" fillId="39" borderId="29" xfId="463" applyFont="1" applyFill="1" applyBorder="1" applyAlignment="1" applyProtection="1">
      <alignment vertical="top" wrapText="1"/>
    </xf>
    <xf numFmtId="0" fontId="99" fillId="39" borderId="56" xfId="553" applyFont="1" applyFill="1" applyBorder="1" applyAlignment="1" applyProtection="1">
      <alignment horizontal="left" vertical="top" wrapText="1"/>
    </xf>
    <xf numFmtId="0" fontId="99" fillId="39" borderId="56" xfId="463" applyFont="1" applyFill="1" applyBorder="1" applyAlignment="1" applyProtection="1">
      <alignment horizontal="left" vertical="top" wrapText="1"/>
    </xf>
    <xf numFmtId="0" fontId="100" fillId="39" borderId="56" xfId="463" applyFont="1" applyFill="1" applyBorder="1" applyAlignment="1" applyProtection="1">
      <alignment horizontal="left" vertical="top" wrapText="1" indent="1"/>
    </xf>
    <xf numFmtId="0" fontId="100" fillId="39" borderId="56" xfId="463" applyFont="1" applyFill="1" applyBorder="1" applyAlignment="1" applyProtection="1">
      <alignment horizontal="left" vertical="top" wrapText="1" indent="5"/>
    </xf>
    <xf numFmtId="0" fontId="99" fillId="39" borderId="66" xfId="440" applyFont="1" applyFill="1" applyBorder="1" applyProtection="1"/>
    <xf numFmtId="0" fontId="52" fillId="0" borderId="0" xfId="440" applyFont="1" applyAlignment="1">
      <alignment vertical="center"/>
    </xf>
    <xf numFmtId="0" fontId="50" fillId="0" borderId="0" xfId="440" applyFont="1" applyAlignment="1">
      <alignment horizontal="center" vertical="center"/>
    </xf>
    <xf numFmtId="0" fontId="62" fillId="0" borderId="0" xfId="440" applyFont="1" applyAlignment="1">
      <alignment vertical="center"/>
    </xf>
    <xf numFmtId="0" fontId="50" fillId="0" borderId="0" xfId="440" applyFont="1" applyAlignment="1">
      <alignment horizontal="center" vertical="center" wrapText="1"/>
    </xf>
    <xf numFmtId="0" fontId="50" fillId="0" borderId="0" xfId="440" applyFont="1" applyAlignment="1">
      <alignment vertical="center"/>
    </xf>
    <xf numFmtId="0" fontId="63" fillId="37" borderId="0" xfId="440" applyFont="1" applyFill="1" applyAlignment="1" applyProtection="1">
      <alignment vertical="center"/>
    </xf>
    <xf numFmtId="0" fontId="51" fillId="0" borderId="86" xfId="440" applyFont="1" applyBorder="1" applyAlignment="1">
      <alignment vertical="center"/>
    </xf>
    <xf numFmtId="0" fontId="46" fillId="37" borderId="86" xfId="440" applyFont="1" applyFill="1" applyBorder="1" applyAlignment="1" applyProtection="1">
      <alignment horizontal="center" vertical="center" wrapText="1"/>
    </xf>
    <xf numFmtId="0" fontId="55" fillId="37" borderId="86" xfId="440" applyFont="1" applyFill="1" applyBorder="1" applyAlignment="1" applyProtection="1">
      <alignment horizontal="center" vertical="center" wrapText="1"/>
    </xf>
    <xf numFmtId="0" fontId="108" fillId="43" borderId="29" xfId="440" applyFont="1" applyFill="1" applyBorder="1" applyAlignment="1" applyProtection="1">
      <alignment horizontal="center" vertical="center" wrapText="1"/>
    </xf>
    <xf numFmtId="175" fontId="103" fillId="43" borderId="27" xfId="440" applyNumberFormat="1" applyFont="1" applyFill="1" applyBorder="1" applyAlignment="1" applyProtection="1">
      <alignment horizontal="center" vertical="center" wrapText="1"/>
    </xf>
    <xf numFmtId="175" fontId="103" fillId="43" borderId="29" xfId="440" applyNumberFormat="1" applyFont="1" applyFill="1" applyBorder="1" applyAlignment="1" applyProtection="1">
      <alignment horizontal="center" vertical="center" wrapText="1"/>
    </xf>
    <xf numFmtId="175" fontId="103" fillId="43" borderId="75" xfId="440" applyNumberFormat="1" applyFont="1" applyFill="1" applyBorder="1" applyAlignment="1" applyProtection="1">
      <alignment horizontal="center" vertical="center" wrapText="1"/>
    </xf>
    <xf numFmtId="175" fontId="103" fillId="43" borderId="73" xfId="440" applyNumberFormat="1" applyFont="1" applyFill="1" applyBorder="1" applyAlignment="1" applyProtection="1">
      <alignment horizontal="center" vertical="center" wrapText="1"/>
    </xf>
    <xf numFmtId="0" fontId="64" fillId="46" borderId="48" xfId="440" applyFont="1" applyFill="1" applyBorder="1" applyAlignment="1" applyProtection="1">
      <alignment horizontal="center" vertical="center" wrapText="1"/>
    </xf>
    <xf numFmtId="0" fontId="50" fillId="0" borderId="0" xfId="440" applyFont="1" applyAlignment="1" applyProtection="1">
      <alignment horizontal="center" vertical="center" wrapText="1"/>
    </xf>
    <xf numFmtId="0" fontId="103" fillId="43" borderId="77" xfId="758" applyFont="1" applyFill="1" applyBorder="1" applyAlignment="1" applyProtection="1">
      <alignment horizontal="center" vertical="center" wrapText="1"/>
    </xf>
    <xf numFmtId="0" fontId="103" fillId="43" borderId="54" xfId="758" applyFont="1" applyFill="1" applyBorder="1" applyAlignment="1" applyProtection="1">
      <alignment horizontal="left" vertical="center" wrapText="1" indent="1"/>
    </xf>
    <xf numFmtId="0" fontId="43" fillId="37" borderId="75" xfId="440" applyFont="1" applyFill="1" applyBorder="1" applyAlignment="1" applyProtection="1">
      <alignment horizontal="left" vertical="center" wrapText="1"/>
    </xf>
    <xf numFmtId="176" fontId="50" fillId="0" borderId="0" xfId="440" applyNumberFormat="1" applyFont="1" applyAlignment="1" applyProtection="1">
      <alignment vertical="center"/>
    </xf>
    <xf numFmtId="0" fontId="50" fillId="0" borderId="0" xfId="440" applyFont="1" applyAlignment="1" applyProtection="1">
      <alignment vertical="center"/>
    </xf>
    <xf numFmtId="0" fontId="103" fillId="43" borderId="77" xfId="758" applyFont="1" applyFill="1" applyBorder="1" applyAlignment="1" applyProtection="1">
      <alignment horizontal="left" vertical="center" wrapText="1" indent="1"/>
    </xf>
    <xf numFmtId="0" fontId="43" fillId="37" borderId="4" xfId="440" applyFont="1" applyFill="1" applyBorder="1" applyAlignment="1" applyProtection="1">
      <alignment horizontal="left" vertical="center" wrapText="1"/>
    </xf>
    <xf numFmtId="0" fontId="105" fillId="43" borderId="77" xfId="758" applyFont="1" applyFill="1" applyBorder="1" applyAlignment="1" applyProtection="1">
      <alignment horizontal="center" vertical="center" wrapText="1"/>
    </xf>
    <xf numFmtId="0" fontId="105" fillId="43" borderId="77" xfId="758" applyFont="1" applyFill="1" applyBorder="1" applyAlignment="1" applyProtection="1">
      <alignment horizontal="left" vertical="center" wrapText="1" indent="1"/>
    </xf>
    <xf numFmtId="0" fontId="43" fillId="37" borderId="63" xfId="440" applyFont="1" applyFill="1" applyBorder="1" applyAlignment="1" applyProtection="1">
      <alignment horizontal="left" vertical="center" wrapText="1"/>
    </xf>
    <xf numFmtId="0" fontId="43" fillId="37" borderId="62" xfId="440" applyFont="1" applyFill="1" applyBorder="1" applyAlignment="1" applyProtection="1">
      <alignment vertical="center" wrapText="1"/>
    </xf>
    <xf numFmtId="0" fontId="43" fillId="37" borderId="63" xfId="440" applyFont="1" applyFill="1" applyBorder="1" applyAlignment="1" applyProtection="1">
      <alignment horizontal="left" vertical="center" wrapText="1" indent="1"/>
    </xf>
    <xf numFmtId="0" fontId="43" fillId="37" borderId="20" xfId="440" applyFont="1" applyFill="1" applyBorder="1" applyAlignment="1" applyProtection="1">
      <alignment horizontal="left" vertical="center" wrapText="1"/>
    </xf>
    <xf numFmtId="0" fontId="43" fillId="37" borderId="87" xfId="440" applyFont="1" applyFill="1" applyBorder="1" applyAlignment="1" applyProtection="1">
      <alignment horizontal="left" vertical="center" wrapText="1"/>
    </xf>
    <xf numFmtId="0" fontId="43" fillId="37" borderId="71" xfId="440" applyFont="1" applyFill="1" applyBorder="1" applyAlignment="1" applyProtection="1">
      <alignment vertical="center" wrapText="1"/>
    </xf>
    <xf numFmtId="0" fontId="43" fillId="37" borderId="21" xfId="440" applyFont="1" applyFill="1" applyBorder="1" applyAlignment="1" applyProtection="1">
      <alignment vertical="center" wrapText="1"/>
    </xf>
    <xf numFmtId="0" fontId="50" fillId="37" borderId="0" xfId="440" applyFont="1" applyFill="1" applyAlignment="1" applyProtection="1">
      <alignment vertical="center"/>
    </xf>
    <xf numFmtId="0" fontId="43" fillId="37" borderId="4" xfId="440" applyFont="1" applyFill="1" applyBorder="1" applyAlignment="1">
      <alignment horizontal="left" vertical="center" wrapText="1"/>
    </xf>
    <xf numFmtId="0" fontId="56" fillId="0" borderId="0" xfId="440" applyFont="1" applyAlignment="1" applyProtection="1">
      <alignment vertical="center"/>
    </xf>
    <xf numFmtId="0" fontId="105" fillId="43" borderId="77" xfId="758" applyFont="1" applyFill="1" applyBorder="1" applyAlignment="1" applyProtection="1">
      <alignment horizontal="left" vertical="center" wrapText="1" indent="2"/>
    </xf>
    <xf numFmtId="0" fontId="43" fillId="37" borderId="13" xfId="440" applyFont="1" applyFill="1" applyBorder="1" applyAlignment="1" applyProtection="1">
      <alignment horizontal="left" vertical="center" wrapText="1"/>
    </xf>
    <xf numFmtId="0" fontId="103" fillId="43" borderId="77" xfId="758" quotePrefix="1" applyFont="1" applyFill="1" applyBorder="1" applyAlignment="1" applyProtection="1">
      <alignment horizontal="center" vertical="center" wrapText="1"/>
    </xf>
    <xf numFmtId="0" fontId="103" fillId="43" borderId="52" xfId="758" quotePrefix="1" applyFont="1" applyFill="1" applyBorder="1" applyAlignment="1" applyProtection="1">
      <alignment horizontal="center" vertical="center" wrapText="1"/>
    </xf>
    <xf numFmtId="0" fontId="103" fillId="43" borderId="67" xfId="758" applyFont="1" applyFill="1" applyBorder="1" applyAlignment="1" applyProtection="1">
      <alignment horizontal="left" vertical="center" wrapText="1" indent="1"/>
    </xf>
    <xf numFmtId="0" fontId="103" fillId="43" borderId="28" xfId="758" applyFont="1" applyFill="1" applyBorder="1" applyAlignment="1" applyProtection="1">
      <alignment horizontal="left" vertical="center" wrapText="1" indent="1"/>
    </xf>
    <xf numFmtId="0" fontId="56" fillId="37" borderId="21" xfId="440" applyFont="1" applyFill="1" applyBorder="1" applyAlignment="1" applyProtection="1">
      <alignment vertical="center" wrapText="1"/>
    </xf>
    <xf numFmtId="0" fontId="103" fillId="43" borderId="80" xfId="758" applyFont="1" applyFill="1" applyBorder="1" applyAlignment="1" applyProtection="1">
      <alignment horizontal="left" vertical="center" wrapText="1" indent="1"/>
    </xf>
    <xf numFmtId="0" fontId="56" fillId="37" borderId="85" xfId="440" applyFont="1" applyFill="1" applyBorder="1" applyAlignment="1" applyProtection="1">
      <alignment vertical="center" wrapText="1"/>
    </xf>
    <xf numFmtId="0" fontId="65" fillId="0" borderId="0" xfId="440" quotePrefix="1" applyFont="1" applyAlignment="1">
      <alignment vertical="center"/>
    </xf>
    <xf numFmtId="0" fontId="50" fillId="0" borderId="0" xfId="440" applyFont="1" applyAlignment="1" applyProtection="1">
      <alignment horizontal="center" vertical="center"/>
    </xf>
    <xf numFmtId="0" fontId="50" fillId="37" borderId="0" xfId="440" applyFont="1" applyFill="1" applyAlignment="1" applyProtection="1">
      <alignment horizontal="center" vertical="center"/>
    </xf>
    <xf numFmtId="0" fontId="50" fillId="37" borderId="0" xfId="440" applyFont="1" applyFill="1" applyAlignment="1" applyProtection="1">
      <alignment horizontal="center" vertical="center" wrapText="1"/>
    </xf>
    <xf numFmtId="0" fontId="52" fillId="0" borderId="0" xfId="440" applyFont="1" applyAlignment="1" applyProtection="1">
      <alignment vertical="center"/>
    </xf>
    <xf numFmtId="0" fontId="109" fillId="0" borderId="0" xfId="0" applyFont="1"/>
    <xf numFmtId="0" fontId="43" fillId="37" borderId="0" xfId="0" applyFont="1" applyFill="1" applyProtection="1"/>
    <xf numFmtId="0" fontId="99" fillId="43" borderId="91" xfId="0" applyFont="1" applyFill="1" applyBorder="1" applyAlignment="1" applyProtection="1">
      <alignment horizontal="center" vertical="center" wrapText="1"/>
    </xf>
    <xf numFmtId="0" fontId="99" fillId="43" borderId="47" xfId="0" applyFont="1" applyFill="1" applyBorder="1" applyAlignment="1" applyProtection="1">
      <alignment horizontal="center" vertical="center" wrapText="1"/>
    </xf>
    <xf numFmtId="0" fontId="99" fillId="43" borderId="48" xfId="0" applyFont="1" applyFill="1" applyBorder="1" applyAlignment="1" applyProtection="1">
      <alignment horizontal="center" vertical="center" wrapText="1"/>
    </xf>
    <xf numFmtId="0" fontId="99" fillId="43" borderId="45" xfId="0" applyFont="1" applyFill="1" applyBorder="1" applyAlignment="1" applyProtection="1">
      <alignment horizontal="center" vertical="center" wrapText="1"/>
    </xf>
    <xf numFmtId="0" fontId="99" fillId="43" borderId="92" xfId="0" applyFont="1" applyFill="1" applyBorder="1" applyAlignment="1" applyProtection="1">
      <alignment horizontal="center" vertical="center" wrapText="1"/>
    </xf>
    <xf numFmtId="4" fontId="43" fillId="42" borderId="94" xfId="0" applyNumberFormat="1" applyFont="1" applyFill="1" applyBorder="1" applyAlignment="1" applyProtection="1">
      <alignment horizontal="center"/>
    </xf>
    <xf numFmtId="4" fontId="55" fillId="0" borderId="73" xfId="0" applyNumberFormat="1" applyFont="1" applyFill="1" applyBorder="1" applyAlignment="1" applyProtection="1">
      <alignment horizontal="center"/>
      <protection locked="0"/>
    </xf>
    <xf numFmtId="4" fontId="43" fillId="0" borderId="94" xfId="0" applyNumberFormat="1" applyFont="1" applyFill="1" applyBorder="1" applyAlignment="1" applyProtection="1">
      <alignment horizontal="center"/>
      <protection locked="0"/>
    </xf>
    <xf numFmtId="4" fontId="43" fillId="0" borderId="72" xfId="0" applyNumberFormat="1" applyFont="1" applyFill="1" applyBorder="1" applyAlignment="1" applyProtection="1">
      <alignment horizontal="center"/>
      <protection locked="0"/>
    </xf>
    <xf numFmtId="4" fontId="43" fillId="0" borderId="93" xfId="0" applyNumberFormat="1" applyFont="1" applyFill="1" applyBorder="1" applyAlignment="1" applyProtection="1">
      <alignment horizontal="center" vertical="center" wrapText="1"/>
      <protection locked="0"/>
    </xf>
    <xf numFmtId="4" fontId="43" fillId="0" borderId="75" xfId="0" applyNumberFormat="1" applyFont="1" applyFill="1" applyBorder="1" applyAlignment="1" applyProtection="1">
      <alignment horizontal="center" vertical="center" wrapText="1"/>
      <protection locked="0"/>
    </xf>
    <xf numFmtId="4" fontId="43" fillId="0" borderId="94" xfId="0" applyNumberFormat="1" applyFont="1" applyFill="1" applyBorder="1" applyAlignment="1" applyProtection="1">
      <alignment horizontal="center" vertical="center" wrapText="1"/>
      <protection locked="0"/>
    </xf>
    <xf numFmtId="4" fontId="43" fillId="0" borderId="39" xfId="0" applyNumberFormat="1" applyFont="1" applyFill="1" applyBorder="1" applyAlignment="1" applyProtection="1">
      <alignment horizontal="center"/>
      <protection locked="0"/>
    </xf>
    <xf numFmtId="4" fontId="43" fillId="42" borderId="75" xfId="0" applyNumberFormat="1" applyFont="1" applyFill="1" applyBorder="1" applyAlignment="1" applyProtection="1">
      <alignment horizontal="center" vertical="top"/>
    </xf>
    <xf numFmtId="4" fontId="43" fillId="42" borderId="39" xfId="0" applyNumberFormat="1" applyFont="1" applyFill="1" applyBorder="1" applyAlignment="1" applyProtection="1">
      <alignment horizontal="center"/>
    </xf>
    <xf numFmtId="4" fontId="55" fillId="0" borderId="35" xfId="0" applyNumberFormat="1" applyFont="1" applyFill="1" applyBorder="1" applyAlignment="1" applyProtection="1">
      <alignment horizontal="center"/>
      <protection locked="0"/>
    </xf>
    <xf numFmtId="4" fontId="43" fillId="0" borderId="9" xfId="0" applyNumberFormat="1" applyFont="1" applyFill="1" applyBorder="1" applyAlignment="1" applyProtection="1">
      <alignment horizontal="center"/>
      <protection locked="0"/>
    </xf>
    <xf numFmtId="4" fontId="43" fillId="0" borderId="33" xfId="0" applyNumberFormat="1" applyFont="1" applyFill="1" applyBorder="1" applyAlignment="1" applyProtection="1">
      <alignment horizontal="center" vertical="center" wrapText="1"/>
      <protection locked="0"/>
    </xf>
    <xf numFmtId="4" fontId="43" fillId="0" borderId="34" xfId="0" applyNumberFormat="1" applyFont="1" applyFill="1" applyBorder="1" applyAlignment="1" applyProtection="1">
      <alignment horizontal="center" vertical="center" wrapText="1"/>
      <protection locked="0"/>
    </xf>
    <xf numFmtId="4" fontId="43" fillId="0" borderId="39" xfId="0" applyNumberFormat="1" applyFont="1" applyFill="1" applyBorder="1" applyAlignment="1" applyProtection="1">
      <alignment horizontal="center" vertical="center" wrapText="1"/>
      <protection locked="0"/>
    </xf>
    <xf numFmtId="4" fontId="43" fillId="42" borderId="39" xfId="0" applyNumberFormat="1" applyFont="1" applyFill="1" applyBorder="1" applyAlignment="1" applyProtection="1">
      <alignment horizontal="center" vertical="top"/>
    </xf>
    <xf numFmtId="4" fontId="43" fillId="42" borderId="34" xfId="0" applyNumberFormat="1" applyFont="1" applyFill="1" applyBorder="1" applyAlignment="1" applyProtection="1">
      <alignment horizontal="center" vertical="top"/>
    </xf>
    <xf numFmtId="4" fontId="43" fillId="42" borderId="33" xfId="0" applyNumberFormat="1" applyFont="1" applyFill="1" applyBorder="1" applyAlignment="1" applyProtection="1">
      <alignment horizontal="center" vertical="top"/>
    </xf>
    <xf numFmtId="4" fontId="43" fillId="42" borderId="57" xfId="0" applyNumberFormat="1" applyFont="1" applyFill="1" applyBorder="1" applyAlignment="1" applyProtection="1">
      <alignment horizontal="center"/>
    </xf>
    <xf numFmtId="4" fontId="61" fillId="42" borderId="97" xfId="0" applyNumberFormat="1" applyFont="1" applyFill="1" applyBorder="1" applyAlignment="1" applyProtection="1">
      <alignment horizontal="center" vertical="center"/>
    </xf>
    <xf numFmtId="4" fontId="61" fillId="42" borderId="26" xfId="0" applyNumberFormat="1" applyFont="1" applyFill="1" applyBorder="1" applyAlignment="1" applyProtection="1">
      <alignment horizontal="center" vertical="center"/>
    </xf>
    <xf numFmtId="0" fontId="55" fillId="37" borderId="0" xfId="0" applyFont="1" applyFill="1" applyProtection="1"/>
    <xf numFmtId="0" fontId="43" fillId="37" borderId="0" xfId="0" applyFont="1" applyFill="1" applyAlignment="1" applyProtection="1"/>
    <xf numFmtId="0" fontId="55" fillId="37" borderId="0" xfId="0" applyFont="1" applyFill="1" applyAlignment="1" applyProtection="1"/>
    <xf numFmtId="0" fontId="109" fillId="0" borderId="0" xfId="0" applyFont="1" applyProtection="1"/>
    <xf numFmtId="0" fontId="43" fillId="0" borderId="0" xfId="0" applyFont="1" applyFill="1" applyBorder="1" applyProtection="1"/>
    <xf numFmtId="0" fontId="43" fillId="37" borderId="0" xfId="440" applyFont="1" applyFill="1"/>
    <xf numFmtId="0" fontId="113" fillId="37" borderId="0" xfId="440" applyFont="1" applyFill="1" applyBorder="1" applyAlignment="1">
      <alignment horizontal="center"/>
    </xf>
    <xf numFmtId="14" fontId="99" fillId="43" borderId="65" xfId="440" applyNumberFormat="1" applyFont="1" applyFill="1" applyBorder="1" applyAlignment="1">
      <alignment horizontal="center" vertical="center"/>
    </xf>
    <xf numFmtId="14" fontId="99" fillId="43" borderId="13" xfId="440" applyNumberFormat="1" applyFont="1" applyFill="1" applyBorder="1" applyAlignment="1">
      <alignment horizontal="center" vertical="center"/>
    </xf>
    <xf numFmtId="3" fontId="43" fillId="41" borderId="65" xfId="440" applyNumberFormat="1" applyFont="1" applyFill="1" applyBorder="1" applyAlignment="1" applyProtection="1">
      <alignment horizontal="center" vertical="center"/>
    </xf>
    <xf numFmtId="3" fontId="43" fillId="41" borderId="13" xfId="440" applyNumberFormat="1" applyFont="1" applyFill="1" applyBorder="1" applyAlignment="1" applyProtection="1">
      <alignment horizontal="center" vertical="center"/>
    </xf>
    <xf numFmtId="3" fontId="43" fillId="41" borderId="56" xfId="440" applyNumberFormat="1" applyFont="1" applyFill="1" applyBorder="1" applyAlignment="1" applyProtection="1">
      <alignment horizontal="center" vertical="center"/>
    </xf>
    <xf numFmtId="3" fontId="43" fillId="41" borderId="34" xfId="440" applyNumberFormat="1" applyFont="1" applyFill="1" applyBorder="1" applyAlignment="1" applyProtection="1">
      <alignment horizontal="center" vertical="center"/>
    </xf>
    <xf numFmtId="3" fontId="43" fillId="41" borderId="58" xfId="440" applyNumberFormat="1" applyFont="1" applyFill="1" applyBorder="1" applyAlignment="1" applyProtection="1">
      <alignment horizontal="center" vertical="center"/>
    </xf>
    <xf numFmtId="3" fontId="43" fillId="41" borderId="82" xfId="440" applyNumberFormat="1" applyFont="1" applyFill="1" applyBorder="1" applyAlignment="1" applyProtection="1">
      <alignment horizontal="center" vertical="center"/>
    </xf>
    <xf numFmtId="0" fontId="43" fillId="37" borderId="0" xfId="440" applyFont="1" applyFill="1" applyBorder="1"/>
    <xf numFmtId="0" fontId="108" fillId="37" borderId="0" xfId="440" applyFont="1" applyFill="1" applyBorder="1" applyAlignment="1">
      <alignment horizontal="center" vertical="center"/>
    </xf>
    <xf numFmtId="0" fontId="61" fillId="37" borderId="0" xfId="440" applyFont="1" applyFill="1" applyBorder="1"/>
    <xf numFmtId="3" fontId="43" fillId="37" borderId="0" xfId="440" applyNumberFormat="1" applyFont="1" applyFill="1" applyBorder="1" applyAlignment="1">
      <alignment horizontal="center" vertical="center"/>
    </xf>
    <xf numFmtId="0" fontId="43" fillId="37" borderId="0" xfId="440" applyFont="1" applyFill="1" applyProtection="1"/>
    <xf numFmtId="0" fontId="100" fillId="43" borderId="52" xfId="440" applyFont="1" applyFill="1" applyBorder="1"/>
    <xf numFmtId="0" fontId="101" fillId="37" borderId="0" xfId="440" applyFont="1" applyFill="1" applyBorder="1" applyAlignment="1">
      <alignment horizontal="center"/>
    </xf>
    <xf numFmtId="14" fontId="99" fillId="43" borderId="99" xfId="440" applyNumberFormat="1" applyFont="1" applyFill="1" applyBorder="1" applyAlignment="1">
      <alignment horizontal="center" vertical="center"/>
    </xf>
    <xf numFmtId="0" fontId="101" fillId="37" borderId="0" xfId="440" applyFont="1" applyFill="1" applyBorder="1" applyAlignment="1">
      <alignment horizontal="center" vertical="center" wrapText="1"/>
    </xf>
    <xf numFmtId="0" fontId="100" fillId="43" borderId="29" xfId="440" applyFont="1" applyFill="1" applyBorder="1"/>
    <xf numFmtId="0" fontId="99" fillId="43" borderId="58" xfId="440" applyFont="1" applyFill="1" applyBorder="1"/>
    <xf numFmtId="3" fontId="43" fillId="41" borderId="99" xfId="440" applyNumberFormat="1" applyFont="1" applyFill="1" applyBorder="1" applyAlignment="1" applyProtection="1">
      <alignment horizontal="center" vertical="center"/>
    </xf>
    <xf numFmtId="3" fontId="43" fillId="41" borderId="51" xfId="440" applyNumberFormat="1" applyFont="1" applyFill="1" applyBorder="1" applyAlignment="1" applyProtection="1">
      <alignment horizontal="center" vertical="center"/>
    </xf>
    <xf numFmtId="3" fontId="43" fillId="41" borderId="83" xfId="440" applyNumberFormat="1" applyFont="1" applyFill="1" applyBorder="1" applyAlignment="1" applyProtection="1">
      <alignment horizontal="center" vertical="center"/>
    </xf>
    <xf numFmtId="0" fontId="105" fillId="43" borderId="100" xfId="758" applyFont="1" applyFill="1" applyBorder="1" applyAlignment="1" applyProtection="1">
      <alignment horizontal="left" vertical="center" wrapText="1" indent="2"/>
    </xf>
    <xf numFmtId="0" fontId="105" fillId="43" borderId="78" xfId="758" applyFont="1" applyFill="1" applyBorder="1" applyAlignment="1" applyProtection="1">
      <alignment horizontal="center" vertical="center" wrapText="1"/>
    </xf>
    <xf numFmtId="0" fontId="103" fillId="43" borderId="52" xfId="758" applyFont="1" applyFill="1" applyBorder="1" applyAlignment="1" applyProtection="1">
      <alignment horizontal="left" vertical="center" wrapText="1" indent="1"/>
    </xf>
    <xf numFmtId="0" fontId="103" fillId="43" borderId="28" xfId="758" applyFont="1" applyFill="1" applyBorder="1" applyAlignment="1" applyProtection="1">
      <alignment horizontal="center" vertical="center" wrapText="1"/>
    </xf>
    <xf numFmtId="0" fontId="105" fillId="43" borderId="67" xfId="758" applyFont="1" applyFill="1" applyBorder="1" applyAlignment="1" applyProtection="1">
      <alignment horizontal="center" vertical="center" wrapText="1"/>
    </xf>
    <xf numFmtId="0" fontId="103" fillId="43" borderId="50" xfId="758" quotePrefix="1" applyFont="1" applyFill="1" applyBorder="1" applyAlignment="1" applyProtection="1">
      <alignment horizontal="center" vertical="center" wrapText="1"/>
    </xf>
    <xf numFmtId="0" fontId="60" fillId="0" borderId="0" xfId="440" applyFont="1" applyAlignment="1" applyProtection="1">
      <alignment vertical="center"/>
    </xf>
    <xf numFmtId="0" fontId="103" fillId="43" borderId="78" xfId="758" applyFont="1" applyFill="1" applyBorder="1" applyAlignment="1" applyProtection="1">
      <alignment horizontal="left" vertical="center" wrapText="1" indent="1"/>
    </xf>
    <xf numFmtId="0" fontId="105" fillId="43" borderId="54" xfId="758" applyFont="1" applyFill="1" applyBorder="1" applyAlignment="1" applyProtection="1">
      <alignment horizontal="left" vertical="center" wrapText="1" indent="1"/>
    </xf>
    <xf numFmtId="0" fontId="56" fillId="37" borderId="25" xfId="440" applyFont="1" applyFill="1" applyBorder="1" applyAlignment="1" applyProtection="1">
      <alignment vertical="center" wrapText="1"/>
    </xf>
    <xf numFmtId="0" fontId="105" fillId="43" borderId="67" xfId="758" applyFont="1" applyFill="1" applyBorder="1" applyAlignment="1" applyProtection="1">
      <alignment horizontal="left" vertical="center" wrapText="1" indent="1"/>
    </xf>
    <xf numFmtId="0" fontId="56" fillId="37" borderId="26" xfId="440" applyFont="1" applyFill="1" applyBorder="1" applyAlignment="1" applyProtection="1">
      <alignment vertical="center" wrapText="1"/>
    </xf>
    <xf numFmtId="0" fontId="46" fillId="0" borderId="0" xfId="462" applyFont="1" applyProtection="1"/>
    <xf numFmtId="0" fontId="67" fillId="0" borderId="0" xfId="462" applyFont="1" applyProtection="1"/>
    <xf numFmtId="0" fontId="46" fillId="0" borderId="0" xfId="462" applyFont="1" applyAlignment="1" applyProtection="1">
      <alignment wrapText="1"/>
    </xf>
    <xf numFmtId="0" fontId="46" fillId="0" borderId="0" xfId="462" applyFont="1" applyFill="1" applyBorder="1" applyAlignment="1" applyProtection="1">
      <alignment horizontal="center"/>
    </xf>
    <xf numFmtId="0" fontId="46" fillId="0" borderId="0" xfId="462" applyFont="1" applyFill="1" applyProtection="1"/>
    <xf numFmtId="0" fontId="46" fillId="0" borderId="0" xfId="462" applyFont="1" applyFill="1" applyBorder="1" applyAlignment="1" applyProtection="1">
      <alignment wrapText="1"/>
    </xf>
    <xf numFmtId="0" fontId="59" fillId="41" borderId="31" xfId="526" applyFont="1" applyFill="1" applyBorder="1" applyAlignment="1" applyProtection="1">
      <alignment horizontal="left" vertical="center"/>
    </xf>
    <xf numFmtId="0" fontId="46" fillId="41" borderId="55" xfId="526" applyFont="1" applyFill="1" applyBorder="1" applyAlignment="1" applyProtection="1">
      <alignment horizontal="center" vertical="center"/>
    </xf>
    <xf numFmtId="3" fontId="59" fillId="0" borderId="0" xfId="462" applyNumberFormat="1" applyFont="1" applyFill="1" applyBorder="1" applyAlignment="1" applyProtection="1">
      <alignment horizontal="center" wrapText="1"/>
    </xf>
    <xf numFmtId="0" fontId="105" fillId="39" borderId="33" xfId="462" applyFont="1" applyFill="1" applyBorder="1" applyAlignment="1" applyProtection="1">
      <alignment wrapText="1"/>
    </xf>
    <xf numFmtId="3" fontId="46" fillId="0" borderId="0" xfId="462" applyNumberFormat="1" applyFont="1" applyFill="1" applyBorder="1" applyAlignment="1" applyProtection="1">
      <alignment horizontal="center"/>
    </xf>
    <xf numFmtId="0" fontId="105" fillId="39" borderId="60" xfId="499" applyFont="1" applyFill="1" applyBorder="1" applyProtection="1"/>
    <xf numFmtId="0" fontId="105" fillId="39" borderId="33" xfId="499" applyFont="1" applyFill="1" applyBorder="1" applyAlignment="1" applyProtection="1">
      <alignment wrapText="1"/>
    </xf>
    <xf numFmtId="0" fontId="103" fillId="39" borderId="81" xfId="499" applyFont="1" applyFill="1" applyBorder="1" applyAlignment="1" applyProtection="1">
      <alignment wrapText="1"/>
    </xf>
    <xf numFmtId="164" fontId="46" fillId="0" borderId="0" xfId="640" applyNumberFormat="1" applyFont="1" applyFill="1" applyBorder="1" applyAlignment="1" applyProtection="1">
      <alignment horizontal="center"/>
    </xf>
    <xf numFmtId="0" fontId="105" fillId="39" borderId="93" xfId="462" applyFont="1" applyFill="1" applyBorder="1" applyAlignment="1" applyProtection="1">
      <alignment wrapText="1"/>
    </xf>
    <xf numFmtId="0" fontId="105" fillId="39" borderId="33" xfId="462" applyFont="1" applyFill="1" applyBorder="1" applyAlignment="1" applyProtection="1"/>
    <xf numFmtId="0" fontId="105" fillId="39" borderId="98" xfId="499" applyFont="1" applyFill="1" applyBorder="1" applyAlignment="1" applyProtection="1">
      <alignment vertical="center" wrapText="1"/>
    </xf>
    <xf numFmtId="3" fontId="46" fillId="37" borderId="0" xfId="462" applyNumberFormat="1" applyFont="1" applyFill="1" applyBorder="1" applyAlignment="1" applyProtection="1">
      <alignment horizontal="center" vertical="center" wrapText="1"/>
    </xf>
    <xf numFmtId="0" fontId="105" fillId="39" borderId="56" xfId="462" applyFont="1" applyFill="1" applyBorder="1" applyAlignment="1" applyProtection="1">
      <alignment horizontal="left" vertical="center" wrapText="1"/>
    </xf>
    <xf numFmtId="0" fontId="105" fillId="37" borderId="0" xfId="462" applyFont="1" applyFill="1" applyBorder="1" applyAlignment="1" applyProtection="1">
      <alignment horizontal="left" vertical="center" wrapText="1" indent="2"/>
    </xf>
    <xf numFmtId="0" fontId="105" fillId="39" borderId="58" xfId="462" applyFont="1" applyFill="1" applyBorder="1" applyAlignment="1" applyProtection="1">
      <alignment horizontal="left" vertical="center" wrapText="1" indent="2"/>
    </xf>
    <xf numFmtId="0" fontId="46" fillId="0" borderId="0" xfId="462" applyFont="1" applyFill="1" applyAlignment="1" applyProtection="1">
      <alignment horizontal="center"/>
    </xf>
    <xf numFmtId="0" fontId="70" fillId="0" borderId="0" xfId="462" applyFont="1" applyFill="1" applyAlignment="1" applyProtection="1">
      <alignment horizontal="left" vertical="center" wrapText="1"/>
    </xf>
    <xf numFmtId="0" fontId="64" fillId="0" borderId="0" xfId="462" applyFont="1" applyFill="1" applyBorder="1" applyAlignment="1" applyProtection="1">
      <alignment horizontal="center"/>
    </xf>
    <xf numFmtId="0" fontId="70" fillId="0" borderId="0" xfId="462" applyFont="1" applyFill="1" applyAlignment="1" applyProtection="1">
      <alignment horizontal="left" vertical="center"/>
    </xf>
    <xf numFmtId="0" fontId="46" fillId="0" borderId="0" xfId="462" applyFont="1" applyAlignment="1" applyProtection="1">
      <alignment horizontal="center"/>
    </xf>
    <xf numFmtId="0" fontId="70" fillId="37" borderId="0" xfId="462" applyFont="1" applyFill="1" applyAlignment="1" applyProtection="1">
      <alignment horizontal="left" vertical="center" wrapText="1"/>
    </xf>
    <xf numFmtId="0" fontId="114" fillId="37" borderId="0" xfId="462" applyFont="1" applyFill="1" applyAlignment="1" applyProtection="1">
      <alignment horizontal="left" vertical="center" wrapText="1"/>
    </xf>
    <xf numFmtId="0" fontId="103" fillId="39" borderId="24" xfId="499" applyFont="1" applyFill="1" applyBorder="1" applyAlignment="1" applyProtection="1">
      <alignment wrapText="1"/>
    </xf>
    <xf numFmtId="0" fontId="113" fillId="0" borderId="0" xfId="541" applyFont="1" applyFill="1" applyAlignment="1" applyProtection="1">
      <alignment horizontal="left" wrapText="1"/>
    </xf>
    <xf numFmtId="0" fontId="99" fillId="43" borderId="55" xfId="440" applyFont="1" applyFill="1" applyBorder="1" applyAlignment="1" applyProtection="1">
      <alignment horizontal="center" vertical="center" wrapText="1"/>
    </xf>
    <xf numFmtId="0" fontId="103" fillId="39" borderId="27" xfId="463" applyFont="1" applyFill="1" applyBorder="1" applyAlignment="1" applyProtection="1">
      <alignment vertical="top" wrapText="1"/>
    </xf>
    <xf numFmtId="0" fontId="103" fillId="39" borderId="50" xfId="463" applyFont="1" applyFill="1" applyBorder="1" applyAlignment="1" applyProtection="1">
      <alignment horizontal="left" vertical="top" wrapText="1"/>
    </xf>
    <xf numFmtId="0" fontId="105" fillId="39" borderId="50" xfId="463" applyFont="1" applyFill="1" applyBorder="1" applyAlignment="1" applyProtection="1">
      <alignment horizontal="left" vertical="top" wrapText="1" indent="2"/>
    </xf>
    <xf numFmtId="0" fontId="103" fillId="39" borderId="50" xfId="463" applyFont="1" applyFill="1" applyBorder="1" applyAlignment="1" applyProtection="1">
      <alignment horizontal="left" vertical="top" wrapText="1" indent="2"/>
    </xf>
    <xf numFmtId="0" fontId="105" fillId="39" borderId="50" xfId="463" applyFont="1" applyFill="1" applyBorder="1" applyAlignment="1" applyProtection="1">
      <alignment horizontal="left" vertical="top" wrapText="1" indent="4"/>
    </xf>
    <xf numFmtId="0" fontId="1" fillId="37" borderId="0" xfId="440" applyFill="1" applyBorder="1"/>
    <xf numFmtId="0" fontId="1" fillId="37" borderId="0" xfId="440" applyFill="1" applyProtection="1"/>
    <xf numFmtId="0" fontId="57" fillId="37" borderId="0" xfId="440" applyFont="1" applyFill="1" applyAlignment="1" applyProtection="1">
      <alignment vertical="center"/>
    </xf>
    <xf numFmtId="0" fontId="66" fillId="0" borderId="0" xfId="440" applyFont="1" applyAlignment="1">
      <alignment vertical="center"/>
    </xf>
    <xf numFmtId="0" fontId="62" fillId="0" borderId="0" xfId="440" applyFont="1" applyAlignment="1">
      <alignment horizontal="left" vertical="center"/>
    </xf>
    <xf numFmtId="0" fontId="50" fillId="0" borderId="0" xfId="440" applyFont="1" applyAlignment="1">
      <alignment horizontal="left" vertical="center"/>
    </xf>
    <xf numFmtId="0" fontId="63" fillId="37" borderId="0" xfId="440" applyFont="1" applyFill="1" applyAlignment="1" applyProtection="1">
      <alignment horizontal="left" vertical="center"/>
    </xf>
    <xf numFmtId="0" fontId="0" fillId="36" borderId="0" xfId="0" applyFill="1"/>
    <xf numFmtId="0" fontId="105" fillId="36" borderId="0" xfId="543" applyFont="1" applyFill="1" applyProtection="1"/>
    <xf numFmtId="0" fontId="62" fillId="36" borderId="0" xfId="0" applyFont="1" applyFill="1" applyAlignment="1">
      <alignment horizontal="left" vertical="center" indent="13"/>
    </xf>
    <xf numFmtId="0" fontId="63" fillId="36" borderId="0" xfId="0" applyFont="1" applyFill="1" applyAlignment="1">
      <alignment horizontal="center" vertical="center"/>
    </xf>
    <xf numFmtId="0" fontId="55" fillId="36" borderId="0" xfId="0" applyFont="1" applyFill="1"/>
    <xf numFmtId="0" fontId="116" fillId="37" borderId="0" xfId="458" applyFont="1" applyFill="1" applyBorder="1" applyAlignment="1"/>
    <xf numFmtId="0" fontId="117" fillId="37" borderId="0" xfId="458" applyFont="1" applyFill="1" applyBorder="1" applyAlignment="1"/>
    <xf numFmtId="0" fontId="45" fillId="37" borderId="86" xfId="458" applyFont="1" applyFill="1" applyBorder="1" applyAlignment="1">
      <alignment horizontal="center"/>
    </xf>
    <xf numFmtId="0" fontId="116" fillId="40" borderId="108" xfId="458" applyFont="1" applyFill="1" applyBorder="1" applyAlignment="1">
      <alignment vertical="top" wrapText="1"/>
    </xf>
    <xf numFmtId="0" fontId="117" fillId="40" borderId="26" xfId="458" applyFont="1" applyFill="1" applyBorder="1" applyAlignment="1">
      <alignment horizontal="center" vertical="center" wrapText="1"/>
    </xf>
    <xf numFmtId="0" fontId="118" fillId="40" borderId="27" xfId="458" applyFont="1" applyFill="1" applyBorder="1" applyAlignment="1">
      <alignment horizontal="left" vertical="center" wrapText="1"/>
    </xf>
    <xf numFmtId="0" fontId="117" fillId="40" borderId="50" xfId="458" applyFont="1" applyFill="1" applyBorder="1" applyAlignment="1">
      <alignment horizontal="left" vertical="center" wrapText="1" indent="1"/>
    </xf>
    <xf numFmtId="3" fontId="45" fillId="37" borderId="111" xfId="458" applyNumberFormat="1" applyFont="1" applyFill="1" applyBorder="1" applyAlignment="1">
      <alignment horizontal="right" vertical="center" wrapText="1" indent="1"/>
    </xf>
    <xf numFmtId="3" fontId="45" fillId="37" borderId="112" xfId="458" applyNumberFormat="1" applyFont="1" applyFill="1" applyBorder="1" applyAlignment="1">
      <alignment horizontal="right" vertical="center" wrapText="1" indent="1"/>
    </xf>
    <xf numFmtId="3" fontId="45" fillId="37" borderId="35" xfId="458" applyNumberFormat="1" applyFont="1" applyFill="1" applyBorder="1" applyAlignment="1">
      <alignment horizontal="right" vertical="center" wrapText="1" indent="1"/>
    </xf>
    <xf numFmtId="3" fontId="45" fillId="37" borderId="9" xfId="458" applyNumberFormat="1" applyFont="1" applyFill="1" applyBorder="1" applyAlignment="1">
      <alignment horizontal="right" vertical="center" wrapText="1" indent="1"/>
    </xf>
    <xf numFmtId="3" fontId="45" fillId="37" borderId="50" xfId="458" applyNumberFormat="1" applyFont="1" applyFill="1" applyBorder="1" applyAlignment="1">
      <alignment horizontal="right" vertical="center" wrapText="1" indent="1"/>
    </xf>
    <xf numFmtId="0" fontId="118" fillId="40" borderId="50" xfId="458" applyFont="1" applyFill="1" applyBorder="1" applyAlignment="1">
      <alignment horizontal="left" vertical="center" wrapText="1"/>
    </xf>
    <xf numFmtId="3" fontId="45" fillId="37" borderId="113" xfId="458" applyNumberFormat="1" applyFont="1" applyFill="1" applyBorder="1" applyAlignment="1">
      <alignment horizontal="right" vertical="center" wrapText="1" indent="1"/>
    </xf>
    <xf numFmtId="3" fontId="45" fillId="37" borderId="114" xfId="458" applyNumberFormat="1" applyFont="1" applyFill="1" applyBorder="1" applyAlignment="1">
      <alignment horizontal="right" vertical="center" wrapText="1" indent="1"/>
    </xf>
    <xf numFmtId="3" fontId="45" fillId="37" borderId="85" xfId="458" applyNumberFormat="1" applyFont="1" applyFill="1" applyBorder="1" applyAlignment="1">
      <alignment horizontal="right" vertical="center" wrapText="1" indent="1"/>
    </xf>
    <xf numFmtId="3" fontId="45" fillId="37" borderId="108" xfId="458" applyNumberFormat="1" applyFont="1" applyFill="1" applyBorder="1" applyAlignment="1">
      <alignment horizontal="right" vertical="center" wrapText="1" indent="1"/>
    </xf>
    <xf numFmtId="3" fontId="45" fillId="37" borderId="80" xfId="458" applyNumberFormat="1" applyFont="1" applyFill="1" applyBorder="1" applyAlignment="1">
      <alignment horizontal="right" vertical="center" wrapText="1" indent="1"/>
    </xf>
    <xf numFmtId="0" fontId="118" fillId="40" borderId="28" xfId="458" applyFont="1" applyFill="1" applyBorder="1" applyAlignment="1">
      <alignment horizontal="left" vertical="center" wrapText="1"/>
    </xf>
    <xf numFmtId="3" fontId="3" fillId="37" borderId="48" xfId="458" applyNumberFormat="1" applyFont="1" applyFill="1" applyBorder="1" applyAlignment="1">
      <alignment horizontal="right" vertical="center" wrapText="1" indent="1"/>
    </xf>
    <xf numFmtId="0" fontId="118" fillId="40" borderId="80" xfId="458" applyFont="1" applyFill="1" applyBorder="1" applyAlignment="1">
      <alignment horizontal="left" vertical="center" wrapText="1"/>
    </xf>
    <xf numFmtId="3" fontId="3" fillId="37" borderId="113" xfId="458" applyNumberFormat="1" applyFont="1" applyFill="1" applyBorder="1" applyAlignment="1">
      <alignment horizontal="right" vertical="center" wrapText="1" indent="1"/>
    </xf>
    <xf numFmtId="3" fontId="3" fillId="37" borderId="114" xfId="458" applyNumberFormat="1" applyFont="1" applyFill="1" applyBorder="1" applyAlignment="1">
      <alignment horizontal="right" vertical="center" wrapText="1" indent="1"/>
    </xf>
    <xf numFmtId="3" fontId="3" fillId="37" borderId="85" xfId="458" applyNumberFormat="1" applyFont="1" applyFill="1" applyBorder="1" applyAlignment="1">
      <alignment horizontal="right" vertical="center" wrapText="1" indent="1"/>
    </xf>
    <xf numFmtId="3" fontId="3" fillId="37" borderId="115" xfId="458" applyNumberFormat="1" applyFont="1" applyFill="1" applyBorder="1" applyAlignment="1">
      <alignment horizontal="right" vertical="center" wrapText="1" indent="1"/>
    </xf>
    <xf numFmtId="3" fontId="3" fillId="37" borderId="108" xfId="458" applyNumberFormat="1" applyFont="1" applyFill="1" applyBorder="1" applyAlignment="1">
      <alignment horizontal="right" vertical="center" wrapText="1" indent="1"/>
    </xf>
    <xf numFmtId="3" fontId="3" fillId="37" borderId="80" xfId="458" applyNumberFormat="1" applyFont="1" applyFill="1" applyBorder="1" applyAlignment="1">
      <alignment horizontal="right" vertical="center" wrapText="1" indent="1"/>
    </xf>
    <xf numFmtId="0" fontId="45" fillId="37" borderId="0" xfId="458" applyFont="1" applyFill="1" applyBorder="1" applyAlignment="1">
      <alignment horizontal="left" vertical="center"/>
    </xf>
    <xf numFmtId="0" fontId="45" fillId="37" borderId="0" xfId="458" quotePrefix="1" applyFont="1" applyFill="1" applyBorder="1" applyAlignment="1">
      <alignment horizontal="center" vertical="top" wrapText="1"/>
    </xf>
    <xf numFmtId="0" fontId="45" fillId="37" borderId="0" xfId="458" applyFont="1" applyFill="1" applyBorder="1" applyAlignment="1">
      <alignment horizontal="center" vertical="top" wrapText="1"/>
    </xf>
    <xf numFmtId="0" fontId="55" fillId="0" borderId="0" xfId="0" applyFont="1"/>
    <xf numFmtId="0" fontId="90" fillId="37" borderId="0" xfId="458" applyFont="1" applyFill="1" applyBorder="1" applyAlignment="1">
      <alignment horizontal="left" vertical="center" wrapText="1"/>
    </xf>
    <xf numFmtId="0" fontId="118" fillId="40" borderId="58" xfId="458" applyFont="1" applyFill="1" applyBorder="1" applyAlignment="1">
      <alignment horizontal="center" vertical="top" wrapText="1"/>
    </xf>
    <xf numFmtId="0" fontId="105" fillId="0" borderId="0" xfId="541" applyFont="1" applyFill="1" applyProtection="1"/>
    <xf numFmtId="0" fontId="62" fillId="0" borderId="0" xfId="0" applyFont="1" applyAlignment="1">
      <alignment horizontal="left" vertical="center" indent="13"/>
    </xf>
    <xf numFmtId="0" fontId="63" fillId="0" borderId="0" xfId="0" applyFont="1" applyAlignment="1">
      <alignment horizontal="center" vertical="center"/>
    </xf>
    <xf numFmtId="0" fontId="116" fillId="40" borderId="56" xfId="458" applyFont="1" applyFill="1" applyBorder="1" applyAlignment="1">
      <alignment vertical="top" wrapText="1"/>
    </xf>
    <xf numFmtId="0" fontId="118" fillId="40" borderId="56" xfId="458" applyFont="1" applyFill="1" applyBorder="1" applyAlignment="1">
      <alignment vertical="top" wrapText="1"/>
    </xf>
    <xf numFmtId="0" fontId="45" fillId="37" borderId="83" xfId="458" applyFont="1" applyFill="1" applyBorder="1" applyAlignment="1">
      <alignment horizontal="center"/>
    </xf>
    <xf numFmtId="3" fontId="45" fillId="37" borderId="56" xfId="458" applyNumberFormat="1" applyFont="1" applyFill="1" applyBorder="1" applyAlignment="1">
      <alignment horizontal="right" vertical="center" wrapText="1" indent="1"/>
    </xf>
    <xf numFmtId="3" fontId="45" fillId="37" borderId="51" xfId="458" applyNumberFormat="1" applyFont="1" applyFill="1" applyBorder="1" applyAlignment="1">
      <alignment horizontal="right" vertical="center" wrapText="1" indent="1"/>
    </xf>
    <xf numFmtId="0" fontId="117" fillId="40" borderId="80" xfId="458" applyFont="1" applyFill="1" applyBorder="1" applyAlignment="1">
      <alignment horizontal="left" vertical="center" wrapText="1" indent="1"/>
    </xf>
    <xf numFmtId="3" fontId="45" fillId="37" borderId="58" xfId="458" applyNumberFormat="1" applyFont="1" applyFill="1" applyBorder="1" applyAlignment="1">
      <alignment horizontal="right" vertical="center" wrapText="1" indent="1"/>
    </xf>
    <xf numFmtId="3" fontId="45" fillId="37" borderId="83" xfId="458" applyNumberFormat="1" applyFont="1" applyFill="1" applyBorder="1" applyAlignment="1">
      <alignment horizontal="right" vertical="center" wrapText="1" indent="1"/>
    </xf>
    <xf numFmtId="3" fontId="3" fillId="37" borderId="31" xfId="458" applyNumberFormat="1" applyFont="1" applyFill="1" applyBorder="1" applyAlignment="1">
      <alignment horizontal="right" vertical="center" wrapText="1" indent="1"/>
    </xf>
    <xf numFmtId="3" fontId="3" fillId="37" borderId="55" xfId="458" applyNumberFormat="1" applyFont="1" applyFill="1" applyBorder="1" applyAlignment="1">
      <alignment horizontal="right" vertical="center" wrapText="1" indent="1"/>
    </xf>
    <xf numFmtId="0" fontId="62" fillId="36" borderId="0" xfId="0" applyFont="1" applyFill="1" applyAlignment="1">
      <alignment vertical="center"/>
    </xf>
    <xf numFmtId="0" fontId="50" fillId="37" borderId="0" xfId="468" applyFont="1" applyFill="1" applyBorder="1" applyAlignment="1" applyProtection="1">
      <alignment horizontal="left" vertical="center" wrapText="1"/>
    </xf>
    <xf numFmtId="0" fontId="56" fillId="37" borderId="0" xfId="501" quotePrefix="1" applyFont="1" applyFill="1" applyBorder="1" applyAlignment="1" applyProtection="1">
      <alignment horizontal="left" wrapText="1"/>
    </xf>
    <xf numFmtId="0" fontId="50" fillId="37" borderId="0" xfId="468" quotePrefix="1" applyFont="1" applyFill="1" applyBorder="1" applyAlignment="1" applyProtection="1">
      <alignment horizontal="left" vertical="center" wrapText="1"/>
    </xf>
    <xf numFmtId="0" fontId="57" fillId="37" borderId="0" xfId="0" applyFont="1" applyFill="1" applyAlignment="1" applyProtection="1">
      <alignment vertical="center"/>
    </xf>
    <xf numFmtId="0" fontId="43" fillId="37" borderId="0" xfId="0" applyFont="1" applyFill="1" applyAlignment="1" applyProtection="1">
      <alignment vertical="center"/>
    </xf>
    <xf numFmtId="4" fontId="55" fillId="0" borderId="34" xfId="0" applyNumberFormat="1" applyFont="1" applyFill="1" applyBorder="1" applyAlignment="1" applyProtection="1">
      <alignment horizontal="center" vertical="center" wrapText="1"/>
      <protection locked="0"/>
    </xf>
    <xf numFmtId="4" fontId="55" fillId="42" borderId="9" xfId="0" quotePrefix="1" applyNumberFormat="1" applyFont="1" applyFill="1" applyBorder="1" applyAlignment="1" applyProtection="1">
      <alignment horizontal="center" vertical="center" wrapText="1"/>
    </xf>
    <xf numFmtId="4" fontId="55" fillId="42" borderId="72" xfId="0" quotePrefix="1" applyNumberFormat="1" applyFont="1" applyFill="1" applyBorder="1" applyAlignment="1" applyProtection="1">
      <alignment horizontal="center" vertical="center" wrapText="1"/>
    </xf>
    <xf numFmtId="4" fontId="55" fillId="42" borderId="73" xfId="0" quotePrefix="1" applyNumberFormat="1" applyFont="1" applyFill="1" applyBorder="1" applyAlignment="1" applyProtection="1">
      <alignment horizontal="center" vertical="center" wrapText="1"/>
    </xf>
    <xf numFmtId="4" fontId="55" fillId="42" borderId="35" xfId="0" quotePrefix="1" applyNumberFormat="1" applyFont="1" applyFill="1" applyBorder="1" applyAlignment="1" applyProtection="1">
      <alignment horizontal="center" vertical="center" wrapText="1"/>
    </xf>
    <xf numFmtId="0" fontId="55" fillId="37" borderId="0" xfId="0" applyFont="1" applyFill="1" applyBorder="1" applyProtection="1"/>
    <xf numFmtId="4" fontId="55" fillId="0" borderId="72" xfId="0" applyNumberFormat="1" applyFont="1" applyFill="1" applyBorder="1" applyAlignment="1" applyProtection="1">
      <alignment horizontal="center" vertical="center" wrapText="1"/>
      <protection locked="0"/>
    </xf>
    <xf numFmtId="4" fontId="55" fillId="0" borderId="9" xfId="0" applyNumberFormat="1" applyFont="1" applyFill="1" applyBorder="1" applyAlignment="1" applyProtection="1">
      <alignment horizontal="center" vertical="center" wrapText="1"/>
      <protection locked="0"/>
    </xf>
    <xf numFmtId="0" fontId="75" fillId="37" borderId="0" xfId="0" applyFont="1" applyFill="1" applyProtection="1"/>
    <xf numFmtId="1" fontId="55" fillId="37" borderId="0" xfId="0" applyNumberFormat="1" applyFont="1" applyFill="1" applyProtection="1"/>
    <xf numFmtId="0" fontId="111" fillId="0" borderId="0" xfId="0" applyFont="1"/>
    <xf numFmtId="0" fontId="99" fillId="43" borderId="73" xfId="0" applyFont="1" applyFill="1" applyBorder="1" applyAlignment="1" applyProtection="1">
      <alignment horizontal="center" vertical="center" wrapText="1"/>
    </xf>
    <xf numFmtId="0" fontId="99" fillId="43" borderId="94" xfId="0" applyFont="1" applyFill="1" applyBorder="1" applyAlignment="1" applyProtection="1">
      <alignment horizontal="center" vertical="center" wrapText="1"/>
    </xf>
    <xf numFmtId="14" fontId="99" fillId="43" borderId="13" xfId="440" applyNumberFormat="1" applyFont="1" applyFill="1" applyBorder="1" applyAlignment="1">
      <alignment horizontal="center" vertical="center"/>
    </xf>
    <xf numFmtId="14" fontId="99" fillId="43" borderId="99" xfId="440" applyNumberFormat="1" applyFont="1" applyFill="1" applyBorder="1" applyAlignment="1">
      <alignment horizontal="center" vertical="center"/>
    </xf>
    <xf numFmtId="0" fontId="120" fillId="0" borderId="0" xfId="542" applyFont="1" applyFill="1" applyAlignment="1" applyProtection="1"/>
    <xf numFmtId="0" fontId="109" fillId="0" borderId="0" xfId="542" applyFont="1" applyFill="1" applyProtection="1"/>
    <xf numFmtId="0" fontId="109" fillId="37" borderId="0" xfId="542" applyFont="1" applyFill="1" applyProtection="1"/>
    <xf numFmtId="0" fontId="107" fillId="37" borderId="0" xfId="542" applyFont="1" applyFill="1" applyProtection="1"/>
    <xf numFmtId="0" fontId="109" fillId="0" borderId="0" xfId="542" applyFont="1" applyFill="1" applyAlignment="1" applyProtection="1">
      <alignment horizontal="right"/>
    </xf>
    <xf numFmtId="0" fontId="121" fillId="0" borderId="0" xfId="542" applyFont="1" applyFill="1" applyAlignment="1" applyProtection="1">
      <alignment horizontal="center"/>
    </xf>
    <xf numFmtId="0" fontId="113" fillId="0" borderId="0" xfId="542" applyFont="1" applyFill="1" applyAlignment="1" applyProtection="1">
      <alignment horizontal="left" wrapText="1"/>
    </xf>
    <xf numFmtId="0" fontId="109" fillId="0" borderId="0" xfId="529" applyFont="1" applyFill="1" applyProtection="1"/>
    <xf numFmtId="0" fontId="120" fillId="0" borderId="0" xfId="542" applyFont="1" applyFill="1" applyAlignment="1" applyProtection="1">
      <alignment horizontal="left" wrapText="1"/>
    </xf>
    <xf numFmtId="0" fontId="113" fillId="37" borderId="0" xfId="542" applyFont="1" applyFill="1" applyAlignment="1" applyProtection="1">
      <alignment horizontal="center" wrapText="1"/>
    </xf>
    <xf numFmtId="0" fontId="105" fillId="39" borderId="66" xfId="542" applyFont="1" applyFill="1" applyBorder="1" applyAlignment="1" applyProtection="1">
      <alignment horizontal="center" vertical="center"/>
    </xf>
    <xf numFmtId="0" fontId="105" fillId="39" borderId="26" xfId="542" applyFont="1" applyFill="1" applyBorder="1" applyAlignment="1" applyProtection="1">
      <alignment horizontal="center" vertical="center"/>
    </xf>
    <xf numFmtId="0" fontId="105" fillId="39" borderId="22" xfId="542" applyFont="1" applyFill="1" applyBorder="1" applyAlignment="1" applyProtection="1">
      <alignment horizontal="center" vertical="center"/>
    </xf>
    <xf numFmtId="0" fontId="105" fillId="39" borderId="88" xfId="542" applyFont="1" applyFill="1" applyBorder="1" applyAlignment="1" applyProtection="1">
      <alignment horizontal="center" vertical="center"/>
    </xf>
    <xf numFmtId="0" fontId="105" fillId="39" borderId="91" xfId="529" applyFont="1" applyFill="1" applyBorder="1" applyAlignment="1" applyProtection="1">
      <alignment horizontal="center" vertical="center" wrapText="1"/>
    </xf>
    <xf numFmtId="0" fontId="109" fillId="0" borderId="0" xfId="529" applyFont="1" applyFill="1" applyAlignment="1" applyProtection="1">
      <alignment wrapText="1"/>
    </xf>
    <xf numFmtId="0" fontId="109" fillId="0" borderId="0" xfId="535" applyFont="1" applyFill="1" applyProtection="1"/>
    <xf numFmtId="0" fontId="103" fillId="39" borderId="50" xfId="542" applyFont="1" applyFill="1" applyBorder="1" applyAlignment="1" applyProtection="1">
      <alignment horizontal="left" vertical="top" wrapText="1"/>
    </xf>
    <xf numFmtId="0" fontId="109" fillId="37" borderId="0" xfId="535" applyFont="1" applyFill="1" applyProtection="1"/>
    <xf numFmtId="0" fontId="103" fillId="37" borderId="0" xfId="542" applyFont="1" applyFill="1" applyBorder="1" applyAlignment="1" applyProtection="1">
      <alignment vertical="center"/>
    </xf>
    <xf numFmtId="0" fontId="109" fillId="37" borderId="0" xfId="542" applyFont="1" applyFill="1" applyBorder="1" applyProtection="1"/>
    <xf numFmtId="0" fontId="105" fillId="39" borderId="31" xfId="529" applyFont="1" applyFill="1" applyBorder="1" applyAlignment="1" applyProtection="1">
      <alignment horizontal="center" vertical="center" wrapText="1"/>
    </xf>
    <xf numFmtId="0" fontId="105" fillId="39" borderId="47" xfId="529" applyFont="1" applyFill="1" applyBorder="1" applyAlignment="1" applyProtection="1">
      <alignment horizontal="center" vertical="center" wrapText="1"/>
    </xf>
    <xf numFmtId="0" fontId="0" fillId="37" borderId="26" xfId="0" applyFill="1" applyBorder="1"/>
    <xf numFmtId="0" fontId="2" fillId="0" borderId="0" xfId="0" applyFont="1" applyFill="1" applyBorder="1" applyAlignment="1">
      <alignment horizontal="left" vertical="center"/>
    </xf>
    <xf numFmtId="0" fontId="0" fillId="27" borderId="0" xfId="0" applyFill="1" applyBorder="1" applyAlignment="1">
      <alignment vertical="center"/>
    </xf>
    <xf numFmtId="0" fontId="0" fillId="27" borderId="0" xfId="0" applyFill="1" applyAlignment="1">
      <alignment vertical="center"/>
    </xf>
    <xf numFmtId="0" fontId="93" fillId="37" borderId="0" xfId="0" applyFont="1" applyFill="1" applyBorder="1"/>
    <xf numFmtId="0" fontId="93" fillId="0" borderId="0" xfId="0" applyFont="1"/>
    <xf numFmtId="0" fontId="93" fillId="0" borderId="0" xfId="0" applyFont="1" applyAlignment="1">
      <alignment wrapText="1"/>
    </xf>
    <xf numFmtId="0" fontId="93" fillId="37" borderId="0" xfId="0" applyFont="1" applyFill="1"/>
    <xf numFmtId="0" fontId="43" fillId="0" borderId="0" xfId="461" applyFont="1" applyFill="1" applyProtection="1"/>
    <xf numFmtId="3" fontId="44" fillId="42" borderId="52" xfId="461" applyNumberFormat="1" applyFont="1" applyFill="1" applyBorder="1" applyAlignment="1" applyProtection="1">
      <alignment horizontal="center"/>
    </xf>
    <xf numFmtId="0" fontId="44" fillId="0" borderId="0" xfId="461" applyFont="1" applyFill="1" applyBorder="1" applyAlignment="1" applyProtection="1"/>
    <xf numFmtId="0" fontId="106" fillId="0" borderId="0" xfId="468" applyFont="1" applyFill="1" applyBorder="1" applyAlignment="1" applyProtection="1">
      <alignment horizontal="left" wrapText="1"/>
    </xf>
    <xf numFmtId="0" fontId="43" fillId="0" borderId="0" xfId="461" applyFont="1" applyFill="1" applyBorder="1" applyAlignment="1" applyProtection="1">
      <alignment wrapText="1"/>
    </xf>
    <xf numFmtId="3" fontId="43" fillId="0" borderId="0" xfId="461" applyNumberFormat="1" applyFont="1" applyFill="1" applyBorder="1" applyAlignment="1" applyProtection="1"/>
    <xf numFmtId="0" fontId="43" fillId="0" borderId="0" xfId="463" applyFont="1"/>
    <xf numFmtId="0" fontId="57" fillId="0" borderId="0" xfId="463" applyFont="1" applyAlignment="1">
      <alignment vertical="center" wrapText="1"/>
    </xf>
    <xf numFmtId="0" fontId="57" fillId="0" borderId="0" xfId="463" applyFont="1" applyAlignment="1">
      <alignment horizontal="right" vertical="center"/>
    </xf>
    <xf numFmtId="0" fontId="57" fillId="0" borderId="0" xfId="463" applyFont="1" applyAlignment="1">
      <alignment vertical="center"/>
    </xf>
    <xf numFmtId="14" fontId="103" fillId="43" borderId="46" xfId="463" quotePrefix="1" applyNumberFormat="1" applyFont="1" applyFill="1" applyBorder="1" applyAlignment="1">
      <alignment horizontal="center" vertical="center"/>
    </xf>
    <xf numFmtId="0" fontId="103" fillId="43" borderId="46" xfId="463" quotePrefix="1" applyFont="1" applyFill="1" applyBorder="1" applyAlignment="1">
      <alignment horizontal="center" vertical="center"/>
    </xf>
    <xf numFmtId="0" fontId="103" fillId="43" borderId="26" xfId="463" quotePrefix="1" applyFont="1" applyFill="1" applyBorder="1" applyAlignment="1">
      <alignment horizontal="center" vertical="center"/>
    </xf>
    <xf numFmtId="0" fontId="103" fillId="39" borderId="27" xfId="463" applyFont="1" applyFill="1" applyBorder="1" applyAlignment="1">
      <alignment vertical="center" wrapText="1" shrinkToFit="1"/>
    </xf>
    <xf numFmtId="0" fontId="103" fillId="39" borderId="50" xfId="463" applyFont="1" applyFill="1" applyBorder="1" applyAlignment="1">
      <alignment vertical="center" wrapText="1" shrinkToFit="1"/>
    </xf>
    <xf numFmtId="0" fontId="105" fillId="39" borderId="50" xfId="463" applyFont="1" applyFill="1" applyBorder="1" applyAlignment="1">
      <alignment horizontal="left" vertical="center" wrapText="1" indent="2" shrinkToFit="1"/>
    </xf>
    <xf numFmtId="0" fontId="103" fillId="39" borderId="50" xfId="463" applyFont="1" applyFill="1" applyBorder="1" applyAlignment="1">
      <alignment horizontal="left" vertical="center" wrapText="1" shrinkToFit="1"/>
    </xf>
    <xf numFmtId="0" fontId="103" fillId="43" borderId="66" xfId="463" quotePrefix="1" applyFont="1" applyFill="1" applyBorder="1" applyAlignment="1">
      <alignment horizontal="center" vertical="center"/>
    </xf>
    <xf numFmtId="0" fontId="103" fillId="43" borderId="88" xfId="463" quotePrefix="1" applyFont="1" applyFill="1" applyBorder="1" applyAlignment="1">
      <alignment horizontal="center" vertical="center"/>
    </xf>
    <xf numFmtId="0" fontId="115" fillId="37" borderId="0" xfId="0" applyFont="1" applyFill="1"/>
    <xf numFmtId="0" fontId="50" fillId="37" borderId="0" xfId="571" applyFont="1" applyFill="1" applyAlignment="1">
      <alignment horizontal="left"/>
    </xf>
    <xf numFmtId="0" fontId="124" fillId="0" borderId="0" xfId="445" applyFont="1" applyFill="1" applyBorder="1"/>
    <xf numFmtId="0" fontId="58" fillId="44" borderId="0" xfId="445" applyFont="1" applyFill="1" applyBorder="1"/>
    <xf numFmtId="0" fontId="93" fillId="0" borderId="0" xfId="445"/>
    <xf numFmtId="0" fontId="126" fillId="49" borderId="59" xfId="445" applyFont="1" applyFill="1" applyBorder="1" applyAlignment="1">
      <alignment horizontal="left" indent="1"/>
    </xf>
    <xf numFmtId="0" fontId="126" fillId="49" borderId="59" xfId="445" applyFont="1" applyFill="1" applyBorder="1"/>
    <xf numFmtId="0" fontId="125" fillId="49" borderId="31" xfId="445" applyFont="1" applyFill="1" applyBorder="1"/>
    <xf numFmtId="1" fontId="125" fillId="48" borderId="45" xfId="445" applyNumberFormat="1" applyFont="1" applyFill="1" applyBorder="1" applyAlignment="1">
      <alignment horizontal="center" vertical="center" wrapText="1"/>
    </xf>
    <xf numFmtId="1" fontId="125" fillId="48" borderId="92" xfId="445" applyNumberFormat="1" applyFont="1" applyFill="1" applyBorder="1" applyAlignment="1">
      <alignment horizontal="center" vertical="center" wrapText="1"/>
    </xf>
    <xf numFmtId="0" fontId="126" fillId="49" borderId="59" xfId="445" applyFont="1" applyFill="1" applyBorder="1" applyAlignment="1">
      <alignment horizontal="left" indent="3"/>
    </xf>
    <xf numFmtId="0" fontId="0" fillId="37" borderId="21" xfId="0" applyFill="1" applyBorder="1"/>
    <xf numFmtId="0" fontId="2" fillId="0" borderId="0" xfId="452" applyFont="1" applyAlignment="1"/>
    <xf numFmtId="0" fontId="130" fillId="37" borderId="0" xfId="0" applyFont="1" applyFill="1"/>
    <xf numFmtId="0" fontId="0" fillId="37" borderId="0" xfId="0" applyFill="1" applyAlignment="1">
      <alignment horizontal="center"/>
    </xf>
    <xf numFmtId="0" fontId="0" fillId="37" borderId="62" xfId="0" applyFill="1" applyBorder="1"/>
    <xf numFmtId="0" fontId="131" fillId="0" borderId="0" xfId="440" applyFont="1" applyFill="1" applyProtection="1"/>
    <xf numFmtId="0" fontId="1" fillId="0" borderId="0" xfId="440" applyFill="1" applyAlignment="1" applyProtection="1"/>
    <xf numFmtId="0" fontId="1" fillId="0" borderId="0" xfId="440" applyFill="1" applyProtection="1"/>
    <xf numFmtId="0" fontId="3" fillId="37" borderId="0" xfId="526" applyFont="1" applyFill="1" applyAlignment="1" applyProtection="1">
      <alignment horizontal="center" wrapText="1"/>
    </xf>
    <xf numFmtId="4" fontId="1" fillId="37" borderId="56" xfId="440" applyNumberFormat="1" applyFont="1" applyFill="1" applyBorder="1" applyAlignment="1">
      <alignment horizontal="center" vertical="center"/>
    </xf>
    <xf numFmtId="4" fontId="1" fillId="37" borderId="51" xfId="440" applyNumberFormat="1" applyFont="1" applyFill="1" applyBorder="1" applyAlignment="1">
      <alignment horizontal="center" vertical="center"/>
    </xf>
    <xf numFmtId="0" fontId="105" fillId="39" borderId="45" xfId="529" applyFont="1" applyFill="1" applyBorder="1" applyAlignment="1" applyProtection="1">
      <alignment horizontal="center" vertical="center" wrapText="1"/>
    </xf>
    <xf numFmtId="0" fontId="99" fillId="43" borderId="104" xfId="440" applyFont="1" applyFill="1" applyBorder="1" applyAlignment="1" applyProtection="1">
      <alignment horizontal="center" vertical="center" wrapText="1"/>
    </xf>
    <xf numFmtId="0" fontId="99" fillId="43" borderId="48" xfId="440" applyFont="1" applyFill="1" applyBorder="1" applyAlignment="1" applyProtection="1">
      <alignment horizontal="center" vertical="center" wrapText="1"/>
    </xf>
    <xf numFmtId="0" fontId="100" fillId="43" borderId="30" xfId="440" applyFont="1" applyFill="1" applyBorder="1"/>
    <xf numFmtId="3" fontId="43" fillId="37" borderId="28" xfId="440" applyNumberFormat="1" applyFont="1" applyFill="1" applyBorder="1" applyAlignment="1">
      <alignment horizontal="center" vertical="center"/>
    </xf>
    <xf numFmtId="0" fontId="108" fillId="43" borderId="28" xfId="440" applyFont="1" applyFill="1" applyBorder="1" applyAlignment="1">
      <alignment horizontal="center" vertical="center"/>
    </xf>
    <xf numFmtId="3" fontId="43" fillId="37" borderId="45" xfId="440" applyNumberFormat="1" applyFont="1" applyFill="1" applyBorder="1" applyAlignment="1">
      <alignment horizontal="center" vertical="center"/>
    </xf>
    <xf numFmtId="3" fontId="43" fillId="37" borderId="47" xfId="440" applyNumberFormat="1" applyFont="1" applyFill="1" applyBorder="1" applyAlignment="1">
      <alignment horizontal="center" vertical="center"/>
    </xf>
    <xf numFmtId="3" fontId="43" fillId="37" borderId="48" xfId="440" applyNumberFormat="1" applyFont="1" applyFill="1" applyBorder="1" applyAlignment="1">
      <alignment horizontal="center" vertical="center"/>
    </xf>
    <xf numFmtId="0" fontId="99" fillId="43" borderId="27" xfId="440" applyFont="1" applyFill="1" applyBorder="1" applyProtection="1"/>
    <xf numFmtId="0" fontId="99" fillId="43" borderId="50" xfId="440" applyFont="1" applyFill="1" applyBorder="1" applyProtection="1"/>
    <xf numFmtId="0" fontId="100" fillId="43" borderId="50" xfId="440" applyFont="1" applyFill="1" applyBorder="1" applyAlignment="1" applyProtection="1">
      <alignment horizontal="left" indent="1"/>
    </xf>
    <xf numFmtId="0" fontId="100" fillId="43" borderId="50" xfId="440" applyFont="1" applyFill="1" applyBorder="1" applyAlignment="1" applyProtection="1">
      <alignment horizontal="left" indent="2"/>
    </xf>
    <xf numFmtId="0" fontId="99" fillId="43" borderId="52" xfId="440" applyFont="1" applyFill="1" applyBorder="1" applyProtection="1"/>
    <xf numFmtId="0" fontId="100" fillId="43" borderId="50" xfId="440" applyFont="1" applyFill="1" applyBorder="1" applyProtection="1"/>
    <xf numFmtId="0" fontId="103" fillId="39" borderId="58" xfId="499" applyFont="1" applyFill="1" applyBorder="1" applyAlignment="1" applyProtection="1">
      <alignment wrapText="1"/>
    </xf>
    <xf numFmtId="0" fontId="105" fillId="39" borderId="56" xfId="462" applyFont="1" applyFill="1" applyBorder="1" applyAlignment="1" applyProtection="1">
      <alignment wrapText="1"/>
    </xf>
    <xf numFmtId="0" fontId="105" fillId="39" borderId="65" xfId="499" applyFont="1" applyFill="1" applyBorder="1" applyProtection="1"/>
    <xf numFmtId="0" fontId="105" fillId="39" borderId="56" xfId="499" applyFont="1" applyFill="1" applyBorder="1" applyAlignment="1" applyProtection="1">
      <alignment wrapText="1"/>
    </xf>
    <xf numFmtId="0" fontId="103" fillId="39" borderId="98" xfId="499" applyFont="1" applyFill="1" applyBorder="1" applyAlignment="1" applyProtection="1">
      <alignment wrapText="1"/>
    </xf>
    <xf numFmtId="0" fontId="43" fillId="37" borderId="0" xfId="0" applyFont="1" applyFill="1" applyBorder="1" applyAlignment="1" applyProtection="1">
      <alignment horizontal="center" vertical="center" wrapText="1"/>
    </xf>
    <xf numFmtId="4" fontId="43" fillId="37" borderId="95" xfId="0" applyNumberFormat="1" applyFont="1" applyFill="1" applyBorder="1" applyAlignment="1" applyProtection="1">
      <alignment horizontal="center"/>
    </xf>
    <xf numFmtId="4" fontId="43" fillId="37" borderId="0" xfId="0" applyNumberFormat="1" applyFont="1" applyFill="1" applyBorder="1" applyAlignment="1" applyProtection="1">
      <alignment horizontal="center"/>
    </xf>
    <xf numFmtId="4" fontId="43" fillId="37" borderId="73" xfId="0" applyNumberFormat="1" applyFont="1" applyFill="1" applyBorder="1" applyAlignment="1" applyProtection="1">
      <alignment horizontal="center"/>
    </xf>
    <xf numFmtId="4" fontId="43" fillId="37" borderId="35" xfId="0" applyNumberFormat="1" applyFont="1" applyFill="1" applyBorder="1" applyAlignment="1" applyProtection="1">
      <alignment horizontal="center"/>
    </xf>
    <xf numFmtId="4" fontId="55" fillId="42" borderId="9" xfId="0" applyNumberFormat="1" applyFont="1" applyFill="1" applyBorder="1" applyAlignment="1" applyProtection="1">
      <alignment horizontal="center" vertical="center" wrapText="1"/>
    </xf>
    <xf numFmtId="4" fontId="55" fillId="42" borderId="56" xfId="0" quotePrefix="1" applyNumberFormat="1" applyFont="1" applyFill="1" applyBorder="1" applyAlignment="1" applyProtection="1">
      <alignment horizontal="center" vertical="center" wrapText="1"/>
    </xf>
    <xf numFmtId="0" fontId="99" fillId="43" borderId="31" xfId="440" applyFont="1" applyFill="1" applyBorder="1" applyAlignment="1">
      <alignment vertical="center"/>
    </xf>
    <xf numFmtId="3" fontId="43" fillId="38" borderId="65" xfId="440" applyNumberFormat="1" applyFont="1" applyFill="1" applyBorder="1" applyAlignment="1" applyProtection="1">
      <alignment horizontal="center" vertical="center"/>
    </xf>
    <xf numFmtId="3" fontId="43" fillId="38" borderId="13" xfId="440" applyNumberFormat="1" applyFont="1" applyFill="1" applyBorder="1" applyAlignment="1" applyProtection="1">
      <alignment horizontal="center" vertical="center"/>
    </xf>
    <xf numFmtId="3" fontId="43" fillId="38" borderId="99" xfId="440" applyNumberFormat="1" applyFont="1" applyFill="1" applyBorder="1" applyAlignment="1" applyProtection="1">
      <alignment horizontal="center" vertical="center"/>
    </xf>
    <xf numFmtId="3" fontId="43" fillId="38" borderId="30" xfId="440" applyNumberFormat="1" applyFont="1" applyFill="1" applyBorder="1" applyAlignment="1" applyProtection="1">
      <alignment horizontal="center" vertical="center"/>
    </xf>
    <xf numFmtId="3" fontId="43" fillId="38" borderId="63" xfId="440" applyNumberFormat="1" applyFont="1" applyFill="1" applyBorder="1" applyAlignment="1" applyProtection="1">
      <alignment horizontal="center" vertical="center"/>
    </xf>
    <xf numFmtId="3" fontId="43" fillId="38" borderId="53" xfId="440" applyNumberFormat="1" applyFont="1" applyFill="1" applyBorder="1" applyAlignment="1" applyProtection="1">
      <alignment horizontal="center" vertical="center"/>
    </xf>
    <xf numFmtId="0" fontId="103" fillId="43" borderId="54" xfId="758" applyFont="1" applyFill="1" applyBorder="1" applyAlignment="1" applyProtection="1">
      <alignment horizontal="center" vertical="center" wrapText="1"/>
    </xf>
    <xf numFmtId="164" fontId="59" fillId="42" borderId="25" xfId="664" applyNumberFormat="1" applyFont="1" applyFill="1" applyBorder="1" applyAlignment="1" applyProtection="1">
      <alignment horizontal="center" vertical="center" wrapText="1"/>
    </xf>
    <xf numFmtId="164" fontId="59" fillId="42" borderId="85" xfId="664" applyNumberFormat="1" applyFont="1" applyFill="1" applyBorder="1" applyAlignment="1" applyProtection="1">
      <alignment horizontal="center" vertical="center" wrapText="1"/>
    </xf>
    <xf numFmtId="1" fontId="56" fillId="41" borderId="54" xfId="440" applyNumberFormat="1" applyFont="1" applyFill="1" applyBorder="1" applyAlignment="1" applyProtection="1">
      <alignment horizontal="right" vertical="center" wrapText="1"/>
    </xf>
    <xf numFmtId="1" fontId="56" fillId="41" borderId="89" xfId="440" applyNumberFormat="1" applyFont="1" applyFill="1" applyBorder="1" applyAlignment="1" applyProtection="1">
      <alignment horizontal="right" vertical="center" wrapText="1"/>
    </xf>
    <xf numFmtId="1" fontId="56" fillId="41" borderId="20" xfId="440" applyNumberFormat="1" applyFont="1" applyFill="1" applyBorder="1" applyAlignment="1" applyProtection="1">
      <alignment horizontal="right" vertical="center" wrapText="1"/>
    </xf>
    <xf numFmtId="1" fontId="56" fillId="41" borderId="4" xfId="440" applyNumberFormat="1" applyFont="1" applyFill="1" applyBorder="1" applyAlignment="1" applyProtection="1">
      <alignment horizontal="right" vertical="center" wrapText="1"/>
    </xf>
    <xf numFmtId="1" fontId="56" fillId="41" borderId="76" xfId="440" applyNumberFormat="1" applyFont="1" applyFill="1" applyBorder="1" applyAlignment="1" applyProtection="1">
      <alignment horizontal="right" vertical="center" wrapText="1"/>
    </xf>
    <xf numFmtId="1" fontId="56" fillId="41" borderId="22" xfId="440" applyNumberFormat="1" applyFont="1" applyFill="1" applyBorder="1" applyAlignment="1" applyProtection="1">
      <alignment horizontal="right" vertical="center" wrapText="1"/>
    </xf>
    <xf numFmtId="1" fontId="56" fillId="41" borderId="46" xfId="440" applyNumberFormat="1" applyFont="1" applyFill="1" applyBorder="1" applyAlignment="1" applyProtection="1">
      <alignment horizontal="right" vertical="center" wrapText="1"/>
    </xf>
    <xf numFmtId="3" fontId="46" fillId="42" borderId="51" xfId="462" applyNumberFormat="1" applyFont="1" applyFill="1" applyBorder="1" applyAlignment="1" applyProtection="1">
      <alignment horizontal="center" vertical="center" wrapText="1"/>
    </xf>
    <xf numFmtId="3" fontId="46" fillId="42" borderId="62" xfId="462" applyNumberFormat="1" applyFont="1" applyFill="1" applyBorder="1" applyAlignment="1" applyProtection="1">
      <alignment horizontal="center" vertical="center" wrapText="1"/>
    </xf>
    <xf numFmtId="3" fontId="46" fillId="42" borderId="35" xfId="462" applyNumberFormat="1" applyFont="1" applyFill="1" applyBorder="1" applyAlignment="1" applyProtection="1">
      <alignment horizontal="center" vertical="center" wrapText="1"/>
    </xf>
    <xf numFmtId="164" fontId="59" fillId="42" borderId="105" xfId="664" applyNumberFormat="1" applyFont="1" applyFill="1" applyBorder="1" applyAlignment="1" applyProtection="1">
      <alignment horizontal="center" vertical="center" wrapText="1"/>
    </xf>
    <xf numFmtId="164" fontId="59" fillId="42" borderId="83" xfId="664" applyNumberFormat="1" applyFont="1" applyFill="1" applyBorder="1" applyAlignment="1" applyProtection="1">
      <alignment horizontal="center" vertical="center" wrapText="1"/>
    </xf>
    <xf numFmtId="3" fontId="46" fillId="42" borderId="54" xfId="462" applyNumberFormat="1" applyFont="1" applyFill="1" applyBorder="1" applyAlignment="1" applyProtection="1">
      <alignment horizontal="center" vertical="center" wrapText="1"/>
    </xf>
    <xf numFmtId="3" fontId="46" fillId="42" borderId="50" xfId="462" applyNumberFormat="1" applyFont="1" applyFill="1" applyBorder="1" applyAlignment="1" applyProtection="1">
      <alignment horizontal="center" vertical="center" wrapText="1"/>
    </xf>
    <xf numFmtId="3" fontId="46" fillId="42" borderId="80" xfId="462" applyNumberFormat="1" applyFont="1" applyFill="1" applyBorder="1" applyAlignment="1" applyProtection="1">
      <alignment horizontal="center" vertical="center" wrapText="1"/>
    </xf>
    <xf numFmtId="3" fontId="44" fillId="42" borderId="85" xfId="440" applyNumberFormat="1" applyFont="1" applyFill="1" applyBorder="1" applyAlignment="1" applyProtection="1">
      <alignment horizontal="center" vertical="center"/>
    </xf>
    <xf numFmtId="4" fontId="55" fillId="42" borderId="33" xfId="0" applyNumberFormat="1" applyFont="1" applyFill="1" applyBorder="1" applyAlignment="1" applyProtection="1">
      <alignment horizontal="center" vertical="center" wrapText="1"/>
    </xf>
    <xf numFmtId="4" fontId="55" fillId="42" borderId="72" xfId="0" applyNumberFormat="1" applyFont="1" applyFill="1" applyBorder="1" applyAlignment="1" applyProtection="1">
      <alignment horizontal="center" vertical="center" wrapText="1"/>
    </xf>
    <xf numFmtId="3" fontId="43" fillId="42" borderId="78" xfId="440" applyNumberFormat="1" applyFont="1" applyFill="1" applyBorder="1" applyAlignment="1">
      <alignment horizontal="center" vertical="center"/>
    </xf>
    <xf numFmtId="3" fontId="43" fillId="42" borderId="52" xfId="440" applyNumberFormat="1" applyFont="1" applyFill="1" applyBorder="1" applyAlignment="1">
      <alignment horizontal="center" vertical="center"/>
    </xf>
    <xf numFmtId="3" fontId="43" fillId="42" borderId="80" xfId="440" applyNumberFormat="1" applyFont="1" applyFill="1" applyBorder="1" applyAlignment="1">
      <alignment horizontal="center" vertical="center"/>
    </xf>
    <xf numFmtId="3" fontId="43" fillId="42" borderId="65" xfId="440" applyNumberFormat="1" applyFont="1" applyFill="1" applyBorder="1" applyAlignment="1">
      <alignment horizontal="center" vertical="center"/>
    </xf>
    <xf numFmtId="3" fontId="43" fillId="42" borderId="13" xfId="440" applyNumberFormat="1" applyFont="1" applyFill="1" applyBorder="1" applyAlignment="1">
      <alignment horizontal="center" vertical="center"/>
    </xf>
    <xf numFmtId="3" fontId="43" fillId="42" borderId="99" xfId="440" applyNumberFormat="1" applyFont="1" applyFill="1" applyBorder="1" applyAlignment="1">
      <alignment horizontal="center" vertical="center"/>
    </xf>
    <xf numFmtId="3" fontId="43" fillId="42" borderId="30" xfId="440" applyNumberFormat="1" applyFont="1" applyFill="1" applyBorder="1" applyAlignment="1">
      <alignment horizontal="center" vertical="center"/>
    </xf>
    <xf numFmtId="3" fontId="43" fillId="42" borderId="63" xfId="440" applyNumberFormat="1" applyFont="1" applyFill="1" applyBorder="1" applyAlignment="1">
      <alignment horizontal="center" vertical="center"/>
    </xf>
    <xf numFmtId="3" fontId="43" fillId="42" borderId="53" xfId="440" applyNumberFormat="1" applyFont="1" applyFill="1" applyBorder="1" applyAlignment="1">
      <alignment horizontal="center" vertical="center"/>
    </xf>
    <xf numFmtId="3" fontId="43" fillId="42" borderId="80" xfId="440" applyNumberFormat="1" applyFont="1" applyFill="1" applyBorder="1" applyAlignment="1" applyProtection="1">
      <alignment horizontal="center" vertical="center"/>
    </xf>
    <xf numFmtId="3" fontId="43" fillId="42" borderId="81" xfId="440" applyNumberFormat="1" applyFont="1" applyFill="1" applyBorder="1" applyAlignment="1" applyProtection="1">
      <alignment horizontal="center" vertical="center"/>
    </xf>
    <xf numFmtId="3" fontId="43" fillId="42" borderId="82" xfId="440" applyNumberFormat="1" applyFont="1" applyFill="1" applyBorder="1" applyAlignment="1" applyProtection="1">
      <alignment horizontal="center" vertical="center"/>
    </xf>
    <xf numFmtId="3" fontId="43" fillId="42" borderId="85" xfId="440" applyNumberFormat="1" applyFont="1" applyFill="1" applyBorder="1" applyAlignment="1" applyProtection="1">
      <alignment horizontal="center" vertical="center"/>
    </xf>
    <xf numFmtId="3" fontId="43" fillId="42" borderId="81" xfId="440" applyNumberFormat="1" applyFont="1" applyFill="1" applyBorder="1" applyAlignment="1">
      <alignment horizontal="center" vertical="center"/>
    </xf>
    <xf numFmtId="3" fontId="43" fillId="42" borderId="82" xfId="440" applyNumberFormat="1" applyFont="1" applyFill="1" applyBorder="1" applyAlignment="1">
      <alignment horizontal="center" vertical="center"/>
    </xf>
    <xf numFmtId="3" fontId="43" fillId="42" borderId="85" xfId="440" applyNumberFormat="1" applyFont="1" applyFill="1" applyBorder="1" applyAlignment="1">
      <alignment horizontal="center" vertical="center"/>
    </xf>
    <xf numFmtId="4" fontId="44" fillId="42" borderId="46" xfId="0" applyNumberFormat="1" applyFont="1" applyFill="1" applyBorder="1" applyAlignment="1" applyProtection="1">
      <alignment horizontal="center" vertical="center"/>
    </xf>
    <xf numFmtId="4" fontId="44" fillId="42" borderId="46" xfId="0" applyNumberFormat="1" applyFont="1" applyFill="1" applyBorder="1" applyAlignment="1" applyProtection="1">
      <alignment horizontal="center" vertical="center" wrapText="1"/>
    </xf>
    <xf numFmtId="4" fontId="44" fillId="42" borderId="74" xfId="0" applyNumberFormat="1" applyFont="1" applyFill="1" applyBorder="1" applyAlignment="1" applyProtection="1">
      <alignment horizontal="center" vertical="top"/>
    </xf>
    <xf numFmtId="4" fontId="44" fillId="42" borderId="88" xfId="345" applyNumberFormat="1" applyFont="1" applyFill="1" applyBorder="1" applyAlignment="1" applyProtection="1">
      <alignment horizontal="center"/>
    </xf>
    <xf numFmtId="4" fontId="44" fillId="42" borderId="46" xfId="0" applyNumberFormat="1" applyFont="1" applyFill="1" applyBorder="1" applyAlignment="1" applyProtection="1">
      <alignment horizontal="center" vertical="top"/>
    </xf>
    <xf numFmtId="4" fontId="44" fillId="42" borderId="88" xfId="0" applyNumberFormat="1" applyFont="1" applyFill="1" applyBorder="1" applyAlignment="1" applyProtection="1">
      <alignment horizontal="center" vertical="center"/>
    </xf>
    <xf numFmtId="4" fontId="44" fillId="42" borderId="74" xfId="0" applyNumberFormat="1" applyFont="1" applyFill="1" applyBorder="1" applyAlignment="1" applyProtection="1">
      <alignment horizontal="center" vertical="center"/>
    </xf>
    <xf numFmtId="4" fontId="44" fillId="42" borderId="97" xfId="0" applyNumberFormat="1" applyFont="1" applyFill="1" applyBorder="1" applyAlignment="1" applyProtection="1">
      <alignment horizontal="center" vertical="center"/>
    </xf>
    <xf numFmtId="4" fontId="44" fillId="42" borderId="22" xfId="0" applyNumberFormat="1" applyFont="1" applyFill="1" applyBorder="1" applyAlignment="1" applyProtection="1">
      <alignment horizontal="center" vertical="center" wrapText="1"/>
    </xf>
    <xf numFmtId="4" fontId="44" fillId="42" borderId="26" xfId="0" applyNumberFormat="1" applyFont="1" applyFill="1" applyBorder="1" applyAlignment="1" applyProtection="1">
      <alignment horizontal="center" vertical="center"/>
    </xf>
    <xf numFmtId="4" fontId="44" fillId="42" borderId="88" xfId="0" applyNumberFormat="1" applyFont="1" applyFill="1" applyBorder="1" applyAlignment="1" applyProtection="1">
      <alignment horizontal="center" vertical="center" wrapText="1"/>
    </xf>
    <xf numFmtId="3" fontId="44" fillId="42" borderId="49" xfId="440" applyNumberFormat="1" applyFont="1" applyFill="1" applyBorder="1" applyAlignment="1">
      <alignment horizontal="right" vertical="center" wrapText="1"/>
    </xf>
    <xf numFmtId="3" fontId="44" fillId="42" borderId="29" xfId="440" applyNumberFormat="1" applyFont="1" applyFill="1" applyBorder="1" applyAlignment="1">
      <alignment horizontal="right" vertical="center" wrapText="1"/>
    </xf>
    <xf numFmtId="3" fontId="44" fillId="42" borderId="75" xfId="440" applyNumberFormat="1" applyFont="1" applyFill="1" applyBorder="1" applyAlignment="1">
      <alignment horizontal="right" vertical="center" wrapText="1"/>
    </xf>
    <xf numFmtId="3" fontId="44" fillId="42" borderId="73" xfId="440" applyNumberFormat="1" applyFont="1" applyFill="1" applyBorder="1" applyAlignment="1">
      <alignment horizontal="right" vertical="center" wrapText="1"/>
    </xf>
    <xf numFmtId="3" fontId="44" fillId="42" borderId="95" xfId="440" applyNumberFormat="1" applyFont="1" applyFill="1" applyBorder="1" applyAlignment="1">
      <alignment horizontal="right" vertical="center" wrapText="1"/>
    </xf>
    <xf numFmtId="3" fontId="44" fillId="42" borderId="89" xfId="440" applyNumberFormat="1" applyFont="1" applyFill="1" applyBorder="1" applyAlignment="1">
      <alignment horizontal="right" vertical="center" wrapText="1"/>
    </xf>
    <xf numFmtId="3" fontId="44" fillId="42" borderId="100" xfId="440" applyNumberFormat="1" applyFont="1" applyFill="1" applyBorder="1" applyAlignment="1">
      <alignment horizontal="right" vertical="center" wrapText="1"/>
    </xf>
    <xf numFmtId="3" fontId="44" fillId="42" borderId="4" xfId="440" applyNumberFormat="1" applyFont="1" applyFill="1" applyBorder="1" applyAlignment="1">
      <alignment horizontal="right" vertical="center" wrapText="1"/>
    </xf>
    <xf numFmtId="3" fontId="44" fillId="42" borderId="21" xfId="440" applyNumberFormat="1" applyFont="1" applyFill="1" applyBorder="1" applyAlignment="1">
      <alignment horizontal="right" vertical="center" wrapText="1"/>
    </xf>
    <xf numFmtId="3" fontId="44" fillId="42" borderId="20" xfId="440" applyNumberFormat="1" applyFont="1" applyFill="1" applyBorder="1" applyAlignment="1">
      <alignment horizontal="right" vertical="center" wrapText="1"/>
    </xf>
    <xf numFmtId="3" fontId="43" fillId="42" borderId="30" xfId="440" applyNumberFormat="1" applyFont="1" applyFill="1" applyBorder="1" applyAlignment="1" applyProtection="1">
      <alignment horizontal="right" vertical="center" wrapText="1"/>
    </xf>
    <xf numFmtId="3" fontId="43" fillId="42" borderId="63" xfId="440" applyNumberFormat="1" applyFont="1" applyFill="1" applyBorder="1" applyAlignment="1" applyProtection="1">
      <alignment horizontal="right" vertical="center" wrapText="1"/>
    </xf>
    <xf numFmtId="3" fontId="43" fillId="42" borderId="62" xfId="440" applyNumberFormat="1" applyFont="1" applyFill="1" applyBorder="1" applyAlignment="1" applyProtection="1">
      <alignment horizontal="right" vertical="center" wrapText="1"/>
    </xf>
    <xf numFmtId="3" fontId="43" fillId="42" borderId="89" xfId="440" applyNumberFormat="1" applyFont="1" applyFill="1" applyBorder="1" applyAlignment="1" applyProtection="1">
      <alignment horizontal="right" vertical="center" wrapText="1"/>
    </xf>
    <xf numFmtId="3" fontId="43" fillId="42" borderId="4" xfId="440" applyNumberFormat="1" applyFont="1" applyFill="1" applyBorder="1" applyAlignment="1" applyProtection="1">
      <alignment horizontal="right" vertical="center" wrapText="1"/>
    </xf>
    <xf numFmtId="3" fontId="43" fillId="42" borderId="21" xfId="440" applyNumberFormat="1" applyFont="1" applyFill="1" applyBorder="1" applyAlignment="1" applyProtection="1">
      <alignment horizontal="right" vertical="center" wrapText="1"/>
    </xf>
    <xf numFmtId="3" fontId="43" fillId="42" borderId="79" xfId="440" applyNumberFormat="1" applyFont="1" applyFill="1" applyBorder="1" applyAlignment="1" applyProtection="1">
      <alignment horizontal="right" vertical="center" wrapText="1"/>
    </xf>
    <xf numFmtId="3" fontId="43" fillId="42" borderId="100" xfId="440" applyNumberFormat="1" applyFont="1" applyFill="1" applyBorder="1" applyAlignment="1" applyProtection="1">
      <alignment horizontal="right" vertical="center" wrapText="1"/>
    </xf>
    <xf numFmtId="3" fontId="43" fillId="42" borderId="70" xfId="440" applyNumberFormat="1" applyFont="1" applyFill="1" applyBorder="1" applyAlignment="1" applyProtection="1">
      <alignment horizontal="right" vertical="center" wrapText="1"/>
    </xf>
    <xf numFmtId="10" fontId="56" fillId="42" borderId="53" xfId="440" applyNumberFormat="1" applyFont="1" applyFill="1" applyBorder="1" applyAlignment="1">
      <alignment horizontal="right" vertical="center" wrapText="1"/>
    </xf>
    <xf numFmtId="10" fontId="56" fillId="42" borderId="30" xfId="440" applyNumberFormat="1" applyFont="1" applyFill="1" applyBorder="1" applyAlignment="1">
      <alignment horizontal="right" vertical="center" wrapText="1"/>
    </xf>
    <xf numFmtId="10" fontId="56" fillId="42" borderId="101" xfId="440" applyNumberFormat="1" applyFont="1" applyFill="1" applyBorder="1" applyAlignment="1">
      <alignment horizontal="right" vertical="center" wrapText="1"/>
    </xf>
    <xf numFmtId="10" fontId="56" fillId="42" borderId="62" xfId="440" applyNumberFormat="1" applyFont="1" applyFill="1" applyBorder="1" applyAlignment="1">
      <alignment horizontal="right" vertical="center" wrapText="1"/>
    </xf>
    <xf numFmtId="10" fontId="56" fillId="42" borderId="79" xfId="440" applyNumberFormat="1" applyFont="1" applyFill="1" applyBorder="1" applyAlignment="1">
      <alignment horizontal="right" vertical="center" wrapText="1"/>
    </xf>
    <xf numFmtId="10" fontId="56" fillId="42" borderId="89" xfId="440" applyNumberFormat="1" applyFont="1" applyFill="1" applyBorder="1" applyAlignment="1">
      <alignment horizontal="right" vertical="center" wrapText="1"/>
    </xf>
    <xf numFmtId="10" fontId="56" fillId="42" borderId="100" xfId="440" applyNumberFormat="1" applyFont="1" applyFill="1" applyBorder="1" applyAlignment="1">
      <alignment horizontal="right" vertical="center" wrapText="1"/>
    </xf>
    <xf numFmtId="10" fontId="56" fillId="42" borderId="12" xfId="440" applyNumberFormat="1" applyFont="1" applyFill="1" applyBorder="1" applyAlignment="1">
      <alignment horizontal="right" vertical="center" wrapText="1"/>
    </xf>
    <xf numFmtId="10" fontId="56" fillId="42" borderId="21" xfId="440" applyNumberFormat="1" applyFont="1" applyFill="1" applyBorder="1" applyAlignment="1">
      <alignment horizontal="right" vertical="center" wrapText="1"/>
    </xf>
    <xf numFmtId="10" fontId="56" fillId="42" borderId="70" xfId="440" applyNumberFormat="1" applyFont="1" applyFill="1" applyBorder="1" applyAlignment="1">
      <alignment horizontal="right" vertical="center" wrapText="1"/>
    </xf>
    <xf numFmtId="10" fontId="56" fillId="42" borderId="76" xfId="440" applyNumberFormat="1" applyFont="1" applyFill="1" applyBorder="1" applyAlignment="1">
      <alignment horizontal="right" vertical="center" wrapText="1"/>
    </xf>
    <xf numFmtId="10" fontId="56" fillId="42" borderId="66" xfId="440" applyNumberFormat="1" applyFont="1" applyFill="1" applyBorder="1" applyAlignment="1">
      <alignment horizontal="right" vertical="center" wrapText="1"/>
    </xf>
    <xf numFmtId="10" fontId="56" fillId="42" borderId="74" xfId="440" applyNumberFormat="1" applyFont="1" applyFill="1" applyBorder="1" applyAlignment="1">
      <alignment horizontal="right" vertical="center" wrapText="1"/>
    </xf>
    <xf numFmtId="10" fontId="56" fillId="42" borderId="26" xfId="440" applyNumberFormat="1" applyFont="1" applyFill="1" applyBorder="1" applyAlignment="1">
      <alignment horizontal="right" vertical="center" wrapText="1"/>
    </xf>
    <xf numFmtId="10" fontId="56" fillId="42" borderId="97" xfId="440" applyNumberFormat="1" applyFont="1" applyFill="1" applyBorder="1" applyAlignment="1">
      <alignment horizontal="right" vertical="center" wrapText="1"/>
    </xf>
    <xf numFmtId="10" fontId="56" fillId="42" borderId="99" xfId="440" applyNumberFormat="1" applyFont="1" applyFill="1" applyBorder="1" applyAlignment="1">
      <alignment horizontal="right" vertical="center" wrapText="1"/>
    </xf>
    <xf numFmtId="10" fontId="56" fillId="42" borderId="65" xfId="440" applyNumberFormat="1" applyFont="1" applyFill="1" applyBorder="1" applyAlignment="1">
      <alignment horizontal="right" vertical="center" wrapText="1"/>
    </xf>
    <xf numFmtId="10" fontId="56" fillId="42" borderId="87" xfId="440" applyNumberFormat="1" applyFont="1" applyFill="1" applyBorder="1" applyAlignment="1">
      <alignment horizontal="right" vertical="center" wrapText="1"/>
    </xf>
    <xf numFmtId="10" fontId="56" fillId="42" borderId="71" xfId="440" applyNumberFormat="1" applyFont="1" applyFill="1" applyBorder="1" applyAlignment="1">
      <alignment horizontal="right" vertical="center" wrapText="1"/>
    </xf>
    <xf numFmtId="10" fontId="56" fillId="42" borderId="102" xfId="440" applyNumberFormat="1" applyFont="1" applyFill="1" applyBorder="1" applyAlignment="1">
      <alignment horizontal="right" vertical="center" wrapText="1"/>
    </xf>
    <xf numFmtId="0" fontId="99" fillId="43" borderId="50" xfId="440" applyFont="1" applyFill="1" applyBorder="1" applyAlignment="1" applyProtection="1">
      <alignment horizontal="left"/>
    </xf>
    <xf numFmtId="0" fontId="100" fillId="43" borderId="52" xfId="440" applyFont="1" applyFill="1" applyBorder="1" applyProtection="1"/>
    <xf numFmtId="0" fontId="44" fillId="42" borderId="85" xfId="440" applyFont="1" applyFill="1" applyBorder="1" applyAlignment="1" applyProtection="1">
      <alignment horizontal="right"/>
    </xf>
    <xf numFmtId="3" fontId="61" fillId="42" borderId="67" xfId="440" applyNumberFormat="1" applyFont="1" applyFill="1" applyBorder="1" applyAlignment="1" applyProtection="1">
      <alignment horizontal="right" vertical="center"/>
    </xf>
    <xf numFmtId="3" fontId="61" fillId="42" borderId="22" xfId="440" applyNumberFormat="1" applyFont="1" applyFill="1" applyBorder="1" applyAlignment="1" applyProtection="1">
      <alignment horizontal="right" vertical="center"/>
    </xf>
    <xf numFmtId="3" fontId="61" fillId="42" borderId="46" xfId="440" applyNumberFormat="1" applyFont="1" applyFill="1" applyBorder="1" applyAlignment="1" applyProtection="1">
      <alignment horizontal="right" vertical="center"/>
    </xf>
    <xf numFmtId="3" fontId="61" fillId="42" borderId="26" xfId="440" applyNumberFormat="1" applyFont="1" applyFill="1" applyBorder="1" applyAlignment="1" applyProtection="1">
      <alignment horizontal="right" vertical="center"/>
    </xf>
    <xf numFmtId="3" fontId="61" fillId="42" borderId="66" xfId="440" applyNumberFormat="1" applyFont="1" applyFill="1" applyBorder="1" applyAlignment="1" applyProtection="1">
      <alignment horizontal="right" vertical="center"/>
    </xf>
    <xf numFmtId="3" fontId="61" fillId="42" borderId="74" xfId="440" applyNumberFormat="1" applyFont="1" applyFill="1" applyBorder="1" applyAlignment="1" applyProtection="1">
      <alignment horizontal="right" vertical="center"/>
    </xf>
    <xf numFmtId="3" fontId="61" fillId="37" borderId="50" xfId="440" applyNumberFormat="1" applyFont="1" applyFill="1" applyBorder="1" applyAlignment="1" applyProtection="1">
      <alignment horizontal="right" vertical="center"/>
      <protection locked="0"/>
    </xf>
    <xf numFmtId="3" fontId="61" fillId="37" borderId="33" xfId="440" applyNumberFormat="1" applyFont="1" applyFill="1" applyBorder="1" applyAlignment="1" applyProtection="1">
      <alignment horizontal="right" vertical="center"/>
      <protection locked="0"/>
    </xf>
    <xf numFmtId="3" fontId="61" fillId="37" borderId="34" xfId="440" applyNumberFormat="1" applyFont="1" applyFill="1" applyBorder="1" applyAlignment="1" applyProtection="1">
      <alignment horizontal="right" vertical="center"/>
      <protection locked="0"/>
    </xf>
    <xf numFmtId="3" fontId="61" fillId="37" borderId="35" xfId="440" applyNumberFormat="1" applyFont="1" applyFill="1" applyBorder="1" applyAlignment="1" applyProtection="1">
      <alignment horizontal="right" vertical="center"/>
      <protection locked="0"/>
    </xf>
    <xf numFmtId="3" fontId="55" fillId="42" borderId="50" xfId="440" applyNumberFormat="1" applyFont="1" applyFill="1" applyBorder="1" applyAlignment="1" applyProtection="1">
      <alignment horizontal="right" vertical="center"/>
    </xf>
    <xf numFmtId="3" fontId="55" fillId="42" borderId="56" xfId="440" applyNumberFormat="1" applyFont="1" applyFill="1" applyBorder="1" applyAlignment="1" applyProtection="1">
      <alignment horizontal="right" vertical="center"/>
    </xf>
    <xf numFmtId="3" fontId="55" fillId="42" borderId="33" xfId="440" applyNumberFormat="1" applyFont="1" applyFill="1" applyBorder="1" applyAlignment="1" applyProtection="1">
      <alignment horizontal="right" vertical="center"/>
    </xf>
    <xf numFmtId="3" fontId="55" fillId="42" borderId="34" xfId="440" applyNumberFormat="1" applyFont="1" applyFill="1" applyBorder="1" applyAlignment="1" applyProtection="1">
      <alignment horizontal="right" vertical="center"/>
    </xf>
    <xf numFmtId="3" fontId="55" fillId="42" borderId="35" xfId="440" applyNumberFormat="1" applyFont="1" applyFill="1" applyBorder="1" applyAlignment="1" applyProtection="1">
      <alignment horizontal="right" vertical="center"/>
    </xf>
    <xf numFmtId="3" fontId="55" fillId="42" borderId="9" xfId="440" applyNumberFormat="1" applyFont="1" applyFill="1" applyBorder="1" applyAlignment="1" applyProtection="1">
      <alignment horizontal="right" vertical="center"/>
    </xf>
    <xf numFmtId="3" fontId="3" fillId="42" borderId="109" xfId="458" applyNumberFormat="1" applyFont="1" applyFill="1" applyBorder="1" applyAlignment="1">
      <alignment horizontal="right" vertical="center" wrapText="1" indent="1"/>
    </xf>
    <xf numFmtId="3" fontId="3" fillId="42" borderId="111" xfId="458" applyNumberFormat="1" applyFont="1" applyFill="1" applyBorder="1" applyAlignment="1">
      <alignment horizontal="right" vertical="center" wrapText="1" indent="1"/>
    </xf>
    <xf numFmtId="3" fontId="3" fillId="42" borderId="116" xfId="458" applyNumberFormat="1" applyFont="1" applyFill="1" applyBorder="1" applyAlignment="1">
      <alignment horizontal="right" vertical="center" wrapText="1" indent="1"/>
    </xf>
    <xf numFmtId="3" fontId="3" fillId="42" borderId="110" xfId="458" applyNumberFormat="1" applyFont="1" applyFill="1" applyBorder="1" applyAlignment="1">
      <alignment horizontal="right" vertical="center" wrapText="1" indent="1"/>
    </xf>
    <xf numFmtId="3" fontId="3" fillId="42" borderId="73" xfId="458" applyNumberFormat="1" applyFont="1" applyFill="1" applyBorder="1" applyAlignment="1">
      <alignment horizontal="right" vertical="center" wrapText="1" indent="1"/>
    </xf>
    <xf numFmtId="3" fontId="3" fillId="42" borderId="72" xfId="458" applyNumberFormat="1" applyFont="1" applyFill="1" applyBorder="1" applyAlignment="1">
      <alignment horizontal="right" vertical="center" wrapText="1" indent="1"/>
    </xf>
    <xf numFmtId="3" fontId="3" fillId="42" borderId="27" xfId="458" applyNumberFormat="1" applyFont="1" applyFill="1" applyBorder="1" applyAlignment="1">
      <alignment horizontal="right" vertical="center" wrapText="1" indent="1"/>
    </xf>
    <xf numFmtId="3" fontId="3" fillId="42" borderId="112" xfId="458" applyNumberFormat="1" applyFont="1" applyFill="1" applyBorder="1" applyAlignment="1">
      <alignment horizontal="right" vertical="center" wrapText="1" indent="1"/>
    </xf>
    <xf numFmtId="3" fontId="3" fillId="42" borderId="35" xfId="458" applyNumberFormat="1" applyFont="1" applyFill="1" applyBorder="1" applyAlignment="1">
      <alignment horizontal="right" vertical="center" wrapText="1" indent="1"/>
    </xf>
    <xf numFmtId="3" fontId="3" fillId="42" borderId="9" xfId="458" applyNumberFormat="1" applyFont="1" applyFill="1" applyBorder="1" applyAlignment="1">
      <alignment horizontal="right" vertical="center" wrapText="1" indent="1"/>
    </xf>
    <xf numFmtId="3" fontId="3" fillId="42" borderId="50" xfId="458" applyNumberFormat="1" applyFont="1" applyFill="1" applyBorder="1" applyAlignment="1">
      <alignment horizontal="right" vertical="center" wrapText="1" indent="1"/>
    </xf>
    <xf numFmtId="3" fontId="3" fillId="42" borderId="117" xfId="458" applyNumberFormat="1" applyFont="1" applyFill="1" applyBorder="1" applyAlignment="1">
      <alignment horizontal="right" vertical="center" wrapText="1" indent="1"/>
    </xf>
    <xf numFmtId="3" fontId="3" fillId="42" borderId="48" xfId="458" applyNumberFormat="1" applyFont="1" applyFill="1" applyBorder="1" applyAlignment="1">
      <alignment horizontal="right" vertical="center" wrapText="1" indent="1"/>
    </xf>
    <xf numFmtId="3" fontId="3" fillId="42" borderId="118" xfId="458" applyNumberFormat="1" applyFont="1" applyFill="1" applyBorder="1" applyAlignment="1">
      <alignment horizontal="right" vertical="center" wrapText="1" indent="1"/>
    </xf>
    <xf numFmtId="3" fontId="3" fillId="42" borderId="92" xfId="458" applyNumberFormat="1" applyFont="1" applyFill="1" applyBorder="1" applyAlignment="1">
      <alignment horizontal="right" vertical="center" wrapText="1" indent="1"/>
    </xf>
    <xf numFmtId="3" fontId="3" fillId="42" borderId="28" xfId="458" applyNumberFormat="1" applyFont="1" applyFill="1" applyBorder="1" applyAlignment="1">
      <alignment horizontal="right" vertical="center" wrapText="1" indent="1"/>
    </xf>
    <xf numFmtId="3" fontId="3" fillId="42" borderId="29" xfId="458" applyNumberFormat="1" applyFont="1" applyFill="1" applyBorder="1" applyAlignment="1">
      <alignment horizontal="right" vertical="center" wrapText="1" indent="1"/>
    </xf>
    <xf numFmtId="3" fontId="3" fillId="42" borderId="56" xfId="458" applyNumberFormat="1" applyFont="1" applyFill="1" applyBorder="1" applyAlignment="1">
      <alignment horizontal="right" vertical="center" wrapText="1" indent="1"/>
    </xf>
    <xf numFmtId="3" fontId="3" fillId="42" borderId="31" xfId="458" applyNumberFormat="1" applyFont="1" applyFill="1" applyBorder="1" applyAlignment="1">
      <alignment horizontal="right" vertical="center" wrapText="1" indent="1"/>
    </xf>
    <xf numFmtId="3" fontId="3" fillId="42" borderId="49" xfId="458" applyNumberFormat="1" applyFont="1" applyFill="1" applyBorder="1" applyAlignment="1">
      <alignment horizontal="right" vertical="center" wrapText="1" indent="1"/>
    </xf>
    <xf numFmtId="3" fontId="3" fillId="42" borderId="51" xfId="458" applyNumberFormat="1" applyFont="1" applyFill="1" applyBorder="1" applyAlignment="1">
      <alignment horizontal="right" vertical="center" wrapText="1" indent="1"/>
    </xf>
    <xf numFmtId="3" fontId="3" fillId="42" borderId="55" xfId="458" applyNumberFormat="1" applyFont="1" applyFill="1" applyBorder="1" applyAlignment="1">
      <alignment horizontal="right" vertical="center" wrapText="1" indent="1"/>
    </xf>
    <xf numFmtId="0" fontId="43" fillId="37" borderId="39" xfId="440" applyFont="1" applyFill="1" applyBorder="1" applyAlignment="1" applyProtection="1">
      <alignment horizontal="left" vertical="center" wrapText="1" indent="1"/>
    </xf>
    <xf numFmtId="0" fontId="43" fillId="37" borderId="4" xfId="440" applyFont="1" applyFill="1" applyBorder="1" applyAlignment="1" applyProtection="1">
      <alignment horizontal="left" vertical="center" wrapText="1" indent="1"/>
    </xf>
    <xf numFmtId="0" fontId="43" fillId="37" borderId="18" xfId="440" applyFont="1" applyFill="1" applyBorder="1" applyAlignment="1" applyProtection="1">
      <alignment horizontal="left" vertical="center" wrapText="1" indent="1"/>
    </xf>
    <xf numFmtId="0" fontId="43" fillId="37" borderId="35" xfId="440" applyFont="1" applyFill="1" applyBorder="1" applyAlignment="1" applyProtection="1">
      <alignment vertical="center" wrapText="1"/>
    </xf>
    <xf numFmtId="0" fontId="105" fillId="43" borderId="100" xfId="758" applyFont="1" applyFill="1" applyBorder="1" applyAlignment="1" applyProtection="1">
      <alignment horizontal="left" vertical="center" wrapText="1" indent="4"/>
    </xf>
    <xf numFmtId="0" fontId="105" fillId="43" borderId="56" xfId="758" applyFont="1" applyFill="1" applyBorder="1" applyAlignment="1" applyProtection="1">
      <alignment horizontal="left" vertical="center" wrapText="1" indent="4"/>
    </xf>
    <xf numFmtId="0" fontId="103" fillId="43" borderId="98" xfId="758" applyFont="1" applyFill="1" applyBorder="1" applyAlignment="1" applyProtection="1">
      <alignment horizontal="left" vertical="center" wrapText="1" indent="2"/>
    </xf>
    <xf numFmtId="3" fontId="44" fillId="42" borderId="25" xfId="440" applyNumberFormat="1" applyFont="1" applyFill="1" applyBorder="1" applyAlignment="1" applyProtection="1">
      <alignment horizontal="right" vertical="center" wrapText="1"/>
    </xf>
    <xf numFmtId="3" fontId="44" fillId="42" borderId="96" xfId="440" applyNumberFormat="1" applyFont="1" applyFill="1" applyBorder="1" applyAlignment="1" applyProtection="1">
      <alignment horizontal="right" vertical="center" wrapText="1"/>
    </xf>
    <xf numFmtId="0" fontId="56" fillId="42" borderId="44" xfId="440" applyFont="1" applyFill="1" applyBorder="1" applyAlignment="1" applyProtection="1">
      <alignment horizontal="right" vertical="center"/>
    </xf>
    <xf numFmtId="3" fontId="44" fillId="42" borderId="44" xfId="440" applyNumberFormat="1" applyFont="1" applyFill="1" applyBorder="1" applyAlignment="1" applyProtection="1">
      <alignment horizontal="right" vertical="center" wrapText="1"/>
    </xf>
    <xf numFmtId="0" fontId="103" fillId="43" borderId="80" xfId="758" applyFont="1" applyFill="1" applyBorder="1" applyAlignment="1" applyProtection="1">
      <alignment horizontal="center" vertical="center" wrapText="1"/>
    </xf>
    <xf numFmtId="0" fontId="103" fillId="43" borderId="58" xfId="758" applyFont="1" applyFill="1" applyBorder="1" applyAlignment="1" applyProtection="1">
      <alignment horizontal="left" vertical="center" wrapText="1" indent="2"/>
    </xf>
    <xf numFmtId="3" fontId="44" fillId="42" borderId="85" xfId="440" applyNumberFormat="1" applyFont="1" applyFill="1" applyBorder="1" applyAlignment="1" applyProtection="1">
      <alignment horizontal="right" vertical="center" wrapText="1"/>
    </xf>
    <xf numFmtId="3" fontId="44" fillId="42" borderId="90" xfId="440" applyNumberFormat="1" applyFont="1" applyFill="1" applyBorder="1" applyAlignment="1" applyProtection="1">
      <alignment horizontal="right" vertical="center" wrapText="1"/>
    </xf>
    <xf numFmtId="0" fontId="56" fillId="42" borderId="82" xfId="440" applyFont="1" applyFill="1" applyBorder="1" applyAlignment="1" applyProtection="1">
      <alignment horizontal="right" vertical="center"/>
    </xf>
    <xf numFmtId="3" fontId="44" fillId="42" borderId="82" xfId="440" applyNumberFormat="1" applyFont="1" applyFill="1" applyBorder="1" applyAlignment="1" applyProtection="1">
      <alignment horizontal="right" vertical="center" wrapText="1"/>
    </xf>
    <xf numFmtId="0" fontId="105" fillId="43" borderId="4" xfId="758" applyFont="1" applyFill="1" applyBorder="1" applyAlignment="1" applyProtection="1">
      <alignment horizontal="left" vertical="center" wrapText="1" indent="2"/>
    </xf>
    <xf numFmtId="0" fontId="105" fillId="43" borderId="22" xfId="758" applyFont="1" applyFill="1" applyBorder="1" applyAlignment="1" applyProtection="1">
      <alignment horizontal="left" vertical="center" wrapText="1" indent="2"/>
    </xf>
    <xf numFmtId="3" fontId="43" fillId="37" borderId="103" xfId="440" applyNumberFormat="1" applyFont="1" applyFill="1" applyBorder="1" applyAlignment="1" applyProtection="1">
      <alignment horizontal="left" vertical="center" wrapText="1"/>
    </xf>
    <xf numFmtId="3" fontId="43" fillId="37" borderId="90" xfId="440" applyNumberFormat="1" applyFont="1" applyFill="1" applyBorder="1" applyAlignment="1" applyProtection="1">
      <alignment horizontal="left" vertical="center" wrapText="1"/>
    </xf>
    <xf numFmtId="0" fontId="64" fillId="46" borderId="45" xfId="440" applyFont="1" applyFill="1" applyBorder="1" applyAlignment="1" applyProtection="1">
      <alignment horizontal="left" vertical="center" wrapText="1"/>
    </xf>
    <xf numFmtId="3" fontId="43" fillId="37" borderId="94" xfId="440" applyNumberFormat="1" applyFont="1" applyFill="1" applyBorder="1" applyAlignment="1" applyProtection="1">
      <alignment horizontal="left" vertical="center" wrapText="1"/>
    </xf>
    <xf numFmtId="3" fontId="43" fillId="37" borderId="39" xfId="440" applyNumberFormat="1" applyFont="1" applyFill="1" applyBorder="1" applyAlignment="1" applyProtection="1">
      <alignment horizontal="left" vertical="center" wrapText="1"/>
    </xf>
    <xf numFmtId="0" fontId="43" fillId="37" borderId="47" xfId="758" applyNumberFormat="1" applyFont="1" applyFill="1" applyBorder="1" applyAlignment="1" applyProtection="1">
      <alignment horizontal="left" vertical="center" wrapText="1"/>
    </xf>
    <xf numFmtId="0" fontId="56" fillId="37" borderId="57" xfId="440" applyFont="1" applyFill="1" applyBorder="1" applyAlignment="1" applyProtection="1">
      <alignment horizontal="left" vertical="center" wrapText="1"/>
    </xf>
    <xf numFmtId="0" fontId="56" fillId="37" borderId="18" xfId="440" applyFont="1" applyFill="1" applyBorder="1" applyAlignment="1" applyProtection="1">
      <alignment horizontal="left" vertical="center" wrapText="1"/>
    </xf>
    <xf numFmtId="0" fontId="56" fillId="37" borderId="88" xfId="440" applyFont="1" applyFill="1" applyBorder="1" applyAlignment="1" applyProtection="1">
      <alignment horizontal="left" vertical="center" wrapText="1"/>
    </xf>
    <xf numFmtId="0" fontId="56" fillId="37" borderId="103" xfId="440" applyFont="1" applyFill="1" applyBorder="1" applyAlignment="1" applyProtection="1">
      <alignment horizontal="left" vertical="center" wrapText="1"/>
    </xf>
    <xf numFmtId="0" fontId="56" fillId="37" borderId="96" xfId="440" applyFont="1" applyFill="1" applyBorder="1" applyAlignment="1" applyProtection="1">
      <alignment horizontal="left" vertical="center" wrapText="1"/>
    </xf>
    <xf numFmtId="0" fontId="56" fillId="37" borderId="90" xfId="440" applyFont="1" applyFill="1" applyBorder="1" applyAlignment="1" applyProtection="1">
      <alignment horizontal="left" vertical="center" wrapText="1"/>
    </xf>
    <xf numFmtId="0" fontId="50" fillId="0" borderId="0" xfId="440" applyFont="1" applyAlignment="1" applyProtection="1">
      <alignment horizontal="left" vertical="center"/>
    </xf>
    <xf numFmtId="3" fontId="43" fillId="37" borderId="88" xfId="440" applyNumberFormat="1" applyFont="1" applyFill="1" applyBorder="1" applyAlignment="1" applyProtection="1">
      <alignment horizontal="left" vertical="center" wrapText="1"/>
    </xf>
    <xf numFmtId="0" fontId="105" fillId="43" borderId="60" xfId="758" applyFont="1" applyFill="1" applyBorder="1" applyAlignment="1" applyProtection="1">
      <alignment horizontal="left" vertical="center" wrapText="1" indent="2"/>
    </xf>
    <xf numFmtId="0" fontId="105" fillId="43" borderId="66" xfId="758" applyFont="1" applyFill="1" applyBorder="1" applyAlignment="1" applyProtection="1">
      <alignment horizontal="center" vertical="center" wrapText="1"/>
    </xf>
    <xf numFmtId="10" fontId="106" fillId="42" borderId="83" xfId="440" applyNumberFormat="1" applyFont="1" applyFill="1" applyBorder="1" applyAlignment="1" applyProtection="1">
      <alignment horizontal="right" vertical="center" wrapText="1"/>
    </xf>
    <xf numFmtId="10" fontId="106" fillId="42" borderId="58" xfId="440" applyNumberFormat="1" applyFont="1" applyFill="1" applyBorder="1" applyAlignment="1" applyProtection="1">
      <alignment horizontal="right" vertical="center" wrapText="1"/>
    </xf>
    <xf numFmtId="10" fontId="106" fillId="42" borderId="108" xfId="440" applyNumberFormat="1" applyFont="1" applyFill="1" applyBorder="1" applyAlignment="1" applyProtection="1">
      <alignment horizontal="right" vertical="center" wrapText="1"/>
    </xf>
    <xf numFmtId="10" fontId="106" fillId="42" borderId="85" xfId="440" applyNumberFormat="1" applyFont="1" applyFill="1" applyBorder="1" applyAlignment="1" applyProtection="1">
      <alignment horizontal="right" vertical="center" wrapText="1"/>
    </xf>
    <xf numFmtId="10" fontId="106" fillId="42" borderId="86" xfId="440" applyNumberFormat="1" applyFont="1" applyFill="1" applyBorder="1" applyAlignment="1" applyProtection="1">
      <alignment horizontal="right" vertical="center" wrapText="1"/>
    </xf>
    <xf numFmtId="3" fontId="43" fillId="42" borderId="53" xfId="440" applyNumberFormat="1" applyFont="1" applyFill="1" applyBorder="1" applyAlignment="1" applyProtection="1">
      <alignment horizontal="right" vertical="center" wrapText="1"/>
    </xf>
    <xf numFmtId="3" fontId="43" fillId="42" borderId="99" xfId="440" applyNumberFormat="1" applyFont="1" applyFill="1" applyBorder="1" applyAlignment="1" applyProtection="1">
      <alignment horizontal="right" vertical="center" wrapText="1"/>
    </xf>
    <xf numFmtId="3" fontId="43" fillId="42" borderId="13" xfId="440" applyNumberFormat="1" applyFont="1" applyFill="1" applyBorder="1" applyAlignment="1" applyProtection="1">
      <alignment horizontal="right" vertical="center" wrapText="1"/>
    </xf>
    <xf numFmtId="3" fontId="43" fillId="42" borderId="71" xfId="440" applyNumberFormat="1" applyFont="1" applyFill="1" applyBorder="1" applyAlignment="1" applyProtection="1">
      <alignment horizontal="right" vertical="center" wrapText="1"/>
    </xf>
    <xf numFmtId="3" fontId="43" fillId="42" borderId="0" xfId="440" applyNumberFormat="1" applyFont="1" applyFill="1" applyBorder="1" applyAlignment="1" applyProtection="1">
      <alignment horizontal="right" vertical="center" wrapText="1"/>
    </xf>
    <xf numFmtId="3" fontId="43" fillId="42" borderId="34" xfId="440" applyNumberFormat="1" applyFont="1" applyFill="1" applyBorder="1" applyAlignment="1" applyProtection="1">
      <alignment horizontal="right" vertical="center" wrapText="1"/>
    </xf>
    <xf numFmtId="3" fontId="43" fillId="42" borderId="35" xfId="440" applyNumberFormat="1" applyFont="1" applyFill="1" applyBorder="1" applyAlignment="1" applyProtection="1">
      <alignment horizontal="right" vertical="center" wrapText="1"/>
    </xf>
    <xf numFmtId="3" fontId="43" fillId="42" borderId="18" xfId="440" applyNumberFormat="1" applyFont="1" applyFill="1" applyBorder="1" applyAlignment="1" applyProtection="1">
      <alignment horizontal="right" vertical="center" wrapText="1"/>
    </xf>
    <xf numFmtId="0" fontId="50" fillId="42" borderId="4" xfId="440" applyFont="1" applyFill="1" applyBorder="1" applyAlignment="1" applyProtection="1">
      <alignment horizontal="right" vertical="center"/>
    </xf>
    <xf numFmtId="3" fontId="43" fillId="42" borderId="26" xfId="440" applyNumberFormat="1" applyFont="1" applyFill="1" applyBorder="1" applyAlignment="1" applyProtection="1">
      <alignment horizontal="right" vertical="center" wrapText="1"/>
    </xf>
    <xf numFmtId="3" fontId="43" fillId="42" borderId="88" xfId="440" applyNumberFormat="1" applyFont="1" applyFill="1" applyBorder="1" applyAlignment="1" applyProtection="1">
      <alignment horizontal="right" vertical="center" wrapText="1"/>
    </xf>
    <xf numFmtId="0" fontId="50" fillId="42" borderId="46" xfId="440" applyFont="1" applyFill="1" applyBorder="1" applyAlignment="1" applyProtection="1">
      <alignment horizontal="right" vertical="center"/>
    </xf>
    <xf numFmtId="3" fontId="43" fillId="42" borderId="46" xfId="440" applyNumberFormat="1" applyFont="1" applyFill="1" applyBorder="1" applyAlignment="1" applyProtection="1">
      <alignment horizontal="right" vertical="center" wrapText="1"/>
    </xf>
    <xf numFmtId="3" fontId="43" fillId="42" borderId="51" xfId="440" applyNumberFormat="1" applyFont="1" applyFill="1" applyBorder="1" applyAlignment="1" applyProtection="1">
      <alignment horizontal="right" vertical="center" wrapText="1"/>
    </xf>
    <xf numFmtId="0" fontId="50" fillId="42" borderId="34" xfId="440" applyFont="1" applyFill="1" applyBorder="1" applyAlignment="1" applyProtection="1">
      <alignment horizontal="right" vertical="center"/>
    </xf>
    <xf numFmtId="3" fontId="43" fillId="42" borderId="9" xfId="440" applyNumberFormat="1" applyFont="1" applyFill="1" applyBorder="1" applyAlignment="1" applyProtection="1">
      <alignment horizontal="right" vertical="center" wrapText="1"/>
    </xf>
    <xf numFmtId="3" fontId="44" fillId="42" borderId="55" xfId="758" applyNumberFormat="1" applyFont="1" applyFill="1" applyBorder="1" applyAlignment="1" applyProtection="1">
      <alignment horizontal="right" vertical="center" wrapText="1"/>
    </xf>
    <xf numFmtId="3" fontId="44" fillId="42" borderId="31" xfId="758" applyNumberFormat="1" applyFont="1" applyFill="1" applyBorder="1" applyAlignment="1" applyProtection="1">
      <alignment horizontal="right" vertical="center" wrapText="1"/>
    </xf>
    <xf numFmtId="3" fontId="44" fillId="42" borderId="47" xfId="758" applyNumberFormat="1" applyFont="1" applyFill="1" applyBorder="1" applyAlignment="1" applyProtection="1">
      <alignment horizontal="right" vertical="center" wrapText="1"/>
    </xf>
    <xf numFmtId="3" fontId="44" fillId="42" borderId="48" xfId="758" applyNumberFormat="1" applyFont="1" applyFill="1" applyBorder="1" applyAlignment="1" applyProtection="1">
      <alignment horizontal="right" vertical="center" wrapText="1"/>
    </xf>
    <xf numFmtId="3" fontId="44" fillId="42" borderId="104" xfId="758" applyNumberFormat="1" applyFont="1" applyFill="1" applyBorder="1" applyAlignment="1" applyProtection="1">
      <alignment horizontal="right" vertical="center" wrapText="1"/>
    </xf>
    <xf numFmtId="3" fontId="44" fillId="42" borderId="92" xfId="758" applyNumberFormat="1" applyFont="1" applyFill="1" applyBorder="1" applyAlignment="1" applyProtection="1">
      <alignment horizontal="right" vertical="center" wrapText="1"/>
    </xf>
    <xf numFmtId="1" fontId="56" fillId="42" borderId="98" xfId="440" applyNumberFormat="1" applyFont="1" applyFill="1" applyBorder="1" applyAlignment="1" applyProtection="1">
      <alignment horizontal="right" vertical="center" wrapText="1"/>
    </xf>
    <xf numFmtId="1" fontId="56" fillId="42" borderId="44" xfId="440" applyNumberFormat="1" applyFont="1" applyFill="1" applyBorder="1" applyAlignment="1" applyProtection="1">
      <alignment horizontal="right" vertical="center" wrapText="1"/>
    </xf>
    <xf numFmtId="1" fontId="56" fillId="42" borderId="96" xfId="440" applyNumberFormat="1" applyFont="1" applyFill="1" applyBorder="1" applyAlignment="1" applyProtection="1">
      <alignment horizontal="right" vertical="center" wrapText="1"/>
    </xf>
    <xf numFmtId="1" fontId="56" fillId="42" borderId="105" xfId="440" applyNumberFormat="1" applyFont="1" applyFill="1" applyBorder="1" applyAlignment="1" applyProtection="1">
      <alignment horizontal="right" vertical="center" wrapText="1"/>
    </xf>
    <xf numFmtId="1" fontId="56" fillId="42" borderId="20" xfId="440" applyNumberFormat="1" applyFont="1" applyFill="1" applyBorder="1" applyAlignment="1" applyProtection="1">
      <alignment horizontal="right" vertical="center" wrapText="1"/>
      <protection locked="0"/>
    </xf>
    <xf numFmtId="1" fontId="56" fillId="42" borderId="4" xfId="440" applyNumberFormat="1" applyFont="1" applyFill="1" applyBorder="1" applyAlignment="1" applyProtection="1">
      <alignment horizontal="right" vertical="center" wrapText="1"/>
      <protection locked="0"/>
    </xf>
    <xf numFmtId="1" fontId="56" fillId="42" borderId="89" xfId="440" applyNumberFormat="1" applyFont="1" applyFill="1" applyBorder="1" applyAlignment="1" applyProtection="1">
      <alignment horizontal="right" vertical="center" wrapText="1"/>
    </xf>
    <xf numFmtId="1" fontId="56" fillId="42" borderId="22" xfId="440" applyNumberFormat="1" applyFont="1" applyFill="1" applyBorder="1" applyAlignment="1" applyProtection="1">
      <alignment horizontal="right" vertical="center" wrapText="1"/>
      <protection locked="0"/>
    </xf>
    <xf numFmtId="1" fontId="56" fillId="42" borderId="46" xfId="440" applyNumberFormat="1" applyFont="1" applyFill="1" applyBorder="1" applyAlignment="1" applyProtection="1">
      <alignment horizontal="right" vertical="center" wrapText="1"/>
      <protection locked="0"/>
    </xf>
    <xf numFmtId="1" fontId="56" fillId="42" borderId="76" xfId="440" applyNumberFormat="1" applyFont="1" applyFill="1" applyBorder="1" applyAlignment="1" applyProtection="1">
      <alignment horizontal="right" vertical="center" wrapText="1"/>
    </xf>
    <xf numFmtId="10" fontId="106" fillId="42" borderId="107" xfId="440" applyNumberFormat="1" applyFont="1" applyFill="1" applyBorder="1" applyAlignment="1" applyProtection="1">
      <alignment horizontal="right" vertical="center" wrapText="1"/>
    </xf>
    <xf numFmtId="10" fontId="106" fillId="42" borderId="106" xfId="440" applyNumberFormat="1" applyFont="1" applyFill="1" applyBorder="1" applyAlignment="1" applyProtection="1">
      <alignment horizontal="right" vertical="center" wrapText="1"/>
    </xf>
    <xf numFmtId="10" fontId="106" fillId="42" borderId="25" xfId="440" applyNumberFormat="1" applyFont="1" applyFill="1" applyBorder="1" applyAlignment="1" applyProtection="1">
      <alignment horizontal="right" vertical="center" wrapText="1"/>
    </xf>
    <xf numFmtId="10" fontId="106" fillId="42" borderId="105" xfId="440" applyNumberFormat="1" applyFont="1" applyFill="1" applyBorder="1" applyAlignment="1" applyProtection="1">
      <alignment horizontal="right" vertical="center" wrapText="1"/>
    </xf>
    <xf numFmtId="10" fontId="106" fillId="42" borderId="98" xfId="440" applyNumberFormat="1" applyFont="1" applyFill="1" applyBorder="1" applyAlignment="1" applyProtection="1">
      <alignment horizontal="right" vertical="center" wrapText="1"/>
    </xf>
    <xf numFmtId="4" fontId="132" fillId="38" borderId="56" xfId="440" applyNumberFormat="1" applyFont="1" applyFill="1" applyBorder="1" applyAlignment="1">
      <alignment horizontal="center" vertical="center"/>
    </xf>
    <xf numFmtId="4" fontId="1" fillId="38" borderId="0" xfId="440" applyNumberFormat="1" applyFont="1" applyFill="1" applyBorder="1" applyAlignment="1">
      <alignment horizontal="center" vertical="center"/>
    </xf>
    <xf numFmtId="4" fontId="1" fillId="38" borderId="51" xfId="440" applyNumberFormat="1" applyFont="1" applyFill="1" applyBorder="1" applyAlignment="1">
      <alignment horizontal="center" vertical="center"/>
    </xf>
    <xf numFmtId="4" fontId="1" fillId="42" borderId="56" xfId="440" applyNumberFormat="1" applyFont="1" applyFill="1" applyBorder="1" applyAlignment="1">
      <alignment horizontal="center" vertical="center"/>
    </xf>
    <xf numFmtId="4" fontId="1" fillId="42" borderId="0" xfId="440" applyNumberFormat="1" applyFont="1" applyFill="1" applyBorder="1" applyAlignment="1">
      <alignment horizontal="center" vertical="center"/>
    </xf>
    <xf numFmtId="4" fontId="1" fillId="37" borderId="39" xfId="440" applyNumberFormat="1" applyFont="1" applyFill="1" applyBorder="1" applyAlignment="1">
      <alignment horizontal="center" vertical="center"/>
    </xf>
    <xf numFmtId="4" fontId="1" fillId="42" borderId="39" xfId="440" applyNumberFormat="1" applyFont="1" applyFill="1" applyBorder="1" applyAlignment="1">
      <alignment horizontal="center" vertical="center"/>
    </xf>
    <xf numFmtId="4" fontId="1" fillId="42" borderId="51" xfId="440" applyNumberFormat="1" applyFont="1" applyFill="1" applyBorder="1" applyAlignment="1">
      <alignment horizontal="center" vertical="center"/>
    </xf>
    <xf numFmtId="4" fontId="1" fillId="38" borderId="56" xfId="440" applyNumberFormat="1" applyFont="1" applyFill="1" applyBorder="1" applyAlignment="1">
      <alignment horizontal="center" vertical="center"/>
    </xf>
    <xf numFmtId="0" fontId="2" fillId="0" borderId="0" xfId="440" applyFont="1" applyFill="1" applyProtection="1"/>
    <xf numFmtId="0" fontId="103" fillId="39" borderId="67" xfId="463" applyFont="1" applyFill="1" applyBorder="1" applyAlignment="1" applyProtection="1">
      <alignment horizontal="left" vertical="top" wrapText="1"/>
    </xf>
    <xf numFmtId="3" fontId="109" fillId="38" borderId="0" xfId="542" applyNumberFormat="1" applyFont="1" applyFill="1" applyBorder="1" applyAlignment="1" applyProtection="1">
      <alignment horizontal="right"/>
    </xf>
    <xf numFmtId="3" fontId="109" fillId="38" borderId="35" xfId="542" applyNumberFormat="1" applyFont="1" applyFill="1" applyBorder="1" applyAlignment="1" applyProtection="1">
      <alignment horizontal="right"/>
    </xf>
    <xf numFmtId="3" fontId="109" fillId="38" borderId="56" xfId="542" applyNumberFormat="1" applyFont="1" applyFill="1" applyBorder="1" applyAlignment="1" applyProtection="1">
      <alignment horizontal="right"/>
    </xf>
    <xf numFmtId="3" fontId="109" fillId="38" borderId="33" xfId="542" applyNumberFormat="1" applyFont="1" applyFill="1" applyBorder="1" applyAlignment="1" applyProtection="1">
      <alignment horizontal="right"/>
    </xf>
    <xf numFmtId="3" fontId="109" fillId="38" borderId="34" xfId="542" applyNumberFormat="1" applyFont="1" applyFill="1" applyBorder="1" applyAlignment="1" applyProtection="1">
      <alignment horizontal="right"/>
    </xf>
    <xf numFmtId="3" fontId="109" fillId="38" borderId="51" xfId="542" applyNumberFormat="1" applyFont="1" applyFill="1" applyBorder="1" applyAlignment="1" applyProtection="1">
      <alignment horizontal="right"/>
    </xf>
    <xf numFmtId="0" fontId="109" fillId="0" borderId="0" xfId="529" applyFont="1" applyFill="1" applyBorder="1" applyProtection="1"/>
    <xf numFmtId="0" fontId="109" fillId="0" borderId="0" xfId="529" applyFont="1" applyFill="1" applyBorder="1" applyAlignment="1" applyProtection="1">
      <alignment wrapText="1"/>
    </xf>
    <xf numFmtId="0" fontId="103" fillId="39" borderId="27" xfId="463" applyFont="1" applyFill="1" applyBorder="1" applyAlignment="1" applyProtection="1">
      <alignment vertical="center" wrapText="1"/>
    </xf>
    <xf numFmtId="0" fontId="103" fillId="39" borderId="50" xfId="463" applyFont="1" applyFill="1" applyBorder="1" applyAlignment="1" applyProtection="1">
      <alignment vertical="center" wrapText="1"/>
    </xf>
    <xf numFmtId="0" fontId="105" fillId="39" borderId="50" xfId="463" applyFont="1" applyFill="1" applyBorder="1" applyAlignment="1" applyProtection="1">
      <alignment vertical="center" wrapText="1"/>
    </xf>
    <xf numFmtId="0" fontId="103" fillId="39" borderId="52" xfId="463" applyFont="1" applyFill="1" applyBorder="1" applyAlignment="1" applyProtection="1">
      <alignment vertical="center" wrapText="1"/>
    </xf>
    <xf numFmtId="4" fontId="55" fillId="42" borderId="29" xfId="440" applyNumberFormat="1" applyFont="1" applyFill="1" applyBorder="1" applyAlignment="1">
      <alignment horizontal="center" vertical="center"/>
    </xf>
    <xf numFmtId="3" fontId="111" fillId="42" borderId="73" xfId="542" applyNumberFormat="1" applyFont="1" applyFill="1" applyBorder="1" applyAlignment="1" applyProtection="1">
      <alignment horizontal="center"/>
    </xf>
    <xf numFmtId="3" fontId="111" fillId="42" borderId="29" xfId="542" applyNumberFormat="1" applyFont="1" applyFill="1" applyBorder="1" applyAlignment="1" applyProtection="1">
      <alignment horizontal="center"/>
    </xf>
    <xf numFmtId="3" fontId="111" fillId="42" borderId="56" xfId="542" applyNumberFormat="1" applyFont="1" applyFill="1" applyBorder="1" applyAlignment="1" applyProtection="1">
      <alignment horizontal="center"/>
    </xf>
    <xf numFmtId="3" fontId="111" fillId="42" borderId="35" xfId="542" applyNumberFormat="1" applyFont="1" applyFill="1" applyBorder="1" applyAlignment="1" applyProtection="1">
      <alignment horizontal="center"/>
    </xf>
    <xf numFmtId="3" fontId="111" fillId="42" borderId="33" xfId="542" applyNumberFormat="1" applyFont="1" applyFill="1" applyBorder="1" applyAlignment="1" applyProtection="1">
      <alignment horizontal="center"/>
    </xf>
    <xf numFmtId="3" fontId="111" fillId="42" borderId="85" xfId="542" applyNumberFormat="1" applyFont="1" applyFill="1" applyBorder="1" applyAlignment="1" applyProtection="1">
      <alignment horizontal="center"/>
    </xf>
    <xf numFmtId="3" fontId="111" fillId="42" borderId="30" xfId="542" applyNumberFormat="1" applyFont="1" applyFill="1" applyBorder="1" applyAlignment="1" applyProtection="1">
      <alignment horizontal="center"/>
    </xf>
    <xf numFmtId="3" fontId="111" fillId="42" borderId="62" xfId="542" applyNumberFormat="1" applyFont="1" applyFill="1" applyBorder="1" applyAlignment="1" applyProtection="1">
      <alignment horizontal="center"/>
    </xf>
    <xf numFmtId="3" fontId="111" fillId="42" borderId="23" xfId="542" applyNumberFormat="1" applyFont="1" applyFill="1" applyBorder="1" applyAlignment="1" applyProtection="1">
      <alignment horizontal="center"/>
    </xf>
    <xf numFmtId="3" fontId="111" fillId="42" borderId="49" xfId="542" applyNumberFormat="1" applyFont="1" applyFill="1" applyBorder="1" applyAlignment="1" applyProtection="1">
      <alignment horizontal="center"/>
    </xf>
    <xf numFmtId="3" fontId="111" fillId="42" borderId="51" xfId="542" applyNumberFormat="1" applyFont="1" applyFill="1" applyBorder="1" applyAlignment="1" applyProtection="1">
      <alignment horizontal="center"/>
    </xf>
    <xf numFmtId="3" fontId="111" fillId="42" borderId="53" xfId="542" applyNumberFormat="1" applyFont="1" applyFill="1" applyBorder="1" applyAlignment="1" applyProtection="1">
      <alignment horizontal="center"/>
    </xf>
    <xf numFmtId="3" fontId="111" fillId="42" borderId="75" xfId="542" applyNumberFormat="1" applyFont="1" applyFill="1" applyBorder="1" applyAlignment="1" applyProtection="1">
      <alignment horizontal="center"/>
    </xf>
    <xf numFmtId="3" fontId="111" fillId="42" borderId="34" xfId="542" applyNumberFormat="1" applyFont="1" applyFill="1" applyBorder="1" applyAlignment="1" applyProtection="1">
      <alignment horizontal="center"/>
    </xf>
    <xf numFmtId="3" fontId="111" fillId="42" borderId="63" xfId="542" applyNumberFormat="1" applyFont="1" applyFill="1" applyBorder="1" applyAlignment="1" applyProtection="1">
      <alignment horizontal="center"/>
    </xf>
    <xf numFmtId="0" fontId="100" fillId="43" borderId="104" xfId="440" applyFont="1" applyFill="1" applyBorder="1" applyAlignment="1" applyProtection="1">
      <alignment horizontal="center" vertical="center" wrapText="1"/>
    </xf>
    <xf numFmtId="0" fontId="100" fillId="43" borderId="55" xfId="440" applyFont="1" applyFill="1" applyBorder="1" applyAlignment="1" applyProtection="1">
      <alignment horizontal="center" vertical="center" wrapText="1"/>
    </xf>
    <xf numFmtId="0" fontId="105" fillId="39" borderId="30" xfId="462" applyFont="1" applyFill="1" applyBorder="1" applyAlignment="1" applyProtection="1">
      <alignment wrapText="1"/>
    </xf>
    <xf numFmtId="0" fontId="105" fillId="39" borderId="23" xfId="462" applyFont="1" applyFill="1" applyBorder="1" applyAlignment="1" applyProtection="1">
      <alignment wrapText="1"/>
    </xf>
    <xf numFmtId="4" fontId="44" fillId="42" borderId="66" xfId="0" applyNumberFormat="1" applyFont="1" applyFill="1" applyBorder="1" applyAlignment="1" applyProtection="1">
      <alignment horizontal="center" vertical="top"/>
    </xf>
    <xf numFmtId="0" fontId="127" fillId="37" borderId="0" xfId="0" applyFont="1" applyFill="1" applyBorder="1" applyAlignment="1" applyProtection="1">
      <alignment horizontal="center" vertical="center"/>
    </xf>
    <xf numFmtId="0" fontId="103" fillId="37" borderId="0" xfId="0" applyFont="1" applyFill="1" applyBorder="1" applyAlignment="1" applyProtection="1">
      <alignment horizontal="center" vertical="center"/>
    </xf>
    <xf numFmtId="4" fontId="44" fillId="42" borderId="97" xfId="0" applyNumberFormat="1" applyFont="1" applyFill="1" applyBorder="1" applyAlignment="1" applyProtection="1">
      <alignment horizontal="center" vertical="top"/>
    </xf>
    <xf numFmtId="0" fontId="50" fillId="0" borderId="0" xfId="468" quotePrefix="1" applyFont="1" applyFill="1" applyBorder="1" applyAlignment="1" applyProtection="1">
      <alignment horizontal="left" vertical="center" wrapText="1"/>
    </xf>
    <xf numFmtId="0" fontId="50" fillId="0" borderId="0" xfId="468" applyFont="1" applyFill="1" applyBorder="1" applyAlignment="1" applyProtection="1">
      <alignment horizontal="left" vertical="center" wrapText="1"/>
    </xf>
    <xf numFmtId="0" fontId="43" fillId="0" borderId="0" xfId="468" applyFont="1" applyFill="1" applyBorder="1" applyAlignment="1" applyProtection="1">
      <alignment horizontal="left" vertical="center" wrapText="1"/>
    </xf>
    <xf numFmtId="0" fontId="56" fillId="0" borderId="0" xfId="501" quotePrefix="1" applyFont="1" applyFill="1" applyBorder="1" applyAlignment="1" applyProtection="1">
      <alignment horizontal="left" wrapText="1"/>
    </xf>
    <xf numFmtId="4" fontId="43" fillId="37" borderId="75" xfId="0" applyNumberFormat="1" applyFont="1" applyFill="1" applyBorder="1" applyAlignment="1" applyProtection="1">
      <alignment horizontal="center"/>
    </xf>
    <xf numFmtId="4" fontId="43" fillId="37" borderId="34" xfId="0" applyNumberFormat="1" applyFont="1" applyFill="1" applyBorder="1" applyAlignment="1" applyProtection="1">
      <alignment horizontal="center"/>
    </xf>
    <xf numFmtId="4" fontId="43" fillId="37" borderId="63" xfId="0" applyNumberFormat="1" applyFont="1" applyFill="1" applyBorder="1" applyAlignment="1" applyProtection="1">
      <alignment horizontal="center"/>
    </xf>
    <xf numFmtId="4" fontId="43" fillId="37" borderId="72" xfId="0" applyNumberFormat="1" applyFont="1" applyFill="1" applyBorder="1" applyAlignment="1" applyProtection="1">
      <alignment horizontal="center"/>
    </xf>
    <xf numFmtId="4" fontId="43" fillId="37" borderId="9" xfId="0" applyNumberFormat="1" applyFont="1" applyFill="1" applyBorder="1" applyAlignment="1" applyProtection="1">
      <alignment horizontal="center"/>
    </xf>
    <xf numFmtId="4" fontId="44" fillId="42" borderId="76" xfId="0" applyNumberFormat="1" applyFont="1" applyFill="1" applyBorder="1" applyAlignment="1" applyProtection="1">
      <alignment horizontal="center" vertical="center"/>
    </xf>
    <xf numFmtId="4" fontId="43" fillId="42" borderId="73" xfId="0" applyNumberFormat="1" applyFont="1" applyFill="1" applyBorder="1" applyAlignment="1" applyProtection="1">
      <alignment horizontal="center" vertical="top"/>
    </xf>
    <xf numFmtId="4" fontId="43" fillId="42" borderId="35" xfId="0" applyNumberFormat="1" applyFont="1" applyFill="1" applyBorder="1" applyAlignment="1" applyProtection="1">
      <alignment horizontal="center" vertical="top"/>
    </xf>
    <xf numFmtId="4" fontId="44" fillId="42" borderId="26" xfId="0" applyNumberFormat="1" applyFont="1" applyFill="1" applyBorder="1" applyAlignment="1" applyProtection="1">
      <alignment horizontal="center" vertical="top"/>
    </xf>
    <xf numFmtId="0" fontId="138" fillId="37" borderId="131" xfId="452" applyFont="1" applyFill="1" applyBorder="1" applyAlignment="1"/>
    <xf numFmtId="0" fontId="100" fillId="37" borderId="131" xfId="452" applyFont="1" applyFill="1" applyBorder="1" applyAlignment="1">
      <alignment vertical="center" wrapText="1"/>
    </xf>
    <xf numFmtId="0" fontId="44" fillId="0" borderId="0" xfId="461" applyFont="1" applyFill="1" applyProtection="1"/>
    <xf numFmtId="0" fontId="44" fillId="37" borderId="0" xfId="461" applyFont="1" applyFill="1" applyProtection="1"/>
    <xf numFmtId="0" fontId="106" fillId="0" borderId="59" xfId="501" applyFont="1" applyFill="1" applyBorder="1" applyAlignment="1" applyProtection="1">
      <alignment horizontal="center"/>
    </xf>
    <xf numFmtId="3" fontId="44" fillId="42" borderId="50" xfId="461" applyNumberFormat="1" applyFont="1" applyFill="1" applyBorder="1" applyAlignment="1" applyProtection="1">
      <alignment horizontal="center"/>
    </xf>
    <xf numFmtId="3" fontId="44" fillId="42" borderId="34" xfId="461" applyNumberFormat="1" applyFont="1" applyFill="1" applyBorder="1" applyAlignment="1" applyProtection="1">
      <alignment horizontal="center"/>
    </xf>
    <xf numFmtId="3" fontId="44" fillId="42" borderId="35" xfId="461" applyNumberFormat="1" applyFont="1" applyFill="1" applyBorder="1" applyAlignment="1" applyProtection="1">
      <alignment horizontal="center"/>
    </xf>
    <xf numFmtId="3" fontId="44" fillId="42" borderId="39" xfId="461" applyNumberFormat="1" applyFont="1" applyFill="1" applyBorder="1" applyAlignment="1" applyProtection="1">
      <alignment horizontal="center"/>
    </xf>
    <xf numFmtId="3" fontId="44" fillId="42" borderId="47" xfId="461" applyNumberFormat="1" applyFont="1" applyFill="1" applyBorder="1" applyAlignment="1" applyProtection="1">
      <alignment horizontal="center" vertical="center" wrapText="1"/>
    </xf>
    <xf numFmtId="0" fontId="46" fillId="0" borderId="0" xfId="461" applyFont="1" applyBorder="1" applyAlignment="1" applyProtection="1">
      <alignment vertical="center" wrapText="1"/>
    </xf>
    <xf numFmtId="0" fontId="0" fillId="37" borderId="0" xfId="0" applyFill="1" applyAlignment="1">
      <alignment horizontal="left"/>
    </xf>
    <xf numFmtId="0" fontId="103" fillId="43" borderId="23" xfId="461" applyFont="1" applyFill="1" applyBorder="1" applyAlignment="1" applyProtection="1">
      <alignment horizontal="center" vertical="center" wrapText="1"/>
    </xf>
    <xf numFmtId="3" fontId="44" fillId="42" borderId="45" xfId="461" applyNumberFormat="1" applyFont="1" applyFill="1" applyBorder="1" applyAlignment="1" applyProtection="1">
      <alignment horizontal="center" vertical="center" wrapText="1"/>
    </xf>
    <xf numFmtId="3" fontId="44" fillId="42" borderId="48" xfId="461" applyNumberFormat="1" applyFont="1" applyFill="1" applyBorder="1" applyAlignment="1" applyProtection="1">
      <alignment horizontal="center" vertical="center" wrapText="1"/>
    </xf>
    <xf numFmtId="3" fontId="43" fillId="42" borderId="60" xfId="461" applyNumberFormat="1" applyFont="1" applyFill="1" applyBorder="1" applyAlignment="1" applyProtection="1">
      <alignment horizontal="center" vertical="center" wrapText="1"/>
      <protection locked="0"/>
    </xf>
    <xf numFmtId="3" fontId="43" fillId="42" borderId="33" xfId="461" applyNumberFormat="1" applyFont="1" applyFill="1" applyBorder="1" applyAlignment="1" applyProtection="1">
      <alignment horizontal="center" vertical="center" wrapText="1"/>
      <protection locked="0"/>
    </xf>
    <xf numFmtId="3" fontId="43" fillId="42" borderId="39" xfId="461" applyNumberFormat="1" applyFont="1" applyFill="1" applyBorder="1" applyAlignment="1" applyProtection="1">
      <alignment horizontal="center" vertical="center" wrapText="1"/>
      <protection locked="0"/>
    </xf>
    <xf numFmtId="3" fontId="43" fillId="42" borderId="34" xfId="461" applyNumberFormat="1" applyFont="1" applyFill="1" applyBorder="1" applyAlignment="1" applyProtection="1">
      <alignment horizontal="center" vertical="center" wrapText="1"/>
      <protection locked="0"/>
    </xf>
    <xf numFmtId="3" fontId="43" fillId="42" borderId="35" xfId="461" applyNumberFormat="1" applyFont="1" applyFill="1" applyBorder="1" applyAlignment="1" applyProtection="1">
      <alignment horizontal="center" vertical="center" wrapText="1"/>
      <protection locked="0"/>
    </xf>
    <xf numFmtId="3" fontId="43" fillId="42" borderId="50" xfId="461" applyNumberFormat="1" applyFont="1" applyFill="1" applyBorder="1" applyAlignment="1" applyProtection="1">
      <alignment horizontal="center" vertical="center" wrapText="1"/>
      <protection locked="0"/>
    </xf>
    <xf numFmtId="3" fontId="43" fillId="42" borderId="78" xfId="461" applyNumberFormat="1" applyFont="1" applyFill="1" applyBorder="1" applyAlignment="1" applyProtection="1">
      <alignment horizontal="center" vertical="center" wrapText="1"/>
      <protection locked="0"/>
    </xf>
    <xf numFmtId="0" fontId="125" fillId="49" borderId="134" xfId="445" applyFont="1" applyFill="1" applyBorder="1"/>
    <xf numFmtId="0" fontId="43" fillId="0" borderId="0" xfId="469" applyFont="1" applyProtection="1">
      <protection hidden="1"/>
    </xf>
    <xf numFmtId="0" fontId="43" fillId="0" borderId="0" xfId="469" applyFont="1" applyFill="1" applyProtection="1"/>
    <xf numFmtId="0" fontId="99" fillId="40" borderId="32" xfId="469" applyFont="1" applyFill="1" applyBorder="1" applyAlignment="1" applyProtection="1">
      <alignment vertical="center" wrapText="1" shrinkToFit="1"/>
      <protection hidden="1"/>
    </xf>
    <xf numFmtId="3" fontId="43" fillId="42" borderId="125" xfId="469" applyNumberFormat="1" applyFont="1" applyFill="1" applyBorder="1" applyAlignment="1" applyProtection="1">
      <alignment vertical="center"/>
      <protection hidden="1"/>
    </xf>
    <xf numFmtId="3" fontId="43" fillId="42" borderId="137" xfId="469" applyNumberFormat="1" applyFont="1" applyFill="1" applyBorder="1" applyAlignment="1" applyProtection="1">
      <alignment vertical="center"/>
      <protection hidden="1"/>
    </xf>
    <xf numFmtId="3" fontId="43" fillId="42" borderId="56" xfId="469" applyNumberFormat="1" applyFont="1" applyFill="1" applyBorder="1" applyAlignment="1" applyProtection="1">
      <alignment vertical="center"/>
      <protection hidden="1"/>
    </xf>
    <xf numFmtId="3" fontId="43" fillId="42" borderId="34" xfId="469" applyNumberFormat="1" applyFont="1" applyFill="1" applyBorder="1" applyAlignment="1" applyProtection="1">
      <alignment vertical="center"/>
      <protection hidden="1"/>
    </xf>
    <xf numFmtId="3" fontId="43" fillId="42" borderId="51" xfId="469" applyNumberFormat="1" applyFont="1" applyFill="1" applyBorder="1" applyAlignment="1" applyProtection="1">
      <alignment vertical="center"/>
      <protection hidden="1"/>
    </xf>
    <xf numFmtId="3" fontId="43" fillId="42" borderId="138" xfId="469" applyNumberFormat="1" applyFont="1" applyFill="1" applyBorder="1" applyAlignment="1" applyProtection="1">
      <alignment vertical="center"/>
      <protection hidden="1"/>
    </xf>
    <xf numFmtId="3" fontId="43" fillId="42" borderId="139" xfId="469" applyNumberFormat="1" applyFont="1" applyFill="1" applyBorder="1" applyAlignment="1" applyProtection="1">
      <alignment vertical="center"/>
      <protection hidden="1"/>
    </xf>
    <xf numFmtId="0" fontId="45" fillId="37" borderId="140" xfId="469" applyFont="1" applyFill="1" applyBorder="1" applyAlignment="1" applyProtection="1">
      <alignment vertical="center" wrapText="1" shrinkToFit="1"/>
      <protection hidden="1"/>
    </xf>
    <xf numFmtId="0" fontId="140" fillId="37" borderId="141" xfId="469" applyFont="1" applyFill="1" applyBorder="1" applyAlignment="1" applyProtection="1">
      <alignment vertical="center" wrapText="1" shrinkToFit="1"/>
      <protection hidden="1"/>
    </xf>
    <xf numFmtId="0" fontId="100" fillId="40" borderId="36" xfId="469" applyFont="1" applyFill="1" applyBorder="1" applyAlignment="1" applyProtection="1">
      <alignment horizontal="left" vertical="center" wrapText="1" indent="2"/>
      <protection hidden="1"/>
    </xf>
    <xf numFmtId="3" fontId="43" fillId="37" borderId="50" xfId="469" applyNumberFormat="1" applyFont="1" applyFill="1" applyBorder="1" applyAlignment="1" applyProtection="1">
      <alignment vertical="center"/>
      <protection locked="0"/>
    </xf>
    <xf numFmtId="3" fontId="43" fillId="37" borderId="51" xfId="469" applyNumberFormat="1" applyFont="1" applyFill="1" applyBorder="1" applyAlignment="1" applyProtection="1">
      <alignment vertical="center"/>
      <protection locked="0"/>
    </xf>
    <xf numFmtId="4" fontId="1" fillId="42" borderId="34" xfId="440" applyNumberFormat="1" applyFont="1" applyFill="1" applyBorder="1" applyAlignment="1">
      <alignment horizontal="center" vertical="center"/>
    </xf>
    <xf numFmtId="4" fontId="1" fillId="42" borderId="142" xfId="440" applyNumberFormat="1" applyFont="1" applyFill="1" applyBorder="1" applyAlignment="1">
      <alignment horizontal="center" vertical="center"/>
    </xf>
    <xf numFmtId="0" fontId="45" fillId="37" borderId="37" xfId="469" applyFont="1" applyFill="1" applyBorder="1" applyAlignment="1" applyProtection="1">
      <alignment horizontal="left" vertical="center"/>
      <protection hidden="1"/>
    </xf>
    <xf numFmtId="0" fontId="100" fillId="40" borderId="36" xfId="469" applyFont="1" applyFill="1" applyBorder="1" applyAlignment="1" applyProtection="1">
      <alignment horizontal="left" vertical="center" wrapText="1" indent="2" shrinkToFit="1"/>
      <protection hidden="1"/>
    </xf>
    <xf numFmtId="0" fontId="45" fillId="37" borderId="37" xfId="469" applyFont="1" applyFill="1" applyBorder="1" applyAlignment="1" applyProtection="1">
      <alignment vertical="center" wrapText="1" shrinkToFit="1"/>
      <protection hidden="1"/>
    </xf>
    <xf numFmtId="0" fontId="99" fillId="40" borderId="36" xfId="469" applyFont="1" applyFill="1" applyBorder="1" applyAlignment="1" applyProtection="1">
      <alignment vertical="center" wrapText="1" shrinkToFit="1"/>
      <protection hidden="1"/>
    </xf>
    <xf numFmtId="3" fontId="43" fillId="37" borderId="56" xfId="469" applyNumberFormat="1" applyFont="1" applyFill="1" applyBorder="1" applyAlignment="1" applyProtection="1">
      <alignment vertical="center"/>
      <protection locked="0"/>
    </xf>
    <xf numFmtId="3" fontId="43" fillId="37" borderId="34" xfId="469" applyNumberFormat="1" applyFont="1" applyFill="1" applyBorder="1" applyAlignment="1" applyProtection="1">
      <alignment vertical="center"/>
      <protection locked="0"/>
    </xf>
    <xf numFmtId="3" fontId="43" fillId="37" borderId="39" xfId="469" applyNumberFormat="1" applyFont="1" applyFill="1" applyBorder="1" applyAlignment="1" applyProtection="1">
      <alignment vertical="center"/>
      <protection locked="0"/>
    </xf>
    <xf numFmtId="3" fontId="43" fillId="37" borderId="68" xfId="469" applyNumberFormat="1" applyFont="1" applyFill="1" applyBorder="1" applyAlignment="1" applyProtection="1">
      <alignment vertical="center"/>
      <protection locked="0"/>
    </xf>
    <xf numFmtId="0" fontId="45" fillId="37" borderId="38" xfId="469" applyFont="1" applyFill="1" applyBorder="1" applyAlignment="1" applyProtection="1">
      <alignment vertical="center" wrapText="1" shrinkToFit="1"/>
      <protection hidden="1"/>
    </xf>
    <xf numFmtId="3" fontId="43" fillId="42" borderId="56" xfId="469" applyNumberFormat="1" applyFont="1" applyFill="1" applyBorder="1" applyAlignment="1" applyProtection="1">
      <alignment vertical="center"/>
      <protection locked="0"/>
    </xf>
    <xf numFmtId="3" fontId="43" fillId="42" borderId="34" xfId="469" applyNumberFormat="1" applyFont="1" applyFill="1" applyBorder="1" applyAlignment="1" applyProtection="1">
      <alignment vertical="center"/>
      <protection locked="0"/>
    </xf>
    <xf numFmtId="3" fontId="43" fillId="42" borderId="51" xfId="469" applyNumberFormat="1" applyFont="1" applyFill="1" applyBorder="1" applyAlignment="1" applyProtection="1">
      <alignment vertical="center"/>
      <protection locked="0"/>
    </xf>
    <xf numFmtId="3" fontId="43" fillId="42" borderId="39" xfId="469" applyNumberFormat="1" applyFont="1" applyFill="1" applyBorder="1" applyAlignment="1" applyProtection="1">
      <alignment vertical="center"/>
      <protection hidden="1"/>
    </xf>
    <xf numFmtId="3" fontId="43" fillId="38" borderId="56" xfId="469" applyNumberFormat="1" applyFont="1" applyFill="1" applyBorder="1" applyAlignment="1" applyProtection="1">
      <alignment vertical="center"/>
      <protection locked="0"/>
    </xf>
    <xf numFmtId="3" fontId="43" fillId="38" borderId="34" xfId="469" applyNumberFormat="1" applyFont="1" applyFill="1" applyBorder="1" applyAlignment="1" applyProtection="1">
      <alignment vertical="center"/>
      <protection locked="0"/>
    </xf>
    <xf numFmtId="3" fontId="43" fillId="38" borderId="51" xfId="469" applyNumberFormat="1" applyFont="1" applyFill="1" applyBorder="1" applyAlignment="1" applyProtection="1">
      <alignment vertical="center"/>
      <protection locked="0"/>
    </xf>
    <xf numFmtId="3" fontId="43" fillId="38" borderId="39" xfId="469" applyNumberFormat="1" applyFont="1" applyFill="1" applyBorder="1" applyAlignment="1" applyProtection="1">
      <alignment vertical="center"/>
      <protection hidden="1"/>
    </xf>
    <xf numFmtId="0" fontId="104" fillId="0" borderId="0" xfId="469" applyFont="1" applyFill="1" applyProtection="1"/>
    <xf numFmtId="3" fontId="43" fillId="42" borderId="50" xfId="469" applyNumberFormat="1" applyFont="1" applyFill="1" applyBorder="1" applyAlignment="1" applyProtection="1">
      <alignment vertical="center"/>
      <protection hidden="1"/>
    </xf>
    <xf numFmtId="0" fontId="44" fillId="0" borderId="38" xfId="469" applyFont="1" applyFill="1" applyBorder="1" applyAlignment="1" applyProtection="1">
      <alignment vertical="center" wrapText="1" shrinkToFit="1"/>
      <protection hidden="1"/>
    </xf>
    <xf numFmtId="0" fontId="43" fillId="0" borderId="51" xfId="469" applyFont="1" applyFill="1" applyBorder="1" applyAlignment="1" applyProtection="1">
      <alignment vertical="center" wrapText="1" shrinkToFit="1"/>
      <protection locked="0"/>
    </xf>
    <xf numFmtId="0" fontId="43" fillId="37" borderId="51" xfId="469" applyFont="1" applyFill="1" applyBorder="1" applyAlignment="1" applyProtection="1">
      <alignment vertical="center" wrapText="1" shrinkToFit="1"/>
      <protection locked="0"/>
    </xf>
    <xf numFmtId="4" fontId="1" fillId="0" borderId="56" xfId="440" applyNumberFormat="1" applyFont="1" applyFill="1" applyBorder="1" applyAlignment="1">
      <alignment horizontal="center" vertical="center"/>
    </xf>
    <xf numFmtId="4" fontId="1" fillId="0" borderId="34" xfId="440" applyNumberFormat="1" applyFont="1" applyFill="1" applyBorder="1" applyAlignment="1">
      <alignment horizontal="center" vertical="center"/>
    </xf>
    <xf numFmtId="4" fontId="1" fillId="0" borderId="51" xfId="440" applyNumberFormat="1" applyFont="1" applyFill="1" applyBorder="1" applyAlignment="1">
      <alignment horizontal="center" vertical="center"/>
    </xf>
    <xf numFmtId="4" fontId="1" fillId="0" borderId="39" xfId="440" applyNumberFormat="1" applyFont="1" applyFill="1" applyBorder="1" applyAlignment="1">
      <alignment horizontal="center" vertical="center"/>
    </xf>
    <xf numFmtId="4" fontId="1" fillId="0" borderId="0" xfId="440" applyNumberFormat="1" applyFont="1" applyFill="1" applyBorder="1" applyAlignment="1">
      <alignment horizontal="center" vertical="center"/>
    </xf>
    <xf numFmtId="4" fontId="1" fillId="38" borderId="34" xfId="440" applyNumberFormat="1" applyFont="1" applyFill="1" applyBorder="1" applyAlignment="1">
      <alignment horizontal="center" vertical="center"/>
    </xf>
    <xf numFmtId="3" fontId="43" fillId="38" borderId="34" xfId="469" applyNumberFormat="1" applyFont="1" applyFill="1" applyBorder="1" applyAlignment="1" applyProtection="1">
      <alignment vertical="center"/>
      <protection hidden="1"/>
    </xf>
    <xf numFmtId="3" fontId="43" fillId="0" borderId="51" xfId="469" applyNumberFormat="1" applyFont="1" applyFill="1" applyBorder="1" applyAlignment="1" applyProtection="1">
      <alignment vertical="center"/>
      <protection locked="0"/>
    </xf>
    <xf numFmtId="0" fontId="43" fillId="0" borderId="50" xfId="469" applyFont="1" applyFill="1" applyBorder="1" applyAlignment="1" applyProtection="1">
      <alignment vertical="center" wrapText="1" shrinkToFit="1"/>
      <protection locked="0"/>
    </xf>
    <xf numFmtId="3" fontId="43" fillId="0" borderId="50" xfId="469" applyNumberFormat="1" applyFont="1" applyFill="1" applyBorder="1" applyAlignment="1" applyProtection="1">
      <alignment vertical="center"/>
      <protection locked="0"/>
    </xf>
    <xf numFmtId="0" fontId="43" fillId="37" borderId="50" xfId="469" applyFont="1" applyFill="1" applyBorder="1" applyAlignment="1" applyProtection="1">
      <alignment vertical="center" wrapText="1" shrinkToFit="1"/>
      <protection locked="0"/>
    </xf>
    <xf numFmtId="3" fontId="43" fillId="38" borderId="39" xfId="469" applyNumberFormat="1" applyFont="1" applyFill="1" applyBorder="1" applyAlignment="1" applyProtection="1">
      <alignment vertical="center"/>
      <protection locked="0"/>
    </xf>
    <xf numFmtId="3" fontId="43" fillId="38" borderId="68" xfId="469" applyNumberFormat="1" applyFont="1" applyFill="1" applyBorder="1" applyAlignment="1" applyProtection="1">
      <alignment vertical="center"/>
      <protection locked="0"/>
    </xf>
    <xf numFmtId="3" fontId="43" fillId="0" borderId="56" xfId="469" applyNumberFormat="1" applyFont="1" applyFill="1" applyBorder="1" applyAlignment="1" applyProtection="1">
      <alignment vertical="center"/>
      <protection locked="0"/>
    </xf>
    <xf numFmtId="3" fontId="43" fillId="0" borderId="34" xfId="469" applyNumberFormat="1" applyFont="1" applyFill="1" applyBorder="1" applyAlignment="1" applyProtection="1">
      <alignment vertical="center"/>
      <protection locked="0"/>
    </xf>
    <xf numFmtId="3" fontId="43" fillId="0" borderId="39" xfId="469" applyNumberFormat="1" applyFont="1" applyFill="1" applyBorder="1" applyAlignment="1" applyProtection="1">
      <alignment vertical="center"/>
      <protection locked="0"/>
    </xf>
    <xf numFmtId="3" fontId="43" fillId="0" borderId="68" xfId="469" applyNumberFormat="1" applyFont="1" applyFill="1" applyBorder="1" applyAlignment="1" applyProtection="1">
      <alignment vertical="center"/>
      <protection locked="0"/>
    </xf>
    <xf numFmtId="0" fontId="100" fillId="40" borderId="36" xfId="469" applyFont="1" applyFill="1" applyBorder="1" applyAlignment="1" applyProtection="1">
      <alignment horizontal="left" vertical="center" wrapText="1" indent="1" shrinkToFit="1"/>
      <protection hidden="1"/>
    </xf>
    <xf numFmtId="3" fontId="43" fillId="0" borderId="0" xfId="469" applyNumberFormat="1" applyFont="1" applyFill="1" applyBorder="1" applyAlignment="1" applyProtection="1">
      <alignment vertical="center"/>
      <protection locked="0"/>
    </xf>
    <xf numFmtId="0" fontId="99" fillId="40" borderId="36" xfId="469" applyFont="1" applyFill="1" applyBorder="1" applyAlignment="1" applyProtection="1">
      <alignment horizontal="left" vertical="center" wrapText="1" shrinkToFit="1"/>
      <protection hidden="1"/>
    </xf>
    <xf numFmtId="3" fontId="43" fillId="42" borderId="51" xfId="469" applyNumberFormat="1" applyFont="1" applyFill="1" applyBorder="1" applyAlignment="1" applyProtection="1">
      <alignment vertical="center" wrapText="1" shrinkToFit="1"/>
      <protection locked="0"/>
    </xf>
    <xf numFmtId="0" fontId="43" fillId="42" borderId="50" xfId="469" applyFont="1" applyFill="1" applyBorder="1" applyAlignment="1" applyProtection="1">
      <alignment vertical="center" wrapText="1" shrinkToFit="1"/>
      <protection locked="0"/>
    </xf>
    <xf numFmtId="3" fontId="43" fillId="42" borderId="50" xfId="469" applyNumberFormat="1" applyFont="1" applyFill="1" applyBorder="1" applyAlignment="1" applyProtection="1">
      <alignment vertical="center"/>
      <protection locked="0"/>
    </xf>
    <xf numFmtId="3" fontId="43" fillId="42" borderId="39" xfId="469" applyNumberFormat="1" applyFont="1" applyFill="1" applyBorder="1" applyAlignment="1" applyProtection="1">
      <alignment vertical="center"/>
      <protection locked="0"/>
    </xf>
    <xf numFmtId="3" fontId="43" fillId="42" borderId="68" xfId="469" applyNumberFormat="1" applyFont="1" applyFill="1" applyBorder="1" applyAlignment="1" applyProtection="1">
      <alignment vertical="center"/>
      <protection locked="0"/>
    </xf>
    <xf numFmtId="0" fontId="100" fillId="40" borderId="36" xfId="469" applyFont="1" applyFill="1" applyBorder="1" applyAlignment="1" applyProtection="1">
      <alignment vertical="center" wrapText="1" shrinkToFit="1"/>
      <protection hidden="1"/>
    </xf>
    <xf numFmtId="0" fontId="43" fillId="42" borderId="51" xfId="469" applyFont="1" applyFill="1" applyBorder="1" applyAlignment="1" applyProtection="1">
      <alignment vertical="center" wrapText="1" shrinkToFit="1"/>
      <protection locked="0"/>
    </xf>
    <xf numFmtId="0" fontId="45" fillId="0" borderId="38" xfId="469" applyFont="1" applyBorder="1" applyAlignment="1" applyProtection="1">
      <alignment vertical="center" wrapText="1" shrinkToFit="1"/>
      <protection hidden="1"/>
    </xf>
    <xf numFmtId="3" fontId="43" fillId="38" borderId="0" xfId="469" applyNumberFormat="1" applyFont="1" applyFill="1" applyBorder="1" applyAlignment="1" applyProtection="1">
      <alignment vertical="center"/>
      <protection locked="0"/>
    </xf>
    <xf numFmtId="3" fontId="43" fillId="0" borderId="40" xfId="469" applyNumberFormat="1" applyFont="1" applyFill="1" applyBorder="1" applyAlignment="1" applyProtection="1">
      <alignment vertical="center" wrapText="1" shrinkToFit="1"/>
      <protection locked="0"/>
    </xf>
    <xf numFmtId="3" fontId="43" fillId="0" borderId="50" xfId="469" applyNumberFormat="1" applyFont="1" applyFill="1" applyBorder="1" applyAlignment="1" applyProtection="1">
      <alignment vertical="center" wrapText="1" shrinkToFit="1"/>
      <protection locked="0"/>
    </xf>
    <xf numFmtId="3" fontId="43" fillId="37" borderId="51" xfId="469" applyNumberFormat="1" applyFont="1" applyFill="1" applyBorder="1" applyAlignment="1" applyProtection="1">
      <alignment vertical="center" wrapText="1" shrinkToFit="1"/>
      <protection locked="0"/>
    </xf>
    <xf numFmtId="0" fontId="45" fillId="0" borderId="38" xfId="469" applyFont="1" applyFill="1" applyBorder="1" applyAlignment="1" applyProtection="1">
      <alignment vertical="center" wrapText="1" shrinkToFit="1"/>
      <protection hidden="1"/>
    </xf>
    <xf numFmtId="3" fontId="43" fillId="0" borderId="51" xfId="469" applyNumberFormat="1" applyFont="1" applyFill="1" applyBorder="1" applyAlignment="1" applyProtection="1">
      <alignment vertical="center" wrapText="1" shrinkToFit="1"/>
      <protection locked="0"/>
    </xf>
    <xf numFmtId="3" fontId="43" fillId="37" borderId="0" xfId="469" applyNumberFormat="1" applyFont="1" applyFill="1" applyBorder="1" applyAlignment="1" applyProtection="1">
      <alignment vertical="center"/>
      <protection locked="0"/>
    </xf>
    <xf numFmtId="3" fontId="43" fillId="38" borderId="56" xfId="469" applyNumberFormat="1" applyFont="1" applyFill="1" applyBorder="1" applyAlignment="1" applyProtection="1">
      <alignment vertical="center"/>
      <protection hidden="1"/>
    </xf>
    <xf numFmtId="3" fontId="43" fillId="38" borderId="51" xfId="469" applyNumberFormat="1" applyFont="1" applyFill="1" applyBorder="1" applyAlignment="1" applyProtection="1">
      <alignment vertical="center"/>
      <protection hidden="1"/>
    </xf>
    <xf numFmtId="0" fontId="45" fillId="0" borderId="37" xfId="469" applyFont="1" applyFill="1" applyBorder="1" applyAlignment="1" applyProtection="1">
      <alignment vertical="center" wrapText="1" shrinkToFit="1"/>
      <protection hidden="1"/>
    </xf>
    <xf numFmtId="0" fontId="45" fillId="0" borderId="38" xfId="469" quotePrefix="1" applyFont="1" applyFill="1" applyBorder="1" applyAlignment="1" applyProtection="1">
      <alignment vertical="center" wrapText="1" shrinkToFit="1"/>
      <protection hidden="1"/>
    </xf>
    <xf numFmtId="4" fontId="1" fillId="38" borderId="39" xfId="440" applyNumberFormat="1" applyFont="1" applyFill="1" applyBorder="1" applyAlignment="1">
      <alignment horizontal="center" vertical="center"/>
    </xf>
    <xf numFmtId="0" fontId="43" fillId="38" borderId="51" xfId="469" applyFont="1" applyFill="1" applyBorder="1" applyAlignment="1" applyProtection="1">
      <alignment vertical="center" wrapText="1" shrinkToFit="1"/>
      <protection locked="0"/>
    </xf>
    <xf numFmtId="0" fontId="43" fillId="38" borderId="50" xfId="469" applyFont="1" applyFill="1" applyBorder="1" applyAlignment="1" applyProtection="1">
      <alignment vertical="center" wrapText="1" shrinkToFit="1"/>
      <protection locked="0"/>
    </xf>
    <xf numFmtId="3" fontId="43" fillId="0" borderId="50" xfId="469" applyNumberFormat="1" applyFont="1" applyFill="1" applyBorder="1" applyAlignment="1" applyProtection="1">
      <alignment vertical="center"/>
      <protection hidden="1"/>
    </xf>
    <xf numFmtId="3" fontId="43" fillId="0" borderId="51" xfId="469" applyNumberFormat="1" applyFont="1" applyFill="1" applyBorder="1" applyAlignment="1" applyProtection="1">
      <alignment vertical="center"/>
      <protection hidden="1"/>
    </xf>
    <xf numFmtId="3" fontId="43" fillId="42" borderId="68" xfId="469" applyNumberFormat="1" applyFont="1" applyFill="1" applyBorder="1" applyAlignment="1" applyProtection="1">
      <alignment vertical="center"/>
      <protection hidden="1"/>
    </xf>
    <xf numFmtId="3" fontId="43" fillId="38" borderId="50" xfId="469" applyNumberFormat="1" applyFont="1" applyFill="1" applyBorder="1" applyAlignment="1" applyProtection="1">
      <alignment vertical="center"/>
      <protection locked="0"/>
    </xf>
    <xf numFmtId="4" fontId="1" fillId="37" borderId="34" xfId="440" applyNumberFormat="1" applyFont="1" applyFill="1" applyBorder="1" applyAlignment="1">
      <alignment horizontal="center" vertical="center"/>
    </xf>
    <xf numFmtId="0" fontId="45" fillId="0" borderId="37" xfId="469" applyFont="1" applyFill="1" applyBorder="1" applyProtection="1">
      <protection hidden="1"/>
    </xf>
    <xf numFmtId="0" fontId="45" fillId="0" borderId="37" xfId="469" applyFont="1" applyFill="1" applyBorder="1" applyAlignment="1" applyProtection="1">
      <alignment wrapText="1"/>
      <protection hidden="1"/>
    </xf>
    <xf numFmtId="0" fontId="43" fillId="37" borderId="51" xfId="469" applyFont="1" applyFill="1" applyBorder="1" applyAlignment="1" applyProtection="1">
      <alignment vertical="center" wrapText="1" shrinkToFit="1"/>
      <protection hidden="1"/>
    </xf>
    <xf numFmtId="3" fontId="43" fillId="37" borderId="51" xfId="469" applyNumberFormat="1" applyFont="1" applyFill="1" applyBorder="1" applyAlignment="1" applyProtection="1">
      <alignment vertical="center"/>
      <protection hidden="1"/>
    </xf>
    <xf numFmtId="0" fontId="43" fillId="37" borderId="50" xfId="469" applyFont="1" applyFill="1" applyBorder="1" applyAlignment="1" applyProtection="1">
      <alignment vertical="center" wrapText="1" shrinkToFit="1"/>
      <protection hidden="1"/>
    </xf>
    <xf numFmtId="3" fontId="43" fillId="37" borderId="50" xfId="469" applyNumberFormat="1" applyFont="1" applyFill="1" applyBorder="1" applyAlignment="1" applyProtection="1">
      <alignment vertical="center"/>
      <protection hidden="1"/>
    </xf>
    <xf numFmtId="3" fontId="43" fillId="37" borderId="56" xfId="469" applyNumberFormat="1" applyFont="1" applyFill="1" applyBorder="1" applyAlignment="1" applyProtection="1">
      <alignment vertical="center"/>
      <protection hidden="1"/>
    </xf>
    <xf numFmtId="0" fontId="43" fillId="37" borderId="34" xfId="469" applyFont="1" applyFill="1" applyBorder="1" applyAlignment="1" applyProtection="1">
      <alignment vertical="center" wrapText="1" shrinkToFit="1"/>
      <protection hidden="1"/>
    </xf>
    <xf numFmtId="0" fontId="43" fillId="37" borderId="39" xfId="469" applyFont="1" applyFill="1" applyBorder="1" applyAlignment="1" applyProtection="1">
      <alignment vertical="center" wrapText="1" shrinkToFit="1"/>
      <protection hidden="1"/>
    </xf>
    <xf numFmtId="3" fontId="43" fillId="37" borderId="34" xfId="469" applyNumberFormat="1" applyFont="1" applyFill="1" applyBorder="1" applyAlignment="1" applyProtection="1">
      <alignment vertical="center"/>
      <protection hidden="1"/>
    </xf>
    <xf numFmtId="0" fontId="43" fillId="37" borderId="0" xfId="469" applyFont="1" applyFill="1" applyBorder="1" applyAlignment="1" applyProtection="1">
      <alignment vertical="center" wrapText="1" shrinkToFit="1"/>
      <protection hidden="1"/>
    </xf>
    <xf numFmtId="9" fontId="43" fillId="0" borderId="38" xfId="469" applyNumberFormat="1" applyFont="1" applyFill="1" applyBorder="1" applyAlignment="1" applyProtection="1">
      <alignment horizontal="left" vertical="center" wrapText="1" shrinkToFit="1"/>
      <protection hidden="1"/>
    </xf>
    <xf numFmtId="9" fontId="43" fillId="42" borderId="40" xfId="639" applyFont="1" applyFill="1" applyBorder="1" applyAlignment="1" applyProtection="1">
      <alignment vertical="center" wrapText="1" shrinkToFit="1"/>
      <protection locked="0"/>
    </xf>
    <xf numFmtId="9" fontId="43" fillId="42" borderId="51" xfId="639" applyFont="1" applyFill="1" applyBorder="1" applyAlignment="1" applyProtection="1">
      <alignment vertical="center"/>
      <protection locked="0"/>
    </xf>
    <xf numFmtId="9" fontId="43" fillId="42" borderId="51" xfId="639" applyFont="1" applyFill="1" applyBorder="1" applyAlignment="1" applyProtection="1">
      <alignment vertical="center" wrapText="1" shrinkToFit="1"/>
      <protection locked="0"/>
    </xf>
    <xf numFmtId="9" fontId="43" fillId="42" borderId="50" xfId="639" applyFont="1" applyFill="1" applyBorder="1" applyAlignment="1" applyProtection="1">
      <alignment vertical="center" wrapText="1" shrinkToFit="1"/>
      <protection locked="0"/>
    </xf>
    <xf numFmtId="9" fontId="43" fillId="42" borderId="56" xfId="639" applyFont="1" applyFill="1" applyBorder="1" applyAlignment="1" applyProtection="1">
      <alignment vertical="center"/>
      <protection locked="0"/>
    </xf>
    <xf numFmtId="9" fontId="43" fillId="42" borderId="34" xfId="639" applyFont="1" applyFill="1" applyBorder="1" applyAlignment="1" applyProtection="1">
      <alignment vertical="center" wrapText="1" shrinkToFit="1"/>
      <protection locked="0"/>
    </xf>
    <xf numFmtId="9" fontId="43" fillId="42" borderId="39" xfId="639" applyFont="1" applyFill="1" applyBorder="1" applyAlignment="1" applyProtection="1">
      <alignment vertical="center" wrapText="1" shrinkToFit="1"/>
      <protection locked="0"/>
    </xf>
    <xf numFmtId="9" fontId="43" fillId="42" borderId="34" xfId="639" applyFont="1" applyFill="1" applyBorder="1" applyAlignment="1" applyProtection="1">
      <alignment vertical="center"/>
      <protection locked="0"/>
    </xf>
    <xf numFmtId="9" fontId="43" fillId="42" borderId="0" xfId="639" applyFont="1" applyFill="1" applyBorder="1" applyAlignment="1" applyProtection="1">
      <alignment vertical="center" wrapText="1" shrinkToFit="1"/>
      <protection locked="0"/>
    </xf>
    <xf numFmtId="0" fontId="43" fillId="0" borderId="38" xfId="469" applyFont="1" applyFill="1" applyBorder="1" applyAlignment="1" applyProtection="1">
      <alignment vertical="center" wrapText="1" shrinkToFit="1"/>
      <protection hidden="1"/>
    </xf>
    <xf numFmtId="3" fontId="43" fillId="42" borderId="0" xfId="469" applyNumberFormat="1" applyFont="1" applyFill="1" applyBorder="1" applyAlignment="1" applyProtection="1">
      <alignment vertical="center"/>
      <protection hidden="1"/>
    </xf>
    <xf numFmtId="0" fontId="100" fillId="40" borderId="36" xfId="469" applyFont="1" applyFill="1" applyBorder="1" applyAlignment="1" applyProtection="1">
      <alignment horizontal="left" vertical="center" wrapText="1" shrinkToFit="1"/>
      <protection hidden="1"/>
    </xf>
    <xf numFmtId="3" fontId="43" fillId="0" borderId="40" xfId="469" applyNumberFormat="1" applyFont="1" applyFill="1" applyBorder="1" applyAlignment="1" applyProtection="1">
      <alignment vertical="center"/>
      <protection locked="0"/>
    </xf>
    <xf numFmtId="3" fontId="43" fillId="37" borderId="40" xfId="469" applyNumberFormat="1" applyFont="1" applyFill="1" applyBorder="1" applyAlignment="1" applyProtection="1">
      <alignment vertical="center"/>
      <protection locked="0"/>
    </xf>
    <xf numFmtId="0" fontId="44" fillId="0" borderId="37" xfId="469" applyFont="1" applyFill="1" applyBorder="1" applyAlignment="1" applyProtection="1">
      <alignment vertical="center" wrapText="1" shrinkToFit="1"/>
      <protection hidden="1"/>
    </xf>
    <xf numFmtId="9" fontId="43" fillId="42" borderId="51" xfId="639" applyFont="1" applyFill="1" applyBorder="1" applyAlignment="1" applyProtection="1">
      <alignment vertical="center"/>
      <protection hidden="1"/>
    </xf>
    <xf numFmtId="9" fontId="43" fillId="42" borderId="56" xfId="639" applyFont="1" applyFill="1" applyBorder="1" applyAlignment="1" applyProtection="1">
      <alignment vertical="center"/>
      <protection hidden="1"/>
    </xf>
    <xf numFmtId="9" fontId="43" fillId="42" borderId="34" xfId="639" applyFont="1" applyFill="1" applyBorder="1" applyAlignment="1" applyProtection="1">
      <alignment vertical="center"/>
      <protection hidden="1"/>
    </xf>
    <xf numFmtId="9" fontId="43" fillId="42" borderId="39" xfId="639" applyFont="1" applyFill="1" applyBorder="1" applyAlignment="1" applyProtection="1">
      <alignment vertical="center"/>
      <protection hidden="1"/>
    </xf>
    <xf numFmtId="9" fontId="43" fillId="42" borderId="35" xfId="639" applyFont="1" applyFill="1" applyBorder="1" applyAlignment="1" applyProtection="1">
      <alignment vertical="center"/>
      <protection hidden="1"/>
    </xf>
    <xf numFmtId="0" fontId="99" fillId="40" borderId="42" xfId="469" applyFont="1" applyFill="1" applyBorder="1" applyAlignment="1" applyProtection="1">
      <alignment horizontal="left" wrapText="1"/>
      <protection hidden="1"/>
    </xf>
    <xf numFmtId="3" fontId="43" fillId="42" borderId="120" xfId="469" applyNumberFormat="1" applyFont="1" applyFill="1" applyBorder="1" applyAlignment="1" applyProtection="1">
      <alignment vertical="center" wrapText="1" shrinkToFit="1"/>
      <protection hidden="1"/>
    </xf>
    <xf numFmtId="3" fontId="43" fillId="42" borderId="84" xfId="469" applyNumberFormat="1" applyFont="1" applyFill="1" applyBorder="1" applyAlignment="1" applyProtection="1">
      <alignment vertical="center" wrapText="1" shrinkToFit="1"/>
      <protection hidden="1"/>
    </xf>
    <xf numFmtId="3" fontId="43" fillId="42" borderId="119" xfId="469" applyNumberFormat="1" applyFont="1" applyFill="1" applyBorder="1" applyAlignment="1" applyProtection="1">
      <alignment vertical="center"/>
      <protection hidden="1"/>
    </xf>
    <xf numFmtId="3" fontId="43" fillId="42" borderId="43" xfId="469" applyNumberFormat="1" applyFont="1" applyFill="1" applyBorder="1" applyAlignment="1" applyProtection="1">
      <alignment vertical="center"/>
      <protection hidden="1"/>
    </xf>
    <xf numFmtId="3" fontId="43" fillId="42" borderId="121" xfId="469" applyNumberFormat="1" applyFont="1" applyFill="1" applyBorder="1" applyAlignment="1" applyProtection="1">
      <alignment vertical="center"/>
      <protection hidden="1"/>
    </xf>
    <xf numFmtId="0" fontId="43" fillId="0" borderId="143" xfId="469" applyFont="1" applyFill="1" applyBorder="1" applyAlignment="1" applyProtection="1">
      <alignment vertical="center" wrapText="1" shrinkToFit="1"/>
      <protection hidden="1"/>
    </xf>
    <xf numFmtId="0" fontId="43" fillId="0" borderId="144" xfId="469" applyFont="1" applyFill="1" applyBorder="1" applyAlignment="1" applyProtection="1">
      <alignment vertical="center" wrapText="1" shrinkToFit="1"/>
      <protection hidden="1"/>
    </xf>
    <xf numFmtId="0" fontId="101" fillId="39" borderId="31" xfId="469" applyFont="1" applyFill="1" applyBorder="1" applyProtection="1">
      <protection hidden="1"/>
    </xf>
    <xf numFmtId="0" fontId="43" fillId="0" borderId="45" xfId="469" applyFont="1" applyFill="1" applyBorder="1" applyProtection="1">
      <protection hidden="1"/>
    </xf>
    <xf numFmtId="0" fontId="43" fillId="0" borderId="47" xfId="469" applyFont="1" applyFill="1" applyBorder="1" applyProtection="1">
      <protection hidden="1"/>
    </xf>
    <xf numFmtId="0" fontId="43" fillId="0" borderId="48" xfId="469" applyFont="1" applyFill="1" applyBorder="1" applyProtection="1">
      <protection hidden="1"/>
    </xf>
    <xf numFmtId="4" fontId="1" fillId="38" borderId="91" xfId="440" applyNumberFormat="1" applyFont="1" applyFill="1" applyBorder="1" applyAlignment="1">
      <alignment horizontal="center" vertical="center"/>
    </xf>
    <xf numFmtId="4" fontId="1" fillId="38" borderId="47" xfId="440" applyNumberFormat="1" applyFont="1" applyFill="1" applyBorder="1" applyAlignment="1">
      <alignment horizontal="center" vertical="center"/>
    </xf>
    <xf numFmtId="4" fontId="1" fillId="38" borderId="48" xfId="440" applyNumberFormat="1" applyFont="1" applyFill="1" applyBorder="1" applyAlignment="1">
      <alignment horizontal="center" vertical="center"/>
    </xf>
    <xf numFmtId="4" fontId="1" fillId="37" borderId="48" xfId="440" applyNumberFormat="1" applyFont="1" applyFill="1" applyBorder="1" applyAlignment="1">
      <alignment horizontal="left" vertical="center"/>
    </xf>
    <xf numFmtId="4" fontId="1" fillId="37" borderId="48" xfId="440" applyNumberFormat="1" applyFont="1" applyFill="1" applyBorder="1" applyAlignment="1">
      <alignment horizontal="center" vertical="center"/>
    </xf>
    <xf numFmtId="0" fontId="43" fillId="38" borderId="45" xfId="469" applyFont="1" applyFill="1" applyBorder="1" applyProtection="1">
      <protection hidden="1"/>
    </xf>
    <xf numFmtId="0" fontId="43" fillId="38" borderId="47" xfId="469" applyFont="1" applyFill="1" applyBorder="1" applyProtection="1">
      <protection hidden="1"/>
    </xf>
    <xf numFmtId="0" fontId="43" fillId="38" borderId="48" xfId="469" applyFont="1" applyFill="1" applyBorder="1" applyProtection="1">
      <protection hidden="1"/>
    </xf>
    <xf numFmtId="4" fontId="1" fillId="0" borderId="91" xfId="440" applyNumberFormat="1" applyFont="1" applyFill="1" applyBorder="1" applyAlignment="1">
      <alignment horizontal="center" vertical="center"/>
    </xf>
    <xf numFmtId="0" fontId="119" fillId="0" borderId="0" xfId="0" applyFont="1"/>
    <xf numFmtId="0" fontId="123" fillId="37" borderId="0" xfId="469" applyFont="1" applyFill="1" applyAlignment="1" applyProtection="1">
      <alignment horizontal="center"/>
      <protection hidden="1"/>
    </xf>
    <xf numFmtId="0" fontId="103" fillId="39" borderId="133" xfId="463" applyFont="1" applyFill="1" applyBorder="1" applyAlignment="1">
      <alignment vertical="center" wrapText="1" shrinkToFit="1"/>
    </xf>
    <xf numFmtId="0" fontId="105" fillId="39" borderId="133" xfId="463" applyFont="1" applyFill="1" applyBorder="1" applyAlignment="1">
      <alignment horizontal="left" vertical="center" wrapText="1" indent="2" shrinkToFit="1"/>
    </xf>
    <xf numFmtId="0" fontId="105" fillId="39" borderId="133" xfId="463" applyFont="1" applyFill="1" applyBorder="1" applyAlignment="1" applyProtection="1">
      <alignment horizontal="left" wrapText="1" indent="2"/>
    </xf>
    <xf numFmtId="0" fontId="0" fillId="37" borderId="20" xfId="0" applyFill="1" applyBorder="1"/>
    <xf numFmtId="0" fontId="96" fillId="37" borderId="4" xfId="0" applyFont="1" applyFill="1" applyBorder="1"/>
    <xf numFmtId="0" fontId="96" fillId="42" borderId="4" xfId="0" applyFont="1" applyFill="1" applyBorder="1"/>
    <xf numFmtId="0" fontId="96" fillId="38" borderId="4" xfId="0" applyFont="1" applyFill="1" applyBorder="1"/>
    <xf numFmtId="0" fontId="50" fillId="0" borderId="0" xfId="571" applyFont="1" applyFill="1"/>
    <xf numFmtId="0" fontId="43" fillId="0" borderId="0" xfId="468" applyFont="1" applyFill="1" applyBorder="1" applyAlignment="1" applyProtection="1">
      <alignment horizontal="left" vertical="center" wrapText="1"/>
    </xf>
    <xf numFmtId="0" fontId="56" fillId="0" borderId="0" xfId="501" quotePrefix="1" applyFont="1" applyFill="1" applyBorder="1" applyAlignment="1" applyProtection="1">
      <alignment horizontal="left" wrapText="1"/>
    </xf>
    <xf numFmtId="0" fontId="50" fillId="0" borderId="0" xfId="468" quotePrefix="1" applyFont="1" applyFill="1" applyBorder="1" applyAlignment="1" applyProtection="1">
      <alignment horizontal="left" vertical="center" wrapText="1"/>
    </xf>
    <xf numFmtId="0" fontId="50" fillId="0" borderId="0" xfId="468" applyFont="1" applyFill="1" applyBorder="1" applyAlignment="1" applyProtection="1">
      <alignment horizontal="left" vertical="center" wrapText="1"/>
    </xf>
    <xf numFmtId="0" fontId="140" fillId="37" borderId="38" xfId="469" applyFont="1" applyFill="1" applyBorder="1" applyAlignment="1" applyProtection="1">
      <alignment horizontal="center" vertical="center" wrapText="1" shrinkToFit="1"/>
      <protection hidden="1"/>
    </xf>
    <xf numFmtId="0" fontId="141" fillId="0" borderId="0" xfId="445" applyFont="1"/>
    <xf numFmtId="0" fontId="56" fillId="0" borderId="0" xfId="501" quotePrefix="1" applyFont="1" applyFill="1" applyBorder="1" applyAlignment="1" applyProtection="1">
      <alignment wrapText="1"/>
    </xf>
    <xf numFmtId="0" fontId="50" fillId="0" borderId="0" xfId="468" quotePrefix="1" applyFont="1" applyFill="1" applyBorder="1" applyAlignment="1" applyProtection="1">
      <alignment vertical="center" wrapText="1"/>
    </xf>
    <xf numFmtId="0" fontId="106" fillId="0" borderId="0" xfId="468" applyFont="1" applyFill="1" applyBorder="1" applyAlignment="1" applyProtection="1">
      <alignment horizontal="left"/>
    </xf>
    <xf numFmtId="0" fontId="43" fillId="0" borderId="0" xfId="461" applyFont="1" applyFill="1" applyAlignment="1" applyProtection="1"/>
    <xf numFmtId="0" fontId="43" fillId="37" borderId="0" xfId="461" applyFont="1" applyFill="1" applyAlignment="1" applyProtection="1"/>
    <xf numFmtId="0" fontId="50" fillId="0" borderId="0" xfId="468" applyFont="1" applyFill="1" applyBorder="1" applyAlignment="1" applyProtection="1">
      <alignment vertical="center"/>
    </xf>
    <xf numFmtId="0" fontId="50" fillId="0" borderId="0" xfId="468" applyFont="1" applyFill="1" applyBorder="1" applyAlignment="1" applyProtection="1">
      <alignment horizontal="left" vertical="center"/>
    </xf>
    <xf numFmtId="0" fontId="56" fillId="0" borderId="0" xfId="468" applyFont="1" applyFill="1" applyBorder="1" applyAlignment="1" applyProtection="1">
      <alignment horizontal="left" vertical="center"/>
    </xf>
    <xf numFmtId="0" fontId="43" fillId="0" borderId="0" xfId="468" applyFont="1" applyFill="1" applyBorder="1" applyAlignment="1" applyProtection="1">
      <alignment vertical="center"/>
    </xf>
    <xf numFmtId="0" fontId="43" fillId="37" borderId="0" xfId="468" applyFont="1" applyFill="1" applyBorder="1" applyAlignment="1" applyProtection="1">
      <alignment horizontal="left" vertical="center"/>
    </xf>
    <xf numFmtId="0" fontId="43" fillId="0" borderId="0" xfId="468" applyFont="1" applyFill="1" applyBorder="1" applyAlignment="1" applyProtection="1">
      <alignment horizontal="left" vertical="center"/>
    </xf>
    <xf numFmtId="0" fontId="50" fillId="0" borderId="0" xfId="501" quotePrefix="1" applyFont="1" applyFill="1" applyBorder="1" applyAlignment="1" applyProtection="1">
      <alignment horizontal="left"/>
    </xf>
    <xf numFmtId="3" fontId="44" fillId="42" borderId="50" xfId="463" applyNumberFormat="1" applyFont="1" applyFill="1" applyBorder="1" applyAlignment="1">
      <alignment horizontal="center" vertical="center" wrapText="1" shrinkToFit="1"/>
    </xf>
    <xf numFmtId="3" fontId="43" fillId="42" borderId="50" xfId="463" applyNumberFormat="1" applyFont="1" applyFill="1" applyBorder="1" applyAlignment="1">
      <alignment horizontal="center" vertical="center" wrapText="1" shrinkToFit="1"/>
    </xf>
    <xf numFmtId="3" fontId="43" fillId="42" borderId="56" xfId="463" applyNumberFormat="1" applyFont="1" applyFill="1" applyBorder="1" applyAlignment="1">
      <alignment horizontal="center" vertical="center"/>
    </xf>
    <xf numFmtId="3" fontId="43" fillId="42" borderId="34" xfId="463" applyNumberFormat="1" applyFont="1" applyFill="1" applyBorder="1" applyAlignment="1">
      <alignment horizontal="center" vertical="center"/>
    </xf>
    <xf numFmtId="3" fontId="43" fillId="42" borderId="51" xfId="463" applyNumberFormat="1" applyFont="1" applyFill="1" applyBorder="1" applyAlignment="1">
      <alignment horizontal="center" vertical="center"/>
    </xf>
    <xf numFmtId="3" fontId="43" fillId="42" borderId="0" xfId="463" applyNumberFormat="1" applyFont="1" applyFill="1" applyBorder="1" applyAlignment="1">
      <alignment horizontal="center" vertical="center"/>
    </xf>
    <xf numFmtId="3" fontId="43" fillId="42" borderId="56" xfId="463" applyNumberFormat="1" applyFont="1" applyFill="1" applyBorder="1" applyAlignment="1">
      <alignment horizontal="center" vertical="center" wrapText="1" shrinkToFit="1"/>
    </xf>
    <xf numFmtId="3" fontId="43" fillId="42" borderId="34" xfId="463" applyNumberFormat="1" applyFont="1" applyFill="1" applyBorder="1" applyAlignment="1">
      <alignment horizontal="center" vertical="center" wrapText="1" shrinkToFit="1"/>
    </xf>
    <xf numFmtId="3" fontId="43" fillId="42" borderId="51" xfId="463" applyNumberFormat="1" applyFont="1" applyFill="1" applyBorder="1" applyAlignment="1">
      <alignment horizontal="center" vertical="center" wrapText="1" shrinkToFit="1"/>
    </xf>
    <xf numFmtId="3" fontId="43" fillId="42" borderId="133" xfId="463" applyNumberFormat="1" applyFont="1" applyFill="1" applyBorder="1" applyAlignment="1">
      <alignment horizontal="center" vertical="center" wrapText="1" shrinkToFit="1"/>
    </xf>
    <xf numFmtId="3" fontId="43" fillId="42" borderId="134" xfId="463" applyNumberFormat="1" applyFont="1" applyFill="1" applyBorder="1" applyAlignment="1">
      <alignment horizontal="center" vertical="center" wrapText="1" shrinkToFit="1"/>
    </xf>
    <xf numFmtId="3" fontId="43" fillId="42" borderId="136" xfId="463" applyNumberFormat="1" applyFont="1" applyFill="1" applyBorder="1" applyAlignment="1">
      <alignment horizontal="center" vertical="center" wrapText="1" shrinkToFit="1"/>
    </xf>
    <xf numFmtId="3" fontId="43" fillId="42" borderId="132" xfId="463" applyNumberFormat="1" applyFont="1" applyFill="1" applyBorder="1" applyAlignment="1">
      <alignment horizontal="center" vertical="center" wrapText="1" shrinkToFit="1"/>
    </xf>
    <xf numFmtId="0" fontId="43" fillId="42" borderId="50" xfId="463" applyFont="1" applyFill="1" applyBorder="1" applyAlignment="1">
      <alignment horizontal="center" vertical="center" wrapText="1" shrinkToFit="1"/>
    </xf>
    <xf numFmtId="0" fontId="43" fillId="42" borderId="56" xfId="463" applyFont="1" applyFill="1" applyBorder="1" applyAlignment="1">
      <alignment horizontal="center" vertical="center" wrapText="1" shrinkToFit="1"/>
    </xf>
    <xf numFmtId="0" fontId="43" fillId="42" borderId="34" xfId="463" applyFont="1" applyFill="1" applyBorder="1" applyAlignment="1">
      <alignment horizontal="center" vertical="center" wrapText="1" shrinkToFit="1"/>
    </xf>
    <xf numFmtId="0" fontId="43" fillId="42" borderId="51" xfId="463" applyFont="1" applyFill="1" applyBorder="1" applyAlignment="1">
      <alignment horizontal="center" vertical="center" wrapText="1" shrinkToFit="1"/>
    </xf>
    <xf numFmtId="0" fontId="43" fillId="42" borderId="133" xfId="463" applyFont="1" applyFill="1" applyBorder="1" applyAlignment="1">
      <alignment horizontal="center" vertical="center" wrapText="1" shrinkToFit="1"/>
    </xf>
    <xf numFmtId="0" fontId="43" fillId="42" borderId="134" xfId="463" applyFont="1" applyFill="1" applyBorder="1" applyAlignment="1">
      <alignment horizontal="center" vertical="center" wrapText="1" shrinkToFit="1"/>
    </xf>
    <xf numFmtId="0" fontId="43" fillId="42" borderId="136" xfId="463" applyFont="1" applyFill="1" applyBorder="1" applyAlignment="1">
      <alignment horizontal="center" vertical="center" wrapText="1" shrinkToFit="1"/>
    </xf>
    <xf numFmtId="0" fontId="43" fillId="42" borderId="132" xfId="463" applyFont="1" applyFill="1" applyBorder="1" applyAlignment="1">
      <alignment horizontal="center" vertical="center" wrapText="1" shrinkToFit="1"/>
    </xf>
    <xf numFmtId="3" fontId="44" fillId="42" borderId="56" xfId="463" applyNumberFormat="1" applyFont="1" applyFill="1" applyBorder="1" applyAlignment="1">
      <alignment horizontal="center" vertical="center" wrapText="1" shrinkToFit="1"/>
    </xf>
    <xf numFmtId="3" fontId="44" fillId="42" borderId="34" xfId="463" applyNumberFormat="1" applyFont="1" applyFill="1" applyBorder="1" applyAlignment="1">
      <alignment horizontal="center" vertical="center" wrapText="1" shrinkToFit="1"/>
    </xf>
    <xf numFmtId="3" fontId="44" fillId="42" borderId="51" xfId="463" applyNumberFormat="1" applyFont="1" applyFill="1" applyBorder="1" applyAlignment="1">
      <alignment horizontal="center" vertical="center" wrapText="1" shrinkToFit="1"/>
    </xf>
    <xf numFmtId="3" fontId="43" fillId="42" borderId="75" xfId="463" applyNumberFormat="1" applyFont="1" applyFill="1" applyBorder="1" applyAlignment="1">
      <alignment horizontal="center" vertical="center"/>
    </xf>
    <xf numFmtId="0" fontId="105" fillId="39" borderId="50" xfId="463" applyFont="1" applyFill="1" applyBorder="1" applyAlignment="1">
      <alignment horizontal="left" vertical="center" wrapText="1" indent="1" shrinkToFit="1"/>
    </xf>
    <xf numFmtId="0" fontId="45" fillId="37" borderId="0" xfId="0" applyFont="1" applyFill="1"/>
    <xf numFmtId="0" fontId="99" fillId="43" borderId="134" xfId="440" applyFont="1" applyFill="1" applyBorder="1"/>
    <xf numFmtId="3" fontId="44" fillId="42" borderId="133" xfId="440" applyNumberFormat="1" applyFont="1" applyFill="1" applyBorder="1" applyAlignment="1">
      <alignment horizontal="center" vertical="center"/>
    </xf>
    <xf numFmtId="3" fontId="43" fillId="38" borderId="134" xfId="440" applyNumberFormat="1" applyFont="1" applyFill="1" applyBorder="1" applyAlignment="1" applyProtection="1">
      <alignment horizontal="center" vertical="center"/>
    </xf>
    <xf numFmtId="3" fontId="43" fillId="38" borderId="136" xfId="440" applyNumberFormat="1" applyFont="1" applyFill="1" applyBorder="1" applyAlignment="1" applyProtection="1">
      <alignment horizontal="center" vertical="center"/>
    </xf>
    <xf numFmtId="3" fontId="43" fillId="38" borderId="132" xfId="440" applyNumberFormat="1" applyFont="1" applyFill="1" applyBorder="1" applyAlignment="1" applyProtection="1">
      <alignment horizontal="center" vertical="center"/>
    </xf>
    <xf numFmtId="3" fontId="44" fillId="42" borderId="133" xfId="440" applyNumberFormat="1" applyFont="1" applyFill="1" applyBorder="1" applyAlignment="1" applyProtection="1">
      <alignment horizontal="center" vertical="center"/>
    </xf>
    <xf numFmtId="3" fontId="44" fillId="42" borderId="135" xfId="440" applyNumberFormat="1" applyFont="1" applyFill="1" applyBorder="1" applyAlignment="1" applyProtection="1">
      <alignment horizontal="center" vertical="center"/>
    </xf>
    <xf numFmtId="3" fontId="44" fillId="42" borderId="136" xfId="440" applyNumberFormat="1" applyFont="1" applyFill="1" applyBorder="1" applyAlignment="1" applyProtection="1">
      <alignment horizontal="center" vertical="center"/>
    </xf>
    <xf numFmtId="0" fontId="43" fillId="42" borderId="35" xfId="440" applyFont="1" applyFill="1" applyBorder="1" applyProtection="1">
      <protection locked="0"/>
    </xf>
    <xf numFmtId="0" fontId="99" fillId="43" borderId="31" xfId="440" quotePrefix="1" applyFont="1" applyFill="1" applyBorder="1" applyAlignment="1" applyProtection="1">
      <alignment horizontal="center" vertical="center" wrapText="1"/>
    </xf>
    <xf numFmtId="0" fontId="99" fillId="43" borderId="48" xfId="440" quotePrefix="1" applyFont="1" applyFill="1" applyBorder="1" applyAlignment="1" applyProtection="1">
      <alignment horizontal="center" vertical="center" wrapText="1"/>
    </xf>
    <xf numFmtId="0" fontId="61" fillId="42" borderId="56" xfId="440" applyFont="1" applyFill="1" applyBorder="1" applyAlignment="1" applyProtection="1">
      <alignment horizontal="right"/>
      <protection locked="0"/>
    </xf>
    <xf numFmtId="0" fontId="44" fillId="42" borderId="35" xfId="440" applyFont="1" applyFill="1" applyBorder="1" applyProtection="1">
      <protection locked="0"/>
    </xf>
    <xf numFmtId="0" fontId="55" fillId="42" borderId="56" xfId="440" applyFont="1" applyFill="1" applyBorder="1" applyAlignment="1" applyProtection="1">
      <alignment horizontal="right"/>
      <protection locked="0"/>
    </xf>
    <xf numFmtId="0" fontId="43" fillId="42" borderId="35" xfId="440" applyFont="1" applyFill="1" applyBorder="1" applyProtection="1"/>
    <xf numFmtId="0" fontId="43" fillId="42" borderId="56" xfId="440" applyFont="1" applyFill="1" applyBorder="1" applyAlignment="1" applyProtection="1">
      <alignment horizontal="right"/>
    </xf>
    <xf numFmtId="0" fontId="43" fillId="38" borderId="56" xfId="440" applyFont="1" applyFill="1" applyBorder="1" applyAlignment="1" applyProtection="1">
      <alignment horizontal="right"/>
    </xf>
    <xf numFmtId="0" fontId="43" fillId="38" borderId="35" xfId="440" applyFont="1" applyFill="1" applyBorder="1" applyProtection="1"/>
    <xf numFmtId="0" fontId="44" fillId="42" borderId="134" xfId="440" applyFont="1" applyFill="1" applyBorder="1" applyAlignment="1" applyProtection="1">
      <alignment horizontal="right"/>
    </xf>
    <xf numFmtId="0" fontId="44" fillId="42" borderId="85" xfId="440" applyFont="1" applyFill="1" applyBorder="1" applyProtection="1"/>
    <xf numFmtId="0" fontId="99" fillId="43" borderId="133" xfId="440" applyFont="1" applyFill="1" applyBorder="1" applyProtection="1"/>
    <xf numFmtId="0" fontId="44" fillId="42" borderId="56" xfId="0" applyFont="1" applyFill="1" applyBorder="1" applyAlignment="1" applyProtection="1">
      <alignment horizontal="right"/>
    </xf>
    <xf numFmtId="0" fontId="44" fillId="42" borderId="35" xfId="440" applyFont="1" applyFill="1" applyBorder="1" applyAlignment="1" applyProtection="1">
      <alignment horizontal="right"/>
    </xf>
    <xf numFmtId="0" fontId="44" fillId="42" borderId="134" xfId="0" applyFont="1" applyFill="1" applyBorder="1" applyAlignment="1" applyProtection="1">
      <alignment horizontal="right"/>
    </xf>
    <xf numFmtId="0" fontId="99" fillId="43" borderId="134" xfId="440" applyFont="1" applyFill="1" applyBorder="1" applyProtection="1"/>
    <xf numFmtId="0" fontId="55" fillId="0" borderId="45" xfId="440" applyFont="1" applyBorder="1" applyProtection="1"/>
    <xf numFmtId="0" fontId="43" fillId="37" borderId="48" xfId="440" applyFont="1" applyFill="1" applyBorder="1" applyProtection="1">
      <protection locked="0"/>
    </xf>
    <xf numFmtId="0" fontId="103" fillId="43" borderId="105" xfId="758" quotePrefix="1" applyFont="1" applyFill="1" applyBorder="1" applyAlignment="1" applyProtection="1">
      <alignment horizontal="center" vertical="center" wrapText="1"/>
    </xf>
    <xf numFmtId="0" fontId="103" fillId="43" borderId="89" xfId="758" quotePrefix="1" applyFont="1" applyFill="1" applyBorder="1" applyAlignment="1" applyProtection="1">
      <alignment horizontal="center" vertical="center" wrapText="1"/>
    </xf>
    <xf numFmtId="0" fontId="103" fillId="43" borderId="76" xfId="758" quotePrefix="1" applyFont="1" applyFill="1" applyBorder="1" applyAlignment="1" applyProtection="1">
      <alignment horizontal="center" vertical="center" wrapText="1"/>
    </xf>
    <xf numFmtId="0" fontId="103" fillId="43" borderId="132" xfId="758" quotePrefix="1" applyFont="1" applyFill="1" applyBorder="1" applyAlignment="1" applyProtection="1">
      <alignment horizontal="center" vertical="center" wrapText="1"/>
    </xf>
    <xf numFmtId="0" fontId="105" fillId="39" borderId="98" xfId="499" applyFont="1" applyFill="1" applyBorder="1" applyProtection="1"/>
    <xf numFmtId="3" fontId="46" fillId="42" borderId="25" xfId="462" applyNumberFormat="1" applyFont="1" applyFill="1" applyBorder="1" applyAlignment="1" applyProtection="1">
      <alignment horizontal="center" vertical="center" wrapText="1"/>
    </xf>
    <xf numFmtId="0" fontId="46" fillId="37" borderId="0" xfId="462" applyFont="1" applyFill="1" applyProtection="1"/>
    <xf numFmtId="3" fontId="59" fillId="37" borderId="0" xfId="462" applyNumberFormat="1" applyFont="1" applyFill="1" applyBorder="1" applyAlignment="1" applyProtection="1">
      <alignment horizontal="center" wrapText="1"/>
    </xf>
    <xf numFmtId="0" fontId="103" fillId="37" borderId="0" xfId="499" applyFont="1" applyFill="1" applyBorder="1" applyAlignment="1" applyProtection="1">
      <alignment wrapText="1"/>
    </xf>
    <xf numFmtId="164" fontId="59" fillId="37" borderId="0" xfId="664" applyNumberFormat="1" applyFont="1" applyFill="1" applyBorder="1" applyAlignment="1" applyProtection="1">
      <alignment horizontal="center" vertical="center" wrapText="1"/>
    </xf>
    <xf numFmtId="0" fontId="103" fillId="37" borderId="104" xfId="499" applyFont="1" applyFill="1" applyBorder="1" applyAlignment="1" applyProtection="1">
      <alignment wrapText="1"/>
    </xf>
    <xf numFmtId="164" fontId="59" fillId="37" borderId="104" xfId="664" applyNumberFormat="1" applyFont="1" applyFill="1" applyBorder="1" applyAlignment="1" applyProtection="1">
      <alignment horizontal="center" vertical="center" wrapText="1"/>
    </xf>
    <xf numFmtId="0" fontId="115" fillId="38" borderId="105" xfId="0" applyFont="1" applyFill="1" applyBorder="1" applyAlignment="1">
      <alignment horizontal="center"/>
    </xf>
    <xf numFmtId="0" fontId="115" fillId="38" borderId="76" xfId="0" applyFont="1" applyFill="1" applyBorder="1" applyAlignment="1">
      <alignment horizontal="center"/>
    </xf>
    <xf numFmtId="0" fontId="115" fillId="38" borderId="24" xfId="0" applyFont="1" applyFill="1" applyBorder="1" applyAlignment="1"/>
    <xf numFmtId="0" fontId="115" fillId="38" borderId="22" xfId="0" applyFont="1" applyFill="1" applyBorder="1" applyAlignment="1"/>
    <xf numFmtId="0" fontId="0" fillId="0" borderId="33" xfId="0" applyBorder="1"/>
    <xf numFmtId="0" fontId="0" fillId="37" borderId="51" xfId="0" applyFill="1" applyBorder="1"/>
    <xf numFmtId="0" fontId="144" fillId="0" borderId="0" xfId="0" applyFont="1"/>
    <xf numFmtId="0" fontId="103" fillId="37" borderId="145" xfId="461" applyFont="1" applyFill="1" applyBorder="1" applyAlignment="1" applyProtection="1">
      <alignment vertical="center" wrapText="1"/>
    </xf>
    <xf numFmtId="0" fontId="103" fillId="37" borderId="0" xfId="461" applyFont="1" applyFill="1" applyBorder="1" applyAlignment="1" applyProtection="1">
      <alignment vertical="center" wrapText="1"/>
    </xf>
    <xf numFmtId="0" fontId="54" fillId="37" borderId="0" xfId="461" applyFont="1" applyFill="1" applyBorder="1" applyProtection="1"/>
    <xf numFmtId="1" fontId="125" fillId="48" borderId="28" xfId="445" applyNumberFormat="1" applyFont="1" applyFill="1" applyBorder="1" applyAlignment="1">
      <alignment horizontal="center" vertical="center" wrapText="1"/>
    </xf>
    <xf numFmtId="0" fontId="126" fillId="49" borderId="59" xfId="445" applyFont="1" applyFill="1" applyBorder="1" applyAlignment="1">
      <alignment horizontal="left"/>
    </xf>
    <xf numFmtId="0" fontId="125" fillId="49" borderId="31" xfId="445" applyFont="1" applyFill="1" applyBorder="1" applyAlignment="1">
      <alignment horizontal="left"/>
    </xf>
    <xf numFmtId="0" fontId="57" fillId="44" borderId="0" xfId="445" applyFont="1" applyFill="1" applyBorder="1" applyAlignment="1">
      <alignment vertical="center"/>
    </xf>
    <xf numFmtId="0" fontId="57" fillId="44" borderId="0" xfId="445" applyFont="1" applyFill="1" applyBorder="1" applyAlignment="1">
      <alignment horizontal="left" vertical="center"/>
    </xf>
    <xf numFmtId="0" fontId="126" fillId="49" borderId="126" xfId="445" applyFont="1" applyFill="1" applyBorder="1" applyAlignment="1">
      <alignment horizontal="left" indent="1"/>
    </xf>
    <xf numFmtId="4" fontId="1" fillId="0" borderId="0" xfId="440" applyNumberFormat="1" applyFill="1"/>
    <xf numFmtId="0" fontId="100" fillId="39" borderId="27" xfId="440" applyFont="1" applyFill="1" applyBorder="1" applyAlignment="1" applyProtection="1">
      <alignment horizontal="center" vertical="center"/>
    </xf>
    <xf numFmtId="0" fontId="100" fillId="39" borderId="29" xfId="440" applyFont="1" applyFill="1" applyBorder="1" applyAlignment="1" applyProtection="1">
      <alignment horizontal="center" vertical="center"/>
    </xf>
    <xf numFmtId="0" fontId="100" fillId="39" borderId="50" xfId="440" applyFont="1" applyFill="1" applyBorder="1" applyAlignment="1" applyProtection="1">
      <alignment horizontal="center" vertical="center"/>
    </xf>
    <xf numFmtId="0" fontId="100" fillId="39" borderId="56" xfId="440" applyFont="1" applyFill="1" applyBorder="1" applyAlignment="1" applyProtection="1">
      <alignment horizontal="center" vertical="center"/>
    </xf>
    <xf numFmtId="0" fontId="100" fillId="39" borderId="133" xfId="440" applyFont="1" applyFill="1" applyBorder="1" applyAlignment="1" applyProtection="1">
      <alignment horizontal="center" vertical="center"/>
    </xf>
    <xf numFmtId="0" fontId="100" fillId="39" borderId="134" xfId="440" applyFont="1" applyFill="1" applyBorder="1" applyAlignment="1" applyProtection="1">
      <alignment horizontal="center" vertical="center"/>
    </xf>
    <xf numFmtId="0" fontId="100" fillId="39" borderId="52" xfId="440" applyFont="1" applyFill="1" applyBorder="1" applyAlignment="1" applyProtection="1">
      <alignment horizontal="center" vertical="center"/>
    </xf>
    <xf numFmtId="0" fontId="100" fillId="39" borderId="30" xfId="440" applyFont="1" applyFill="1" applyBorder="1" applyAlignment="1" applyProtection="1">
      <alignment horizontal="center" vertical="center"/>
    </xf>
    <xf numFmtId="0" fontId="99" fillId="39" borderId="56" xfId="440" applyFont="1" applyFill="1" applyBorder="1" applyAlignment="1" applyProtection="1">
      <alignment horizontal="left" vertical="center"/>
    </xf>
    <xf numFmtId="0" fontId="55" fillId="0" borderId="0" xfId="440" applyFont="1"/>
    <xf numFmtId="0" fontId="145" fillId="0" borderId="0" xfId="440" applyFont="1" applyFill="1" applyProtection="1"/>
    <xf numFmtId="0" fontId="55" fillId="0" borderId="0" xfId="440" applyFont="1" applyFill="1" applyAlignment="1" applyProtection="1"/>
    <xf numFmtId="0" fontId="55" fillId="0" borderId="0" xfId="440" applyFont="1" applyFill="1" applyProtection="1"/>
    <xf numFmtId="0" fontId="147" fillId="0" borderId="0" xfId="440" applyFont="1" applyFill="1" applyProtection="1"/>
    <xf numFmtId="0" fontId="99" fillId="39" borderId="28" xfId="440" applyFont="1" applyFill="1" applyBorder="1" applyAlignment="1" applyProtection="1">
      <alignment horizontal="center" vertical="center" wrapText="1"/>
    </xf>
    <xf numFmtId="4" fontId="99" fillId="39" borderId="134" xfId="440" applyNumberFormat="1" applyFont="1" applyFill="1" applyBorder="1" applyAlignment="1">
      <alignment horizontal="center" vertical="center" wrapText="1"/>
    </xf>
    <xf numFmtId="4" fontId="99" fillId="39" borderId="131" xfId="440" applyNumberFormat="1" applyFont="1" applyFill="1" applyBorder="1" applyAlignment="1">
      <alignment horizontal="center" vertical="center" wrapText="1"/>
    </xf>
    <xf numFmtId="4" fontId="99" fillId="39" borderId="108" xfId="440" applyNumberFormat="1" applyFont="1" applyFill="1" applyBorder="1" applyAlignment="1">
      <alignment horizontal="center" vertical="center" wrapText="1"/>
    </xf>
    <xf numFmtId="4" fontId="99" fillId="39" borderId="132" xfId="440" applyNumberFormat="1" applyFont="1" applyFill="1" applyBorder="1" applyAlignment="1">
      <alignment horizontal="center" vertical="center" wrapText="1"/>
    </xf>
    <xf numFmtId="4" fontId="55" fillId="37" borderId="29" xfId="440" applyNumberFormat="1" applyFont="1" applyFill="1" applyBorder="1" applyAlignment="1">
      <alignment horizontal="center" vertical="center"/>
    </xf>
    <xf numFmtId="4" fontId="55" fillId="37" borderId="95" xfId="440" applyNumberFormat="1" applyFont="1" applyFill="1" applyBorder="1" applyAlignment="1">
      <alignment horizontal="center" vertical="center"/>
    </xf>
    <xf numFmtId="4" fontId="55" fillId="42" borderId="72" xfId="440" applyNumberFormat="1" applyFont="1" applyFill="1" applyBorder="1" applyAlignment="1">
      <alignment horizontal="center" vertical="center"/>
    </xf>
    <xf numFmtId="4" fontId="55" fillId="37" borderId="49" xfId="440" applyNumberFormat="1" applyFont="1" applyFill="1" applyBorder="1" applyAlignment="1">
      <alignment horizontal="center" vertical="center"/>
    </xf>
    <xf numFmtId="4" fontId="55" fillId="37" borderId="56" xfId="440" applyNumberFormat="1" applyFont="1" applyFill="1" applyBorder="1" applyAlignment="1">
      <alignment horizontal="center" vertical="center"/>
    </xf>
    <xf numFmtId="4" fontId="55" fillId="37" borderId="0" xfId="440" applyNumberFormat="1" applyFont="1" applyFill="1" applyBorder="1" applyAlignment="1">
      <alignment horizontal="center" vertical="center"/>
    </xf>
    <xf numFmtId="4" fontId="55" fillId="42" borderId="9" xfId="440" applyNumberFormat="1" applyFont="1" applyFill="1" applyBorder="1" applyAlignment="1">
      <alignment horizontal="center" vertical="center"/>
    </xf>
    <xf numFmtId="4" fontId="55" fillId="37" borderId="51" xfId="440" applyNumberFormat="1" applyFont="1" applyFill="1" applyBorder="1" applyAlignment="1">
      <alignment horizontal="center" vertical="center"/>
    </xf>
    <xf numFmtId="4" fontId="55" fillId="42" borderId="95" xfId="440" applyNumberFormat="1" applyFont="1" applyFill="1" applyBorder="1" applyAlignment="1">
      <alignment horizontal="center" vertical="center"/>
    </xf>
    <xf numFmtId="4" fontId="55" fillId="42" borderId="49" xfId="440" applyNumberFormat="1" applyFont="1" applyFill="1" applyBorder="1" applyAlignment="1">
      <alignment horizontal="center" vertical="center"/>
    </xf>
    <xf numFmtId="4" fontId="55" fillId="42" borderId="56" xfId="440" applyNumberFormat="1" applyFont="1" applyFill="1" applyBorder="1" applyAlignment="1">
      <alignment horizontal="center" vertical="center"/>
    </xf>
    <xf numFmtId="4" fontId="55" fillId="42" borderId="0" xfId="440" applyNumberFormat="1" applyFont="1" applyFill="1" applyBorder="1" applyAlignment="1">
      <alignment horizontal="center" vertical="center"/>
    </xf>
    <xf numFmtId="4" fontId="55" fillId="42" borderId="51" xfId="440" applyNumberFormat="1" applyFont="1" applyFill="1" applyBorder="1" applyAlignment="1">
      <alignment horizontal="center" vertical="center"/>
    </xf>
    <xf numFmtId="4" fontId="138" fillId="37" borderId="56" xfId="440" applyNumberFormat="1" applyFont="1" applyFill="1" applyBorder="1" applyAlignment="1">
      <alignment horizontal="center" vertical="center"/>
    </xf>
    <xf numFmtId="4" fontId="138" fillId="37" borderId="0" xfId="440" applyNumberFormat="1" applyFont="1" applyFill="1" applyBorder="1" applyAlignment="1">
      <alignment horizontal="center" vertical="center"/>
    </xf>
    <xf numFmtId="4" fontId="138" fillId="37" borderId="51" xfId="440" applyNumberFormat="1" applyFont="1" applyFill="1" applyBorder="1" applyAlignment="1">
      <alignment horizontal="center" vertical="center"/>
    </xf>
    <xf numFmtId="0" fontId="148" fillId="0" borderId="0" xfId="440" applyFont="1" applyFill="1" applyProtection="1"/>
    <xf numFmtId="4" fontId="55" fillId="37" borderId="30" xfId="440" applyNumberFormat="1" applyFont="1" applyFill="1" applyBorder="1" applyAlignment="1">
      <alignment horizontal="center" vertical="center"/>
    </xf>
    <xf numFmtId="4" fontId="55" fillId="37" borderId="79" xfId="440" applyNumberFormat="1" applyFont="1" applyFill="1" applyBorder="1" applyAlignment="1">
      <alignment horizontal="center" vertical="center"/>
    </xf>
    <xf numFmtId="4" fontId="55" fillId="42" borderId="101" xfId="440" applyNumberFormat="1" applyFont="1" applyFill="1" applyBorder="1" applyAlignment="1">
      <alignment horizontal="center" vertical="center"/>
    </xf>
    <xf numFmtId="4" fontId="55" fillId="37" borderId="53" xfId="440" applyNumberFormat="1" applyFont="1" applyFill="1" applyBorder="1" applyAlignment="1">
      <alignment horizontal="center" vertical="center"/>
    </xf>
    <xf numFmtId="0" fontId="99" fillId="53" borderId="31" xfId="440" applyFont="1" applyFill="1" applyBorder="1" applyAlignment="1" applyProtection="1">
      <alignment horizontal="center" vertical="center" wrapText="1"/>
    </xf>
    <xf numFmtId="0" fontId="99" fillId="53" borderId="28" xfId="440" applyFont="1" applyFill="1" applyBorder="1" applyAlignment="1" applyProtection="1">
      <alignment horizontal="center" vertical="center" wrapText="1"/>
    </xf>
    <xf numFmtId="0" fontId="100" fillId="53" borderId="27" xfId="440" applyFont="1" applyFill="1" applyBorder="1" applyAlignment="1" applyProtection="1">
      <alignment horizontal="center" vertical="center"/>
    </xf>
    <xf numFmtId="0" fontId="100" fillId="53" borderId="50" xfId="440" applyFont="1" applyFill="1" applyBorder="1" applyAlignment="1" applyProtection="1">
      <alignment horizontal="center" vertical="center"/>
    </xf>
    <xf numFmtId="0" fontId="100" fillId="53" borderId="133" xfId="440" applyFont="1" applyFill="1" applyBorder="1" applyAlignment="1" applyProtection="1">
      <alignment horizontal="center" vertical="center"/>
    </xf>
    <xf numFmtId="0" fontId="100" fillId="53" borderId="52" xfId="440" applyFont="1" applyFill="1" applyBorder="1" applyAlignment="1" applyProtection="1">
      <alignment horizontal="center" vertical="center"/>
    </xf>
    <xf numFmtId="0" fontId="100" fillId="53" borderId="29" xfId="440" applyFont="1" applyFill="1" applyBorder="1" applyAlignment="1" applyProtection="1">
      <alignment horizontal="left" vertical="center"/>
    </xf>
    <xf numFmtId="0" fontId="100" fillId="53" borderId="56" xfId="440" applyFont="1" applyFill="1" applyBorder="1" applyAlignment="1" applyProtection="1">
      <alignment horizontal="left" vertical="center"/>
    </xf>
    <xf numFmtId="0" fontId="100" fillId="53" borderId="134" xfId="440" applyFont="1" applyFill="1" applyBorder="1" applyAlignment="1" applyProtection="1">
      <alignment horizontal="left" vertical="center"/>
    </xf>
    <xf numFmtId="0" fontId="100" fillId="53" borderId="30" xfId="440" applyFont="1" applyFill="1" applyBorder="1" applyAlignment="1" applyProtection="1">
      <alignment horizontal="left" vertical="center"/>
    </xf>
    <xf numFmtId="0" fontId="100" fillId="53" borderId="52" xfId="440" applyFont="1" applyFill="1" applyBorder="1" applyAlignment="1" applyProtection="1">
      <alignment horizontal="left" vertical="center"/>
    </xf>
    <xf numFmtId="0" fontId="99" fillId="53" borderId="133" xfId="440" applyFont="1" applyFill="1" applyBorder="1" applyAlignment="1" applyProtection="1">
      <alignment horizontal="center" vertical="center"/>
    </xf>
    <xf numFmtId="0" fontId="100" fillId="39" borderId="50" xfId="440" applyFont="1" applyFill="1" applyBorder="1" applyAlignment="1" applyProtection="1">
      <alignment horizontal="left" vertical="center"/>
    </xf>
    <xf numFmtId="0" fontId="100" fillId="53" borderId="50" xfId="440" applyFont="1" applyFill="1" applyBorder="1" applyAlignment="1" applyProtection="1">
      <alignment horizontal="left" vertical="center"/>
    </xf>
    <xf numFmtId="0" fontId="99" fillId="39" borderId="27" xfId="440" applyFont="1" applyFill="1" applyBorder="1" applyAlignment="1" applyProtection="1">
      <alignment horizontal="left" vertical="center"/>
    </xf>
    <xf numFmtId="0" fontId="99" fillId="39" borderId="50" xfId="440" applyFont="1" applyFill="1" applyBorder="1" applyAlignment="1" applyProtection="1">
      <alignment horizontal="left" vertical="center"/>
    </xf>
    <xf numFmtId="0" fontId="99" fillId="39" borderId="52" xfId="440" applyFont="1" applyFill="1" applyBorder="1" applyAlignment="1" applyProtection="1">
      <alignment horizontal="left" vertical="center"/>
    </xf>
    <xf numFmtId="0" fontId="99" fillId="39" borderId="133" xfId="440" applyFont="1" applyFill="1" applyBorder="1" applyAlignment="1" applyProtection="1">
      <alignment horizontal="left" vertical="center"/>
    </xf>
    <xf numFmtId="0" fontId="134" fillId="53" borderId="50" xfId="440" applyFont="1" applyFill="1" applyBorder="1" applyAlignment="1" applyProtection="1">
      <alignment horizontal="center" vertical="center"/>
    </xf>
    <xf numFmtId="0" fontId="134" fillId="39" borderId="50" xfId="440" applyFont="1" applyFill="1" applyBorder="1" applyAlignment="1" applyProtection="1">
      <alignment horizontal="left" vertical="center"/>
    </xf>
    <xf numFmtId="0" fontId="150" fillId="0" borderId="0" xfId="440" applyFont="1"/>
    <xf numFmtId="0" fontId="2" fillId="0" borderId="0" xfId="526" applyFont="1" applyFill="1" applyAlignment="1" applyProtection="1">
      <alignment wrapText="1"/>
    </xf>
    <xf numFmtId="0" fontId="0" fillId="0" borderId="0" xfId="0" applyFill="1"/>
    <xf numFmtId="0" fontId="139" fillId="0" borderId="0" xfId="0" applyFont="1" applyFill="1"/>
    <xf numFmtId="0" fontId="151" fillId="0" borderId="0" xfId="0" applyFont="1" applyFill="1" applyBorder="1" applyAlignment="1">
      <alignment horizontal="left"/>
    </xf>
    <xf numFmtId="0" fontId="111" fillId="0" borderId="0" xfId="0" applyFont="1" applyFill="1"/>
    <xf numFmtId="49" fontId="100" fillId="39" borderId="107" xfId="571" applyNumberFormat="1" applyFont="1" applyFill="1" applyBorder="1" applyAlignment="1">
      <alignment vertical="center" wrapText="1"/>
    </xf>
    <xf numFmtId="49" fontId="55" fillId="51" borderId="54" xfId="571" applyNumberFormat="1" applyFont="1" applyFill="1" applyBorder="1" applyAlignment="1">
      <alignment horizontal="left" vertical="center" wrapText="1"/>
    </xf>
    <xf numFmtId="49" fontId="55" fillId="51" borderId="77" xfId="571" applyNumberFormat="1" applyFont="1" applyFill="1" applyBorder="1" applyAlignment="1">
      <alignment horizontal="left" vertical="center" wrapText="1"/>
    </xf>
    <xf numFmtId="49" fontId="55" fillId="51" borderId="67" xfId="571" applyNumberFormat="1" applyFont="1" applyFill="1" applyBorder="1" applyAlignment="1">
      <alignment horizontal="left" vertical="center" wrapText="1"/>
    </xf>
    <xf numFmtId="49" fontId="55" fillId="51" borderId="27" xfId="571" applyNumberFormat="1" applyFont="1" applyFill="1" applyBorder="1" applyAlignment="1">
      <alignment horizontal="left" vertical="center" wrapText="1"/>
    </xf>
    <xf numFmtId="49" fontId="55" fillId="51" borderId="50" xfId="571" applyNumberFormat="1" applyFont="1" applyFill="1" applyBorder="1" applyAlignment="1">
      <alignment horizontal="left" vertical="center" wrapText="1"/>
    </xf>
    <xf numFmtId="49" fontId="55" fillId="51" borderId="133" xfId="571" applyNumberFormat="1" applyFont="1" applyFill="1" applyBorder="1" applyAlignment="1">
      <alignment horizontal="left" vertical="center" wrapText="1"/>
    </xf>
    <xf numFmtId="49" fontId="61" fillId="51" borderId="29" xfId="571" applyNumberFormat="1" applyFont="1" applyFill="1" applyBorder="1" applyAlignment="1">
      <alignment vertical="center" wrapText="1"/>
    </xf>
    <xf numFmtId="49" fontId="61" fillId="51" borderId="56" xfId="571" applyNumberFormat="1" applyFont="1" applyFill="1" applyBorder="1" applyAlignment="1">
      <alignment vertical="center" wrapText="1"/>
    </xf>
    <xf numFmtId="49" fontId="61" fillId="51" borderId="134" xfId="571" applyNumberFormat="1" applyFont="1" applyFill="1" applyBorder="1" applyAlignment="1">
      <alignment vertical="center" wrapText="1"/>
    </xf>
    <xf numFmtId="49" fontId="55" fillId="51" borderId="29" xfId="571" applyNumberFormat="1" applyFont="1" applyFill="1" applyBorder="1" applyAlignment="1">
      <alignment horizontal="left" vertical="center" wrapText="1"/>
    </xf>
    <xf numFmtId="49" fontId="55" fillId="51" borderId="56" xfId="571" applyNumberFormat="1" applyFont="1" applyFill="1" applyBorder="1" applyAlignment="1">
      <alignment horizontal="left" vertical="center" wrapText="1"/>
    </xf>
    <xf numFmtId="49" fontId="55" fillId="51" borderId="134" xfId="571" applyNumberFormat="1" applyFont="1" applyFill="1" applyBorder="1" applyAlignment="1">
      <alignment horizontal="left" vertical="center" wrapText="1"/>
    </xf>
    <xf numFmtId="0" fontId="100" fillId="43" borderId="0" xfId="0" applyFont="1" applyFill="1" applyBorder="1"/>
    <xf numFmtId="0" fontId="100" fillId="43" borderId="95" xfId="0" applyFont="1" applyFill="1" applyBorder="1"/>
    <xf numFmtId="0" fontId="100" fillId="43" borderId="131" xfId="0" applyFont="1" applyFill="1" applyBorder="1"/>
    <xf numFmtId="0" fontId="100" fillId="43" borderId="102" xfId="0" applyFont="1" applyFill="1" applyBorder="1"/>
    <xf numFmtId="0" fontId="100" fillId="43" borderId="79" xfId="0" applyFont="1" applyFill="1" applyBorder="1"/>
    <xf numFmtId="0" fontId="100" fillId="43" borderId="97" xfId="0" applyFont="1" applyFill="1" applyBorder="1" applyAlignment="1">
      <alignment vertical="center" wrapText="1"/>
    </xf>
    <xf numFmtId="0" fontId="2" fillId="0" borderId="0" xfId="440" applyFont="1" applyFill="1" applyAlignment="1" applyProtection="1">
      <alignment horizontal="center"/>
    </xf>
    <xf numFmtId="0" fontId="100" fillId="43" borderId="75" xfId="0" applyFont="1" applyFill="1" applyBorder="1" applyAlignment="1">
      <alignment horizontal="center" vertical="center" wrapText="1"/>
    </xf>
    <xf numFmtId="0" fontId="151" fillId="0" borderId="0" xfId="0" applyFont="1" applyFill="1" applyBorder="1" applyAlignment="1">
      <alignment horizontal="center" wrapText="1"/>
    </xf>
    <xf numFmtId="0" fontId="0" fillId="0" borderId="0" xfId="0" applyFill="1" applyAlignment="1">
      <alignment horizontal="center"/>
    </xf>
    <xf numFmtId="49" fontId="61" fillId="51" borderId="29" xfId="571" applyNumberFormat="1" applyFont="1" applyFill="1" applyBorder="1" applyAlignment="1">
      <alignment horizontal="left" vertical="center" wrapText="1"/>
    </xf>
    <xf numFmtId="49" fontId="100" fillId="39" borderId="97" xfId="571" applyNumberFormat="1" applyFont="1" applyFill="1" applyBorder="1" applyAlignment="1">
      <alignment vertical="center" wrapText="1"/>
    </xf>
    <xf numFmtId="49" fontId="55" fillId="51" borderId="28" xfId="571" applyNumberFormat="1" applyFont="1" applyFill="1" applyBorder="1" applyAlignment="1">
      <alignment horizontal="left" vertical="center" wrapText="1"/>
    </xf>
    <xf numFmtId="49" fontId="100" fillId="39" borderId="104" xfId="571" applyNumberFormat="1" applyFont="1" applyFill="1" applyBorder="1" applyAlignment="1">
      <alignment vertical="center" wrapText="1"/>
    </xf>
    <xf numFmtId="0" fontId="126" fillId="49" borderId="107" xfId="0" applyFont="1" applyFill="1" applyBorder="1" applyAlignment="1">
      <alignment vertical="center"/>
    </xf>
    <xf numFmtId="0" fontId="126" fillId="49" borderId="97" xfId="0" applyFont="1" applyFill="1" applyBorder="1" applyAlignment="1">
      <alignment vertical="center" wrapText="1"/>
    </xf>
    <xf numFmtId="49" fontId="61" fillId="51" borderId="29" xfId="571" applyNumberFormat="1" applyFont="1" applyFill="1" applyBorder="1" applyAlignment="1">
      <alignment wrapText="1"/>
    </xf>
    <xf numFmtId="1" fontId="125" fillId="48" borderId="31" xfId="445" applyNumberFormat="1" applyFont="1" applyFill="1" applyBorder="1" applyAlignment="1">
      <alignment horizontal="center" vertical="center" wrapText="1"/>
    </xf>
    <xf numFmtId="1" fontId="125" fillId="48" borderId="134" xfId="445" applyNumberFormat="1" applyFont="1" applyFill="1" applyBorder="1" applyAlignment="1">
      <alignment horizontal="center" vertical="center" wrapText="1"/>
    </xf>
    <xf numFmtId="0" fontId="99" fillId="39" borderId="31" xfId="440" applyFont="1" applyFill="1" applyBorder="1" applyAlignment="1" applyProtection="1">
      <alignment horizontal="center" vertical="center" wrapText="1"/>
    </xf>
    <xf numFmtId="4" fontId="99" fillId="39" borderId="31" xfId="440" applyNumberFormat="1" applyFont="1" applyFill="1" applyBorder="1" applyAlignment="1">
      <alignment horizontal="center" vertical="center" wrapText="1"/>
    </xf>
    <xf numFmtId="4" fontId="99" fillId="39" borderId="104" xfId="440" applyNumberFormat="1" applyFont="1" applyFill="1" applyBorder="1" applyAlignment="1">
      <alignment horizontal="center" vertical="center" wrapText="1"/>
    </xf>
    <xf numFmtId="4" fontId="99" fillId="39" borderId="92" xfId="440" applyNumberFormat="1" applyFont="1" applyFill="1" applyBorder="1" applyAlignment="1">
      <alignment horizontal="center" vertical="center" wrapText="1"/>
    </xf>
    <xf numFmtId="4" fontId="99" fillId="39" borderId="95" xfId="440" applyNumberFormat="1" applyFont="1" applyFill="1" applyBorder="1" applyAlignment="1">
      <alignment horizontal="center" vertical="center" wrapText="1"/>
    </xf>
    <xf numFmtId="0" fontId="100" fillId="0" borderId="0" xfId="440" applyFont="1" applyFill="1" applyProtection="1"/>
    <xf numFmtId="4" fontId="55" fillId="37" borderId="94" xfId="440" applyNumberFormat="1" applyFont="1" applyFill="1" applyBorder="1" applyAlignment="1">
      <alignment horizontal="center" vertical="center"/>
    </xf>
    <xf numFmtId="4" fontId="55" fillId="38" borderId="95" xfId="440" applyNumberFormat="1" applyFont="1" applyFill="1" applyBorder="1" applyAlignment="1">
      <alignment horizontal="center" vertical="center"/>
    </xf>
    <xf numFmtId="0" fontId="55" fillId="37" borderId="0" xfId="440" applyFont="1" applyFill="1"/>
    <xf numFmtId="4" fontId="55" fillId="42" borderId="39" xfId="440" applyNumberFormat="1" applyFont="1" applyFill="1" applyBorder="1" applyAlignment="1">
      <alignment horizontal="center" vertical="center"/>
    </xf>
    <xf numFmtId="4" fontId="55" fillId="37" borderId="39" xfId="440" applyNumberFormat="1" applyFont="1" applyFill="1" applyBorder="1" applyAlignment="1">
      <alignment horizontal="center" vertical="center"/>
    </xf>
    <xf numFmtId="4" fontId="55" fillId="38" borderId="0" xfId="440" applyNumberFormat="1" applyFont="1" applyFill="1" applyBorder="1" applyAlignment="1">
      <alignment horizontal="center" vertical="center"/>
    </xf>
    <xf numFmtId="4" fontId="138" fillId="37" borderId="39" xfId="440" applyNumberFormat="1" applyFont="1" applyFill="1" applyBorder="1" applyAlignment="1">
      <alignment horizontal="center" vertical="center"/>
    </xf>
    <xf numFmtId="4" fontId="138" fillId="42" borderId="9" xfId="440" applyNumberFormat="1" applyFont="1" applyFill="1" applyBorder="1" applyAlignment="1">
      <alignment horizontal="center" vertical="center"/>
    </xf>
    <xf numFmtId="4" fontId="138" fillId="42" borderId="0" xfId="440" applyNumberFormat="1" applyFont="1" applyFill="1" applyBorder="1" applyAlignment="1">
      <alignment horizontal="center" vertical="center"/>
    </xf>
    <xf numFmtId="4" fontId="138" fillId="42" borderId="51" xfId="440" applyNumberFormat="1" applyFont="1" applyFill="1" applyBorder="1" applyAlignment="1">
      <alignment horizontal="center" vertical="center"/>
    </xf>
    <xf numFmtId="0" fontId="138" fillId="37" borderId="0" xfId="440" applyFont="1" applyFill="1"/>
    <xf numFmtId="4" fontId="55" fillId="37" borderId="57" xfId="440" applyNumberFormat="1" applyFont="1" applyFill="1" applyBorder="1" applyAlignment="1">
      <alignment horizontal="center" vertical="center"/>
    </xf>
    <xf numFmtId="4" fontId="55" fillId="42" borderId="79" xfId="440" applyNumberFormat="1" applyFont="1" applyFill="1" applyBorder="1" applyAlignment="1">
      <alignment horizontal="center" vertical="center"/>
    </xf>
    <xf numFmtId="4" fontId="55" fillId="42" borderId="53" xfId="440" applyNumberFormat="1" applyFont="1" applyFill="1" applyBorder="1" applyAlignment="1">
      <alignment horizontal="center" vertical="center"/>
    </xf>
    <xf numFmtId="4" fontId="61" fillId="42" borderId="134" xfId="440" applyNumberFormat="1" applyFont="1" applyFill="1" applyBorder="1" applyAlignment="1">
      <alignment horizontal="center" vertical="center"/>
    </xf>
    <xf numFmtId="4" fontId="61" fillId="42" borderId="131" xfId="440" applyNumberFormat="1" applyFont="1" applyFill="1" applyBorder="1" applyAlignment="1">
      <alignment horizontal="center" vertical="center"/>
    </xf>
    <xf numFmtId="4" fontId="61" fillId="42" borderId="108" xfId="440" applyNumberFormat="1" applyFont="1" applyFill="1" applyBorder="1" applyAlignment="1">
      <alignment horizontal="center" vertical="center"/>
    </xf>
    <xf numFmtId="4" fontId="61" fillId="42" borderId="132" xfId="440" applyNumberFormat="1" applyFont="1" applyFill="1" applyBorder="1" applyAlignment="1">
      <alignment horizontal="center" vertical="center"/>
    </xf>
    <xf numFmtId="4" fontId="61" fillId="42" borderId="90" xfId="440" applyNumberFormat="1" applyFont="1" applyFill="1" applyBorder="1" applyAlignment="1">
      <alignment horizontal="center" vertical="center"/>
    </xf>
    <xf numFmtId="0" fontId="61" fillId="37" borderId="0" xfId="440" applyFont="1" applyFill="1"/>
    <xf numFmtId="4" fontId="55" fillId="37" borderId="72" xfId="440" applyNumberFormat="1" applyFont="1" applyFill="1" applyBorder="1" applyAlignment="1">
      <alignment horizontal="center" vertical="center"/>
    </xf>
    <xf numFmtId="4" fontId="55" fillId="37" borderId="9" xfId="440" applyNumberFormat="1" applyFont="1" applyFill="1" applyBorder="1" applyAlignment="1">
      <alignment horizontal="center" vertical="center"/>
    </xf>
    <xf numFmtId="4" fontId="138" fillId="37" borderId="9" xfId="440" applyNumberFormat="1" applyFont="1" applyFill="1" applyBorder="1" applyAlignment="1">
      <alignment horizontal="center" vertical="center"/>
    </xf>
    <xf numFmtId="4" fontId="55" fillId="37" borderId="101" xfId="440" applyNumberFormat="1" applyFont="1" applyFill="1" applyBorder="1" applyAlignment="1">
      <alignment horizontal="center" vertical="center"/>
    </xf>
    <xf numFmtId="4" fontId="61" fillId="42" borderId="66" xfId="440" applyNumberFormat="1" applyFont="1" applyFill="1" applyBorder="1" applyAlignment="1">
      <alignment horizontal="center" vertical="center"/>
    </xf>
    <xf numFmtId="4" fontId="61" fillId="42" borderId="97" xfId="440" applyNumberFormat="1" applyFont="1" applyFill="1" applyBorder="1" applyAlignment="1">
      <alignment horizontal="center" vertical="center"/>
    </xf>
    <xf numFmtId="4" fontId="99" fillId="39" borderId="29" xfId="440" applyNumberFormat="1" applyFont="1" applyFill="1" applyBorder="1" applyAlignment="1">
      <alignment horizontal="center" vertical="center" wrapText="1"/>
    </xf>
    <xf numFmtId="4" fontId="55" fillId="42" borderId="30" xfId="440" applyNumberFormat="1" applyFont="1" applyFill="1" applyBorder="1" applyAlignment="1">
      <alignment horizontal="center" vertical="center"/>
    </xf>
    <xf numFmtId="4" fontId="149" fillId="38" borderId="0" xfId="440" applyNumberFormat="1" applyFont="1" applyFill="1" applyBorder="1" applyAlignment="1">
      <alignment horizontal="center" vertical="center"/>
    </xf>
    <xf numFmtId="4" fontId="55" fillId="38" borderId="79" xfId="440" applyNumberFormat="1" applyFont="1" applyFill="1" applyBorder="1" applyAlignment="1">
      <alignment horizontal="center" vertical="center"/>
    </xf>
    <xf numFmtId="4" fontId="99" fillId="39" borderId="31" xfId="0" applyNumberFormat="1" applyFont="1" applyFill="1" applyBorder="1" applyAlignment="1">
      <alignment horizontal="center" vertical="center" wrapText="1"/>
    </xf>
    <xf numFmtId="4" fontId="99" fillId="39" borderId="104" xfId="0" applyNumberFormat="1" applyFont="1" applyFill="1" applyBorder="1" applyAlignment="1">
      <alignment horizontal="center" vertical="center" wrapText="1"/>
    </xf>
    <xf numFmtId="4" fontId="99" fillId="39" borderId="55" xfId="0" applyNumberFormat="1" applyFont="1" applyFill="1" applyBorder="1" applyAlignment="1">
      <alignment horizontal="center" vertical="center" wrapText="1"/>
    </xf>
    <xf numFmtId="4" fontId="138" fillId="38" borderId="0" xfId="440" applyNumberFormat="1" applyFont="1" applyFill="1" applyBorder="1" applyAlignment="1">
      <alignment horizontal="center" vertical="center"/>
    </xf>
    <xf numFmtId="4" fontId="55" fillId="0" borderId="56" xfId="440" applyNumberFormat="1" applyFont="1" applyFill="1" applyBorder="1" applyAlignment="1">
      <alignment horizontal="center" vertical="center"/>
    </xf>
    <xf numFmtId="0" fontId="145" fillId="0" borderId="0" xfId="440" applyFont="1" applyFill="1"/>
    <xf numFmtId="0" fontId="55" fillId="0" borderId="0" xfId="440" applyFont="1" applyFill="1"/>
    <xf numFmtId="4" fontId="55" fillId="0" borderId="0" xfId="440" applyNumberFormat="1" applyFont="1" applyFill="1"/>
    <xf numFmtId="0" fontId="1" fillId="0" borderId="0" xfId="440" applyFill="1"/>
    <xf numFmtId="4" fontId="55" fillId="0" borderId="0" xfId="440" applyNumberFormat="1" applyFont="1" applyFill="1" applyAlignment="1">
      <alignment horizontal="center"/>
    </xf>
    <xf numFmtId="4" fontId="4" fillId="0" borderId="0" xfId="440" applyNumberFormat="1" applyFont="1" applyFill="1" applyAlignment="1">
      <alignment horizontal="center"/>
    </xf>
    <xf numFmtId="4" fontId="1" fillId="0" borderId="0" xfId="440" applyNumberFormat="1" applyFill="1" applyAlignment="1">
      <alignment wrapText="1"/>
    </xf>
    <xf numFmtId="4" fontId="1" fillId="0" borderId="0" xfId="440" applyNumberFormat="1" applyFont="1" applyFill="1" applyAlignment="1">
      <alignment horizontal="center" wrapText="1"/>
    </xf>
    <xf numFmtId="0" fontId="1" fillId="0" borderId="0" xfId="440" applyFill="1" applyAlignment="1">
      <alignment wrapText="1"/>
    </xf>
    <xf numFmtId="4" fontId="55" fillId="0" borderId="0" xfId="440" applyNumberFormat="1" applyFont="1" applyFill="1" applyBorder="1" applyAlignment="1">
      <alignment horizontal="center" vertical="center"/>
    </xf>
    <xf numFmtId="0" fontId="131" fillId="0" borderId="0" xfId="440" applyFont="1" applyFill="1"/>
    <xf numFmtId="0" fontId="138" fillId="0" borderId="0" xfId="440" applyFont="1" applyFill="1"/>
    <xf numFmtId="0" fontId="138" fillId="0" borderId="0" xfId="440" applyFont="1" applyFill="1" applyProtection="1"/>
    <xf numFmtId="0" fontId="61" fillId="0" borderId="0" xfId="440" applyFont="1" applyFill="1"/>
    <xf numFmtId="0" fontId="61" fillId="0" borderId="0" xfId="440" applyFont="1" applyFill="1" applyProtection="1"/>
    <xf numFmtId="0" fontId="100" fillId="43" borderId="4" xfId="0" applyFont="1" applyFill="1" applyBorder="1" applyAlignment="1">
      <alignment horizontal="center" vertical="center" wrapText="1" shrinkToFit="1"/>
    </xf>
    <xf numFmtId="0" fontId="100" fillId="43" borderId="46" xfId="0" applyFont="1" applyFill="1" applyBorder="1" applyAlignment="1">
      <alignment horizontal="center" vertical="center" wrapText="1" shrinkToFit="1"/>
    </xf>
    <xf numFmtId="0" fontId="55" fillId="37" borderId="0" xfId="0" applyFont="1" applyFill="1" applyAlignment="1">
      <alignment horizontal="right"/>
    </xf>
    <xf numFmtId="0" fontId="55" fillId="37" borderId="0" xfId="0" applyFont="1" applyFill="1"/>
    <xf numFmtId="0" fontId="111" fillId="37" borderId="0" xfId="0" applyFont="1" applyFill="1"/>
    <xf numFmtId="0" fontId="111" fillId="37" borderId="0" xfId="0" applyFont="1" applyFill="1" applyAlignment="1">
      <alignment horizontal="right"/>
    </xf>
    <xf numFmtId="0" fontId="155" fillId="37" borderId="0" xfId="571" applyFont="1" applyFill="1" applyBorder="1" applyAlignment="1">
      <alignment horizontal="center"/>
    </xf>
    <xf numFmtId="0" fontId="155" fillId="37" borderId="0" xfId="571" applyFont="1" applyFill="1"/>
    <xf numFmtId="0" fontId="155" fillId="37" borderId="51" xfId="571" applyFont="1" applyFill="1" applyBorder="1" applyAlignment="1">
      <alignment horizontal="center"/>
    </xf>
    <xf numFmtId="0" fontId="154" fillId="37" borderId="0" xfId="571" applyFont="1" applyFill="1" applyBorder="1" applyAlignment="1">
      <alignment horizontal="left" vertical="center" wrapText="1"/>
    </xf>
    <xf numFmtId="0" fontId="154" fillId="37" borderId="0" xfId="571" applyFont="1" applyFill="1" applyBorder="1" applyAlignment="1">
      <alignment horizontal="center" vertical="center" wrapText="1"/>
    </xf>
    <xf numFmtId="0" fontId="99" fillId="43" borderId="27" xfId="571" applyFont="1" applyFill="1" applyBorder="1" applyAlignment="1">
      <alignment horizontal="center" vertical="center" wrapText="1"/>
    </xf>
    <xf numFmtId="0" fontId="99" fillId="53" borderId="27" xfId="571" applyFont="1" applyFill="1" applyBorder="1" applyAlignment="1">
      <alignment horizontal="center" vertical="center" wrapText="1"/>
    </xf>
    <xf numFmtId="0" fontId="99" fillId="43" borderId="27" xfId="571" applyFont="1" applyFill="1" applyBorder="1" applyAlignment="1">
      <alignment vertical="center" wrapText="1"/>
    </xf>
    <xf numFmtId="0" fontId="99" fillId="43" borderId="28" xfId="571" applyFont="1" applyFill="1" applyBorder="1" applyAlignment="1">
      <alignment horizontal="center" vertical="center" wrapText="1"/>
    </xf>
    <xf numFmtId="0" fontId="100" fillId="43" borderId="27" xfId="571" applyFont="1" applyFill="1" applyBorder="1" applyAlignment="1">
      <alignment vertical="center" wrapText="1"/>
    </xf>
    <xf numFmtId="0" fontId="100" fillId="39" borderId="27" xfId="571" applyFont="1" applyFill="1" applyBorder="1" applyAlignment="1">
      <alignment horizontal="left" vertical="center" wrapText="1"/>
    </xf>
    <xf numFmtId="0" fontId="100" fillId="53" borderId="27" xfId="571" applyFont="1" applyFill="1" applyBorder="1" applyAlignment="1">
      <alignment horizontal="center" vertical="center"/>
    </xf>
    <xf numFmtId="0" fontId="100" fillId="39" borderId="27" xfId="571" applyFont="1" applyFill="1" applyBorder="1" applyAlignment="1">
      <alignment vertical="center"/>
    </xf>
    <xf numFmtId="0" fontId="61" fillId="42" borderId="51" xfId="571" applyFont="1" applyFill="1" applyBorder="1" applyAlignment="1" applyProtection="1">
      <alignment vertical="center"/>
      <protection locked="0"/>
    </xf>
    <xf numFmtId="0" fontId="55" fillId="0" borderId="51" xfId="571" applyFont="1" applyFill="1" applyBorder="1" applyAlignment="1" applyProtection="1">
      <alignment vertical="center"/>
      <protection locked="0"/>
    </xf>
    <xf numFmtId="0" fontId="61" fillId="38" borderId="50" xfId="571" applyFont="1" applyFill="1" applyBorder="1" applyAlignment="1" applyProtection="1">
      <alignment vertical="center"/>
      <protection locked="0"/>
    </xf>
    <xf numFmtId="1" fontId="55" fillId="0" borderId="50" xfId="571" applyNumberFormat="1" applyFont="1" applyFill="1" applyBorder="1" applyAlignment="1" applyProtection="1">
      <alignment horizontal="right" vertical="center"/>
      <protection locked="0"/>
    </xf>
    <xf numFmtId="1" fontId="55" fillId="38" borderId="50" xfId="571" applyNumberFormat="1" applyFont="1" applyFill="1" applyBorder="1" applyAlignment="1" applyProtection="1">
      <alignment horizontal="right" vertical="center"/>
      <protection locked="0"/>
    </xf>
    <xf numFmtId="0" fontId="100" fillId="43" borderId="50" xfId="571" applyFont="1" applyFill="1" applyBorder="1" applyAlignment="1">
      <alignment vertical="center" wrapText="1"/>
    </xf>
    <xf numFmtId="0" fontId="100" fillId="39" borderId="50" xfId="571" applyFont="1" applyFill="1" applyBorder="1" applyAlignment="1">
      <alignment horizontal="left" vertical="center" wrapText="1"/>
    </xf>
    <xf numFmtId="0" fontId="100" fillId="53" borderId="50" xfId="571" applyFont="1" applyFill="1" applyBorder="1" applyAlignment="1">
      <alignment horizontal="center" vertical="center"/>
    </xf>
    <xf numFmtId="0" fontId="100" fillId="39" borderId="50" xfId="571" applyFont="1" applyFill="1" applyBorder="1" applyAlignment="1">
      <alignment vertical="center"/>
    </xf>
    <xf numFmtId="0" fontId="100" fillId="39" borderId="51" xfId="571" applyFont="1" applyFill="1" applyBorder="1" applyAlignment="1">
      <alignment vertical="center"/>
    </xf>
    <xf numFmtId="0" fontId="55" fillId="0" borderId="50" xfId="571" applyFont="1" applyFill="1" applyBorder="1" applyAlignment="1" applyProtection="1">
      <alignment horizontal="right" vertical="center"/>
      <protection locked="0"/>
    </xf>
    <xf numFmtId="0" fontId="55" fillId="38" borderId="50" xfId="571" applyFont="1" applyFill="1" applyBorder="1" applyAlignment="1" applyProtection="1">
      <alignment horizontal="right" vertical="center"/>
      <protection locked="0"/>
    </xf>
    <xf numFmtId="0" fontId="100" fillId="39" borderId="52" xfId="571" applyFont="1" applyFill="1" applyBorder="1" applyAlignment="1">
      <alignment vertical="center"/>
    </xf>
    <xf numFmtId="0" fontId="55" fillId="0" borderId="53" xfId="571" applyFont="1" applyFill="1" applyBorder="1" applyAlignment="1" applyProtection="1">
      <alignment vertical="center"/>
      <protection locked="0"/>
    </xf>
    <xf numFmtId="0" fontId="100" fillId="39" borderId="78" xfId="571" applyFont="1" applyFill="1" applyBorder="1" applyAlignment="1">
      <alignment horizontal="left" vertical="center" wrapText="1"/>
    </xf>
    <xf numFmtId="0" fontId="100" fillId="53" borderId="78" xfId="571" applyFont="1" applyFill="1" applyBorder="1" applyAlignment="1">
      <alignment horizontal="center" vertical="center"/>
    </xf>
    <xf numFmtId="1" fontId="55" fillId="0" borderId="78" xfId="640" applyNumberFormat="1" applyFont="1" applyFill="1" applyBorder="1" applyAlignment="1" applyProtection="1">
      <alignment horizontal="right" vertical="center"/>
      <protection locked="0"/>
    </xf>
    <xf numFmtId="1" fontId="55" fillId="38" borderId="78" xfId="640" applyNumberFormat="1" applyFont="1" applyFill="1" applyBorder="1" applyAlignment="1" applyProtection="1">
      <alignment horizontal="right" vertical="center"/>
      <protection locked="0"/>
    </xf>
    <xf numFmtId="1" fontId="55" fillId="0" borderId="50" xfId="640" applyNumberFormat="1" applyFont="1" applyFill="1" applyBorder="1" applyAlignment="1" applyProtection="1">
      <alignment horizontal="right" vertical="center"/>
      <protection locked="0"/>
    </xf>
    <xf numFmtId="1" fontId="55" fillId="38" borderId="50" xfId="640" applyNumberFormat="1" applyFont="1" applyFill="1" applyBorder="1" applyAlignment="1" applyProtection="1">
      <alignment horizontal="right" vertical="center"/>
      <protection locked="0"/>
    </xf>
    <xf numFmtId="0" fontId="100" fillId="43" borderId="52" xfId="571" applyFont="1" applyFill="1" applyBorder="1" applyAlignment="1">
      <alignment vertical="center" wrapText="1"/>
    </xf>
    <xf numFmtId="0" fontId="61" fillId="38" borderId="52" xfId="571" applyFont="1" applyFill="1" applyBorder="1" applyAlignment="1" applyProtection="1">
      <alignment vertical="center"/>
      <protection locked="0"/>
    </xf>
    <xf numFmtId="1" fontId="55" fillId="0" borderId="52" xfId="571" applyNumberFormat="1" applyFont="1" applyFill="1" applyBorder="1" applyAlignment="1" applyProtection="1">
      <alignment horizontal="right" vertical="center"/>
      <protection locked="0"/>
    </xf>
    <xf numFmtId="1" fontId="55" fillId="38" borderId="52" xfId="571" applyNumberFormat="1" applyFont="1" applyFill="1" applyBorder="1" applyAlignment="1" applyProtection="1">
      <alignment horizontal="right" vertical="center"/>
      <protection locked="0"/>
    </xf>
    <xf numFmtId="0" fontId="100" fillId="39" borderId="77" xfId="571" applyFont="1" applyFill="1" applyBorder="1" applyAlignment="1">
      <alignment horizontal="left" vertical="center" wrapText="1"/>
    </xf>
    <xf numFmtId="0" fontId="100" fillId="53" borderId="78" xfId="571" applyFont="1" applyFill="1" applyBorder="1" applyAlignment="1">
      <alignment horizontal="center" vertical="center" wrapText="1"/>
    </xf>
    <xf numFmtId="0" fontId="100" fillId="39" borderId="77" xfId="571" applyFont="1" applyFill="1" applyBorder="1" applyAlignment="1">
      <alignment vertical="center"/>
    </xf>
    <xf numFmtId="0" fontId="61" fillId="42" borderId="53" xfId="571" applyFont="1" applyFill="1" applyBorder="1" applyAlignment="1" applyProtection="1">
      <alignment vertical="center"/>
      <protection locked="0"/>
    </xf>
    <xf numFmtId="0" fontId="61" fillId="38" borderId="53" xfId="571" applyFont="1" applyFill="1" applyBorder="1" applyAlignment="1" applyProtection="1">
      <alignment vertical="center"/>
      <protection locked="0"/>
    </xf>
    <xf numFmtId="0" fontId="100" fillId="39" borderId="133" xfId="571" applyFont="1" applyFill="1" applyBorder="1" applyAlignment="1">
      <alignment horizontal="left" vertical="center" wrapText="1"/>
    </xf>
    <xf numFmtId="0" fontId="99" fillId="39" borderId="67" xfId="571" applyFont="1" applyFill="1" applyBorder="1" applyAlignment="1">
      <alignment horizontal="center" vertical="center" wrapText="1"/>
    </xf>
    <xf numFmtId="0" fontId="61" fillId="42" borderId="76" xfId="571" applyFont="1" applyFill="1" applyBorder="1" applyAlignment="1" applyProtection="1">
      <alignment vertical="center"/>
      <protection locked="0"/>
    </xf>
    <xf numFmtId="1" fontId="61" fillId="42" borderId="67" xfId="571" applyNumberFormat="1" applyFont="1" applyFill="1" applyBorder="1" applyAlignment="1">
      <alignment horizontal="right" vertical="center"/>
    </xf>
    <xf numFmtId="0" fontId="61" fillId="37" borderId="76" xfId="571" applyFont="1" applyFill="1" applyBorder="1" applyAlignment="1" applyProtection="1">
      <alignment vertical="center"/>
      <protection locked="0"/>
    </xf>
    <xf numFmtId="0" fontId="55" fillId="38" borderId="50" xfId="571" applyFont="1" applyFill="1" applyBorder="1" applyAlignment="1">
      <alignment vertical="center"/>
    </xf>
    <xf numFmtId="165" fontId="55" fillId="0" borderId="50" xfId="571" applyNumberFormat="1" applyFont="1" applyFill="1" applyBorder="1" applyAlignment="1" applyProtection="1">
      <alignment horizontal="right" vertical="center"/>
      <protection locked="0"/>
    </xf>
    <xf numFmtId="165" fontId="55" fillId="38" borderId="50" xfId="571" applyNumberFormat="1" applyFont="1" applyFill="1" applyBorder="1" applyAlignment="1" applyProtection="1">
      <alignment horizontal="right" vertical="center"/>
      <protection locked="0"/>
    </xf>
    <xf numFmtId="0" fontId="100" fillId="53" borderId="52" xfId="571" applyFont="1" applyFill="1" applyBorder="1" applyAlignment="1">
      <alignment horizontal="center" vertical="center"/>
    </xf>
    <xf numFmtId="0" fontId="55" fillId="38" borderId="52" xfId="571" applyFont="1" applyFill="1" applyBorder="1" applyAlignment="1">
      <alignment vertical="center"/>
    </xf>
    <xf numFmtId="0" fontId="100" fillId="43" borderId="77" xfId="571" applyFont="1" applyFill="1" applyBorder="1" applyAlignment="1">
      <alignment vertical="center" wrapText="1"/>
    </xf>
    <xf numFmtId="0" fontId="100" fillId="53" borderId="77" xfId="571" applyFont="1" applyFill="1" applyBorder="1" applyAlignment="1">
      <alignment horizontal="center" vertical="center" wrapText="1"/>
    </xf>
    <xf numFmtId="0" fontId="100" fillId="39" borderId="53" xfId="571" applyFont="1" applyFill="1" applyBorder="1" applyAlignment="1">
      <alignment vertical="center"/>
    </xf>
    <xf numFmtId="0" fontId="55" fillId="38" borderId="53" xfId="571" applyFont="1" applyFill="1" applyBorder="1" applyAlignment="1">
      <alignment vertical="center"/>
    </xf>
    <xf numFmtId="0" fontId="61" fillId="0" borderId="76" xfId="571" applyFont="1" applyFill="1" applyBorder="1" applyAlignment="1" applyProtection="1">
      <alignment vertical="center"/>
      <protection locked="0"/>
    </xf>
    <xf numFmtId="0" fontId="99" fillId="39" borderId="76" xfId="571" applyFont="1" applyFill="1" applyBorder="1" applyAlignment="1">
      <alignment horizontal="center" vertical="center" wrapText="1"/>
    </xf>
    <xf numFmtId="0" fontId="100" fillId="43" borderId="29" xfId="571" applyFont="1" applyFill="1" applyBorder="1" applyAlignment="1">
      <alignment vertical="center" wrapText="1"/>
    </xf>
    <xf numFmtId="49" fontId="55" fillId="0" borderId="50" xfId="571" applyNumberFormat="1" applyFont="1" applyFill="1" applyBorder="1" applyAlignment="1" applyProtection="1">
      <alignment horizontal="right" vertical="center"/>
      <protection locked="0"/>
    </xf>
    <xf numFmtId="49" fontId="55" fillId="38" borderId="50" xfId="571" applyNumberFormat="1" applyFont="1" applyFill="1" applyBorder="1" applyAlignment="1" applyProtection="1">
      <alignment horizontal="right" vertical="center"/>
      <protection locked="0"/>
    </xf>
    <xf numFmtId="0" fontId="100" fillId="43" borderId="56" xfId="571" applyFont="1" applyFill="1" applyBorder="1" applyAlignment="1">
      <alignment vertical="center" wrapText="1"/>
    </xf>
    <xf numFmtId="0" fontId="55" fillId="0" borderId="52" xfId="571" applyFont="1" applyFill="1" applyBorder="1" applyAlignment="1" applyProtection="1">
      <alignment horizontal="right" vertical="center"/>
      <protection locked="0"/>
    </xf>
    <xf numFmtId="0" fontId="55" fillId="38" borderId="52" xfId="571" applyFont="1" applyFill="1" applyBorder="1" applyAlignment="1" applyProtection="1">
      <alignment horizontal="right" vertical="center"/>
      <protection locked="0"/>
    </xf>
    <xf numFmtId="0" fontId="99" fillId="39" borderId="132" xfId="571" applyFont="1" applyFill="1" applyBorder="1" applyAlignment="1">
      <alignment horizontal="center" vertical="center" wrapText="1"/>
    </xf>
    <xf numFmtId="1" fontId="61" fillId="42" borderId="133" xfId="571" applyNumberFormat="1" applyFont="1" applyFill="1" applyBorder="1" applyAlignment="1">
      <alignment horizontal="right" vertical="center"/>
    </xf>
    <xf numFmtId="0" fontId="61" fillId="0" borderId="51" xfId="571" applyFont="1" applyFill="1" applyBorder="1" applyAlignment="1" applyProtection="1">
      <alignment vertical="center"/>
      <protection locked="0"/>
    </xf>
    <xf numFmtId="0" fontId="100" fillId="43" borderId="29" xfId="571" applyFont="1" applyFill="1" applyBorder="1" applyAlignment="1">
      <alignment vertical="center"/>
    </xf>
    <xf numFmtId="0" fontId="55" fillId="38" borderId="29" xfId="571" applyFont="1" applyFill="1" applyBorder="1" applyAlignment="1">
      <alignment vertical="center"/>
    </xf>
    <xf numFmtId="0" fontId="55" fillId="0" borderId="27" xfId="571" applyFont="1" applyFill="1" applyBorder="1" applyAlignment="1" applyProtection="1">
      <alignment horizontal="right" vertical="center"/>
      <protection locked="0"/>
    </xf>
    <xf numFmtId="0" fontId="55" fillId="38" borderId="27" xfId="571" applyFont="1" applyFill="1" applyBorder="1" applyAlignment="1" applyProtection="1">
      <alignment horizontal="right" vertical="center"/>
      <protection locked="0"/>
    </xf>
    <xf numFmtId="0" fontId="100" fillId="43" borderId="56" xfId="571" applyFont="1" applyFill="1" applyBorder="1" applyAlignment="1">
      <alignment vertical="center"/>
    </xf>
    <xf numFmtId="0" fontId="55" fillId="38" borderId="56" xfId="571" applyFont="1" applyFill="1" applyBorder="1" applyAlignment="1">
      <alignment vertical="center"/>
    </xf>
    <xf numFmtId="0" fontId="100" fillId="43" borderId="30" xfId="571" applyFont="1" applyFill="1" applyBorder="1" applyAlignment="1">
      <alignment vertical="center"/>
    </xf>
    <xf numFmtId="0" fontId="100" fillId="39" borderId="52" xfId="571" applyFont="1" applyFill="1" applyBorder="1" applyAlignment="1">
      <alignment horizontal="left" vertical="center" wrapText="1"/>
    </xf>
    <xf numFmtId="0" fontId="100" fillId="39" borderId="27" xfId="462" applyFont="1" applyFill="1" applyBorder="1" applyAlignment="1">
      <alignment horizontal="left" vertical="center"/>
    </xf>
    <xf numFmtId="0" fontId="100" fillId="53" borderId="27" xfId="571" applyFont="1" applyFill="1" applyBorder="1" applyAlignment="1">
      <alignment horizontal="center" vertical="center" wrapText="1"/>
    </xf>
    <xf numFmtId="0" fontId="100" fillId="39" borderId="49" xfId="571" applyFont="1" applyFill="1" applyBorder="1" applyAlignment="1">
      <alignment vertical="center" wrapText="1"/>
    </xf>
    <xf numFmtId="0" fontId="55" fillId="38" borderId="27" xfId="571" applyFont="1" applyFill="1" applyBorder="1" applyAlignment="1">
      <alignment vertical="center" wrapText="1"/>
    </xf>
    <xf numFmtId="0" fontId="100" fillId="39" borderId="52" xfId="462" applyFont="1" applyFill="1" applyBorder="1" applyAlignment="1">
      <alignment horizontal="left" vertical="center"/>
    </xf>
    <xf numFmtId="0" fontId="100" fillId="53" borderId="52" xfId="571" applyFont="1" applyFill="1" applyBorder="1" applyAlignment="1">
      <alignment horizontal="center" vertical="center" wrapText="1"/>
    </xf>
    <xf numFmtId="0" fontId="100" fillId="39" borderId="52" xfId="571" applyFont="1" applyFill="1" applyBorder="1" applyAlignment="1">
      <alignment vertical="center" wrapText="1"/>
    </xf>
    <xf numFmtId="0" fontId="100" fillId="39" borderId="51" xfId="571" applyFont="1" applyFill="1" applyBorder="1" applyAlignment="1">
      <alignment vertical="center" wrapText="1"/>
    </xf>
    <xf numFmtId="0" fontId="55" fillId="38" borderId="50" xfId="571" applyFont="1" applyFill="1" applyBorder="1" applyAlignment="1">
      <alignment vertical="center" wrapText="1"/>
    </xf>
    <xf numFmtId="0" fontId="100" fillId="39" borderId="78" xfId="462" applyFont="1" applyFill="1" applyBorder="1" applyAlignment="1">
      <alignment horizontal="left" vertical="center"/>
    </xf>
    <xf numFmtId="0" fontId="100" fillId="53" borderId="50" xfId="571" applyFont="1" applyFill="1" applyBorder="1" applyAlignment="1">
      <alignment horizontal="center" vertical="center" wrapText="1"/>
    </xf>
    <xf numFmtId="3" fontId="55" fillId="0" borderId="50" xfId="571" applyNumberFormat="1" applyFont="1" applyFill="1" applyBorder="1" applyAlignment="1" applyProtection="1">
      <alignment horizontal="right" vertical="center"/>
      <protection locked="0"/>
    </xf>
    <xf numFmtId="3" fontId="55" fillId="38" borderId="50" xfId="571" applyNumberFormat="1" applyFont="1" applyFill="1" applyBorder="1" applyAlignment="1" applyProtection="1">
      <alignment horizontal="right" vertical="center"/>
      <protection locked="0"/>
    </xf>
    <xf numFmtId="0" fontId="100" fillId="39" borderId="50" xfId="462" applyFont="1" applyFill="1" applyBorder="1" applyAlignment="1">
      <alignment horizontal="left" vertical="center"/>
    </xf>
    <xf numFmtId="165" fontId="55" fillId="0" borderId="52" xfId="571" applyNumberFormat="1" applyFont="1" applyFill="1" applyBorder="1" applyAlignment="1" applyProtection="1">
      <alignment horizontal="right" vertical="center"/>
      <protection locked="0"/>
    </xf>
    <xf numFmtId="165" fontId="55" fillId="38" borderId="52" xfId="571" applyNumberFormat="1" applyFont="1" applyFill="1" applyBorder="1" applyAlignment="1" applyProtection="1">
      <alignment horizontal="right" vertical="center"/>
      <protection locked="0"/>
    </xf>
    <xf numFmtId="0" fontId="100" fillId="39" borderId="78" xfId="462" applyFont="1" applyFill="1" applyBorder="1" applyAlignment="1">
      <alignment horizontal="left" vertical="center" wrapText="1"/>
    </xf>
    <xf numFmtId="1" fontId="55" fillId="0" borderId="78" xfId="571" applyNumberFormat="1" applyFont="1" applyFill="1" applyBorder="1" applyAlignment="1" applyProtection="1">
      <alignment horizontal="right" vertical="center"/>
      <protection locked="0"/>
    </xf>
    <xf numFmtId="1" fontId="55" fillId="38" borderId="78" xfId="571" applyNumberFormat="1" applyFont="1" applyFill="1" applyBorder="1" applyAlignment="1" applyProtection="1">
      <alignment horizontal="right" vertical="center"/>
      <protection locked="0"/>
    </xf>
    <xf numFmtId="0" fontId="100" fillId="39" borderId="50" xfId="462" applyFont="1" applyFill="1" applyBorder="1" applyAlignment="1">
      <alignment horizontal="left" vertical="center" wrapText="1"/>
    </xf>
    <xf numFmtId="0" fontId="100" fillId="39" borderId="52" xfId="462" applyFont="1" applyFill="1" applyBorder="1" applyAlignment="1">
      <alignment horizontal="left" vertical="center" wrapText="1"/>
    </xf>
    <xf numFmtId="0" fontId="55" fillId="0" borderId="78" xfId="571" applyFont="1" applyFill="1" applyBorder="1" applyAlignment="1" applyProtection="1">
      <alignment horizontal="right" vertical="center"/>
      <protection locked="0"/>
    </xf>
    <xf numFmtId="0" fontId="55" fillId="38" borderId="78" xfId="571" applyFont="1" applyFill="1" applyBorder="1" applyAlignment="1" applyProtection="1">
      <alignment horizontal="right" vertical="center"/>
      <protection locked="0"/>
    </xf>
    <xf numFmtId="0" fontId="55" fillId="38" borderId="52" xfId="571" applyFont="1" applyFill="1" applyBorder="1" applyAlignment="1">
      <alignment vertical="center" wrapText="1"/>
    </xf>
    <xf numFmtId="0" fontId="55" fillId="38" borderId="53" xfId="571" applyFont="1" applyFill="1" applyBorder="1" applyAlignment="1">
      <alignment vertical="center" wrapText="1"/>
    </xf>
    <xf numFmtId="0" fontId="99" fillId="39" borderId="53" xfId="571" applyFont="1" applyFill="1" applyBorder="1" applyAlignment="1">
      <alignment horizontal="center" vertical="center" wrapText="1"/>
    </xf>
    <xf numFmtId="1" fontId="61" fillId="42" borderId="52" xfId="571" applyNumberFormat="1" applyFont="1" applyFill="1" applyBorder="1" applyAlignment="1">
      <alignment horizontal="right" vertical="center"/>
    </xf>
    <xf numFmtId="0" fontId="61" fillId="0" borderId="53" xfId="571" applyFont="1" applyFill="1" applyBorder="1" applyAlignment="1" applyProtection="1">
      <alignment vertical="center"/>
      <protection locked="0"/>
    </xf>
    <xf numFmtId="0" fontId="100" fillId="43" borderId="29" xfId="462" applyFont="1" applyFill="1" applyBorder="1" applyAlignment="1">
      <alignment vertical="center" wrapText="1"/>
    </xf>
    <xf numFmtId="0" fontId="55" fillId="38" borderId="51" xfId="571" applyFont="1" applyFill="1" applyBorder="1" applyAlignment="1">
      <alignment vertical="center" wrapText="1"/>
    </xf>
    <xf numFmtId="0" fontId="100" fillId="43" borderId="56" xfId="462" applyFont="1" applyFill="1" applyBorder="1" applyAlignment="1">
      <alignment vertical="center" wrapText="1"/>
    </xf>
    <xf numFmtId="0" fontId="100" fillId="43" borderId="30" xfId="462" applyFont="1" applyFill="1" applyBorder="1" applyAlignment="1">
      <alignment vertical="center" wrapText="1"/>
    </xf>
    <xf numFmtId="0" fontId="100" fillId="43" borderId="66" xfId="462" applyFont="1" applyFill="1" applyBorder="1" applyAlignment="1">
      <alignment vertical="center" wrapText="1"/>
    </xf>
    <xf numFmtId="0" fontId="100" fillId="39" borderId="67" xfId="571" applyFont="1" applyFill="1" applyBorder="1" applyAlignment="1">
      <alignment horizontal="left" vertical="center" wrapText="1"/>
    </xf>
    <xf numFmtId="1" fontId="61" fillId="47" borderId="133" xfId="571" applyNumberFormat="1" applyFont="1" applyFill="1" applyBorder="1" applyAlignment="1" applyProtection="1">
      <alignment horizontal="right"/>
    </xf>
    <xf numFmtId="0" fontId="100" fillId="43" borderId="107" xfId="462" applyFont="1" applyFill="1" applyBorder="1" applyAlignment="1">
      <alignment vertical="center" wrapText="1"/>
    </xf>
    <xf numFmtId="0" fontId="100" fillId="39" borderId="54" xfId="571" applyFont="1" applyFill="1" applyBorder="1" applyAlignment="1">
      <alignment horizontal="left" vertical="center" wrapText="1"/>
    </xf>
    <xf numFmtId="0" fontId="100" fillId="39" borderId="54" xfId="462" applyFont="1" applyFill="1" applyBorder="1" applyAlignment="1">
      <alignment vertical="center"/>
    </xf>
    <xf numFmtId="0" fontId="55" fillId="38" borderId="49" xfId="571" applyFont="1" applyFill="1" applyBorder="1" applyAlignment="1" applyProtection="1">
      <alignment vertical="center"/>
      <protection locked="0"/>
    </xf>
    <xf numFmtId="0" fontId="100" fillId="43" borderId="131" xfId="462" applyFont="1" applyFill="1" applyBorder="1" applyAlignment="1">
      <alignment vertical="center" wrapText="1"/>
    </xf>
    <xf numFmtId="0" fontId="61" fillId="38" borderId="105" xfId="571" applyFont="1" applyFill="1" applyBorder="1" applyAlignment="1" applyProtection="1">
      <alignment vertical="center"/>
      <protection locked="0"/>
    </xf>
    <xf numFmtId="0" fontId="100" fillId="43" borderId="104" xfId="462" applyFont="1" applyFill="1" applyBorder="1" applyAlignment="1">
      <alignment vertical="center" wrapText="1"/>
    </xf>
    <xf numFmtId="0" fontId="100" fillId="39" borderId="28" xfId="571" applyFont="1" applyFill="1" applyBorder="1" applyAlignment="1">
      <alignment horizontal="left" vertical="center" wrapText="1"/>
    </xf>
    <xf numFmtId="0" fontId="100" fillId="39" borderId="55" xfId="462" applyFont="1" applyFill="1" applyBorder="1" applyAlignment="1">
      <alignment vertical="center"/>
    </xf>
    <xf numFmtId="0" fontId="99" fillId="43" borderId="134" xfId="462" applyFont="1" applyFill="1" applyBorder="1" applyAlignment="1">
      <alignment vertical="center" wrapText="1"/>
    </xf>
    <xf numFmtId="0" fontId="99" fillId="39" borderId="28" xfId="462" applyFont="1" applyFill="1" applyBorder="1" applyAlignment="1">
      <alignment horizontal="left" vertical="center" wrapText="1"/>
    </xf>
    <xf numFmtId="0" fontId="55" fillId="38" borderId="28" xfId="462" applyFont="1" applyFill="1" applyBorder="1" applyAlignment="1" applyProtection="1">
      <alignment vertical="center"/>
    </xf>
    <xf numFmtId="0" fontId="100" fillId="39" borderId="49" xfId="462" applyFont="1" applyFill="1" applyBorder="1" applyAlignment="1">
      <alignment vertical="center"/>
    </xf>
    <xf numFmtId="1" fontId="55" fillId="38" borderId="27" xfId="462" applyNumberFormat="1" applyFont="1" applyFill="1" applyBorder="1" applyAlignment="1" applyProtection="1">
      <alignment horizontal="right" vertical="center"/>
      <protection locked="0"/>
    </xf>
    <xf numFmtId="0" fontId="61" fillId="0" borderId="49" xfId="571" applyFont="1" applyFill="1" applyBorder="1" applyAlignment="1" applyProtection="1">
      <alignment vertical="center"/>
      <protection locked="0"/>
    </xf>
    <xf numFmtId="0" fontId="99" fillId="43" borderId="0" xfId="462" applyFont="1" applyFill="1" applyBorder="1" applyAlignment="1">
      <alignment vertical="center" wrapText="1"/>
    </xf>
    <xf numFmtId="0" fontId="100" fillId="53" borderId="67" xfId="571" applyFont="1" applyFill="1" applyBorder="1" applyAlignment="1">
      <alignment horizontal="center" vertical="center" wrapText="1"/>
    </xf>
    <xf numFmtId="0" fontId="99" fillId="39" borderId="133" xfId="571" applyFont="1" applyFill="1" applyBorder="1" applyAlignment="1">
      <alignment horizontal="center" vertical="center" wrapText="1"/>
    </xf>
    <xf numFmtId="0" fontId="61" fillId="38" borderId="76" xfId="571" applyFont="1" applyFill="1" applyBorder="1" applyAlignment="1" applyProtection="1">
      <alignment vertical="center"/>
      <protection locked="0"/>
    </xf>
    <xf numFmtId="0" fontId="100" fillId="53" borderId="28" xfId="462" applyFont="1" applyFill="1" applyBorder="1" applyAlignment="1">
      <alignment horizontal="center" vertical="center" wrapText="1"/>
    </xf>
    <xf numFmtId="0" fontId="99" fillId="39" borderId="55" xfId="462" applyFont="1" applyFill="1" applyBorder="1" applyAlignment="1">
      <alignment horizontal="left" vertical="center" wrapText="1"/>
    </xf>
    <xf numFmtId="1" fontId="61" fillId="38" borderId="28" xfId="462" applyNumberFormat="1" applyFont="1" applyFill="1" applyBorder="1" applyAlignment="1" applyProtection="1">
      <alignment horizontal="right" vertical="center"/>
    </xf>
    <xf numFmtId="0" fontId="99" fillId="43" borderId="131" xfId="462" applyFont="1" applyFill="1" applyBorder="1" applyAlignment="1">
      <alignment vertical="center" wrapText="1"/>
    </xf>
    <xf numFmtId="0" fontId="154" fillId="37" borderId="0" xfId="571" applyFont="1" applyFill="1" applyBorder="1" applyAlignment="1">
      <alignment vertical="center" wrapText="1"/>
    </xf>
    <xf numFmtId="0" fontId="151" fillId="37" borderId="0" xfId="0" applyFont="1" applyFill="1"/>
    <xf numFmtId="0" fontId="146" fillId="37" borderId="0" xfId="0" applyFont="1" applyFill="1"/>
    <xf numFmtId="0" fontId="125" fillId="49" borderId="31" xfId="445" applyFont="1" applyFill="1" applyBorder="1" applyAlignment="1">
      <alignment horizontal="center" vertical="center"/>
    </xf>
    <xf numFmtId="0" fontId="125" fillId="49" borderId="130" xfId="445" applyFont="1" applyFill="1" applyBorder="1" applyAlignment="1">
      <alignment horizontal="center" vertical="center"/>
    </xf>
    <xf numFmtId="3" fontId="111" fillId="37" borderId="4" xfId="0" applyNumberFormat="1" applyFont="1" applyFill="1" applyBorder="1"/>
    <xf numFmtId="3" fontId="111" fillId="37" borderId="4" xfId="197" applyNumberFormat="1" applyFont="1" applyFill="1" applyBorder="1"/>
    <xf numFmtId="9" fontId="111" fillId="37" borderId="4" xfId="638" applyFont="1" applyFill="1" applyBorder="1"/>
    <xf numFmtId="0" fontId="111" fillId="42" borderId="4" xfId="0" applyFont="1" applyFill="1" applyBorder="1"/>
    <xf numFmtId="1" fontId="111" fillId="37" borderId="21" xfId="0" applyNumberFormat="1" applyFont="1" applyFill="1" applyBorder="1"/>
    <xf numFmtId="3" fontId="111" fillId="38" borderId="62" xfId="0" applyNumberFormat="1" applyFont="1" applyFill="1" applyBorder="1"/>
    <xf numFmtId="0" fontId="111" fillId="38" borderId="135" xfId="0" applyFont="1" applyFill="1" applyBorder="1"/>
    <xf numFmtId="0" fontId="111" fillId="38" borderId="136" xfId="0" applyFont="1" applyFill="1" applyBorder="1"/>
    <xf numFmtId="3" fontId="146" fillId="42" borderId="26" xfId="0" applyNumberFormat="1" applyFont="1" applyFill="1" applyBorder="1"/>
    <xf numFmtId="0" fontId="156" fillId="37" borderId="0" xfId="571" applyFont="1" applyFill="1" applyBorder="1" applyAlignment="1">
      <alignment horizontal="left"/>
    </xf>
    <xf numFmtId="0" fontId="99" fillId="39" borderId="27" xfId="452" applyFont="1" applyFill="1" applyBorder="1"/>
    <xf numFmtId="0" fontId="55" fillId="0" borderId="100" xfId="452" applyFont="1" applyFill="1" applyBorder="1" applyAlignment="1"/>
    <xf numFmtId="0" fontId="55" fillId="0" borderId="77" xfId="452" applyFont="1" applyFill="1" applyBorder="1" applyAlignment="1"/>
    <xf numFmtId="0" fontId="100" fillId="39" borderId="50" xfId="452" applyFont="1" applyFill="1" applyBorder="1"/>
    <xf numFmtId="0" fontId="100" fillId="39" borderId="133" xfId="452" applyFont="1" applyFill="1" applyBorder="1"/>
    <xf numFmtId="0" fontId="55" fillId="42" borderId="66" xfId="452" applyFont="1" applyFill="1" applyBorder="1" applyAlignment="1"/>
    <xf numFmtId="0" fontId="55" fillId="42" borderId="67" xfId="452" applyFont="1" applyFill="1" applyBorder="1" applyAlignment="1"/>
    <xf numFmtId="0" fontId="111" fillId="38" borderId="24" xfId="0" applyFont="1" applyFill="1" applyBorder="1"/>
    <xf numFmtId="0" fontId="111" fillId="42" borderId="98" xfId="0" applyFont="1" applyFill="1" applyBorder="1" applyAlignment="1"/>
    <xf numFmtId="0" fontId="111" fillId="42" borderId="54" xfId="0" applyFont="1" applyFill="1" applyBorder="1" applyAlignment="1"/>
    <xf numFmtId="0" fontId="111" fillId="38" borderId="20" xfId="0" applyFont="1" applyFill="1" applyBorder="1"/>
    <xf numFmtId="0" fontId="111" fillId="42" borderId="100" xfId="0" applyFont="1" applyFill="1" applyBorder="1" applyAlignment="1"/>
    <xf numFmtId="0" fontId="111" fillId="42" borderId="77" xfId="0" applyFont="1" applyFill="1" applyBorder="1" applyAlignment="1"/>
    <xf numFmtId="0" fontId="111" fillId="38" borderId="22" xfId="0" applyFont="1" applyFill="1" applyBorder="1"/>
    <xf numFmtId="0" fontId="111" fillId="42" borderId="66" xfId="0" applyFont="1" applyFill="1" applyBorder="1" applyAlignment="1"/>
    <xf numFmtId="0" fontId="111" fillId="42" borderId="67" xfId="0" applyFont="1" applyFill="1" applyBorder="1" applyAlignment="1"/>
    <xf numFmtId="0" fontId="125" fillId="49" borderId="31" xfId="445" applyFont="1" applyFill="1" applyBorder="1" applyAlignment="1">
      <alignment vertical="center"/>
    </xf>
    <xf numFmtId="0" fontId="125" fillId="54" borderId="28" xfId="445" applyFont="1" applyFill="1" applyBorder="1" applyAlignment="1">
      <alignment horizontal="center" vertical="center"/>
    </xf>
    <xf numFmtId="0" fontId="111" fillId="0" borderId="0" xfId="445" applyFont="1"/>
    <xf numFmtId="0" fontId="157" fillId="0" borderId="0" xfId="445" applyFont="1" applyFill="1" applyBorder="1" applyAlignment="1">
      <alignment vertical="center"/>
    </xf>
    <xf numFmtId="0" fontId="158" fillId="0" borderId="0" xfId="445" applyFont="1" applyFill="1" applyBorder="1"/>
    <xf numFmtId="0" fontId="55" fillId="44" borderId="0" xfId="445" applyFont="1" applyFill="1" applyBorder="1" applyAlignment="1">
      <alignment horizontal="right" wrapText="1"/>
    </xf>
    <xf numFmtId="4" fontId="55" fillId="44" borderId="50" xfId="445" applyNumberFormat="1" applyFont="1" applyFill="1" applyBorder="1" applyAlignment="1" applyProtection="1">
      <alignment horizontal="center" vertical="center"/>
      <protection locked="0"/>
    </xf>
    <xf numFmtId="4" fontId="61" fillId="44" borderId="0" xfId="445" applyNumberFormat="1" applyFont="1" applyFill="1" applyBorder="1" applyAlignment="1" applyProtection="1">
      <alignment horizontal="center" vertical="center"/>
      <protection locked="0"/>
    </xf>
    <xf numFmtId="4" fontId="55" fillId="44" borderId="27" xfId="445" applyNumberFormat="1" applyFont="1" applyFill="1" applyBorder="1" applyAlignment="1" applyProtection="1">
      <alignment horizontal="center" vertical="center"/>
      <protection locked="0"/>
    </xf>
    <xf numFmtId="4" fontId="55" fillId="44" borderId="56" xfId="445" applyNumberFormat="1" applyFont="1" applyFill="1" applyBorder="1" applyAlignment="1" applyProtection="1">
      <alignment horizontal="center" vertical="center"/>
      <protection locked="0"/>
    </xf>
    <xf numFmtId="4" fontId="55" fillId="44" borderId="49" xfId="445" applyNumberFormat="1" applyFont="1" applyFill="1" applyBorder="1" applyAlignment="1" applyProtection="1">
      <alignment horizontal="center" vertical="center"/>
      <protection locked="0"/>
    </xf>
    <xf numFmtId="4" fontId="55" fillId="0" borderId="50" xfId="445" applyNumberFormat="1" applyFont="1" applyFill="1" applyBorder="1" applyAlignment="1" applyProtection="1">
      <alignment horizontal="center" vertical="center"/>
      <protection locked="0"/>
    </xf>
    <xf numFmtId="4" fontId="55" fillId="0" borderId="56" xfId="445" applyNumberFormat="1" applyFont="1" applyFill="1" applyBorder="1" applyAlignment="1" applyProtection="1">
      <alignment horizontal="center" vertical="center"/>
      <protection locked="0"/>
    </xf>
    <xf numFmtId="4" fontId="61" fillId="0" borderId="0" xfId="445" applyNumberFormat="1" applyFont="1" applyFill="1" applyBorder="1" applyAlignment="1" applyProtection="1">
      <alignment horizontal="center" vertical="center"/>
      <protection locked="0"/>
    </xf>
    <xf numFmtId="4" fontId="55" fillId="0" borderId="51" xfId="445" applyNumberFormat="1" applyFont="1" applyFill="1" applyBorder="1" applyAlignment="1" applyProtection="1">
      <alignment horizontal="center" vertical="center"/>
      <protection locked="0"/>
    </xf>
    <xf numFmtId="4" fontId="55" fillId="45" borderId="50" xfId="445" applyNumberFormat="1" applyFont="1" applyFill="1" applyBorder="1" applyAlignment="1" applyProtection="1">
      <alignment horizontal="center" vertical="center"/>
    </xf>
    <xf numFmtId="4" fontId="61" fillId="45" borderId="50" xfId="445" applyNumberFormat="1" applyFont="1" applyFill="1" applyBorder="1" applyAlignment="1" applyProtection="1">
      <alignment horizontal="center" vertical="center"/>
    </xf>
    <xf numFmtId="4" fontId="55" fillId="45" borderId="56" xfId="445" applyNumberFormat="1" applyFont="1" applyFill="1" applyBorder="1" applyAlignment="1" applyProtection="1">
      <alignment horizontal="center" vertical="center"/>
    </xf>
    <xf numFmtId="4" fontId="61" fillId="45" borderId="51" xfId="445" applyNumberFormat="1" applyFont="1" applyFill="1" applyBorder="1" applyAlignment="1" applyProtection="1">
      <alignment horizontal="center" vertical="center"/>
    </xf>
    <xf numFmtId="4" fontId="61" fillId="45" borderId="0" xfId="445" applyNumberFormat="1" applyFont="1" applyFill="1" applyBorder="1" applyAlignment="1" applyProtection="1">
      <alignment horizontal="center" vertical="center"/>
    </xf>
    <xf numFmtId="4" fontId="55" fillId="45" borderId="51" xfId="445" applyNumberFormat="1" applyFont="1" applyFill="1" applyBorder="1" applyAlignment="1" applyProtection="1">
      <alignment horizontal="center" vertical="center"/>
    </xf>
    <xf numFmtId="4" fontId="55" fillId="50" borderId="50" xfId="445" applyNumberFormat="1" applyFont="1" applyFill="1" applyBorder="1" applyAlignment="1" applyProtection="1">
      <alignment horizontal="center" vertical="center"/>
      <protection locked="0"/>
    </xf>
    <xf numFmtId="4" fontId="61" fillId="0" borderId="51" xfId="445" applyNumberFormat="1" applyFont="1" applyFill="1" applyBorder="1" applyAlignment="1" applyProtection="1">
      <alignment horizontal="center" vertical="center"/>
      <protection locked="0"/>
    </xf>
    <xf numFmtId="4" fontId="55" fillId="44" borderId="133" xfId="445" applyNumberFormat="1" applyFont="1" applyFill="1" applyBorder="1" applyAlignment="1" applyProtection="1">
      <alignment horizontal="center" vertical="center"/>
      <protection locked="0"/>
    </xf>
    <xf numFmtId="4" fontId="61" fillId="44" borderId="131" xfId="445" applyNumberFormat="1" applyFont="1" applyFill="1" applyBorder="1" applyAlignment="1" applyProtection="1">
      <alignment horizontal="center" vertical="center"/>
      <protection locked="0"/>
    </xf>
    <xf numFmtId="4" fontId="55" fillId="44" borderId="132" xfId="445" applyNumberFormat="1" applyFont="1" applyFill="1" applyBorder="1" applyAlignment="1" applyProtection="1">
      <alignment horizontal="center" vertical="center"/>
      <protection locked="0"/>
    </xf>
    <xf numFmtId="4" fontId="61" fillId="45" borderId="28" xfId="445" applyNumberFormat="1" applyFont="1" applyFill="1" applyBorder="1" applyAlignment="1" applyProtection="1">
      <alignment horizontal="center" vertical="center"/>
    </xf>
    <xf numFmtId="4" fontId="61" fillId="44" borderId="56" xfId="445" applyNumberFormat="1" applyFont="1" applyFill="1" applyBorder="1" applyAlignment="1" applyProtection="1">
      <alignment horizontal="center" vertical="center"/>
      <protection locked="0"/>
    </xf>
    <xf numFmtId="4" fontId="61" fillId="0" borderId="56" xfId="445" applyNumberFormat="1" applyFont="1" applyFill="1" applyBorder="1" applyAlignment="1" applyProtection="1">
      <alignment horizontal="center" vertical="center"/>
      <protection locked="0"/>
    </xf>
    <xf numFmtId="4" fontId="61" fillId="45" borderId="56" xfId="445" applyNumberFormat="1" applyFont="1" applyFill="1" applyBorder="1" applyAlignment="1" applyProtection="1">
      <alignment horizontal="center" vertical="center"/>
    </xf>
    <xf numFmtId="4" fontId="61" fillId="0" borderId="50" xfId="445" applyNumberFormat="1" applyFont="1" applyFill="1" applyBorder="1" applyAlignment="1" applyProtection="1">
      <alignment horizontal="center" vertical="center"/>
      <protection locked="0"/>
    </xf>
    <xf numFmtId="4" fontId="61" fillId="44" borderId="134" xfId="445" applyNumberFormat="1" applyFont="1" applyFill="1" applyBorder="1" applyAlignment="1" applyProtection="1">
      <alignment horizontal="center" vertical="center"/>
      <protection locked="0"/>
    </xf>
    <xf numFmtId="0" fontId="111" fillId="38" borderId="29" xfId="445" applyFont="1" applyFill="1" applyBorder="1" applyAlignment="1"/>
    <xf numFmtId="0" fontId="111" fillId="38" borderId="49" xfId="445" applyFont="1" applyFill="1" applyBorder="1" applyAlignment="1"/>
    <xf numFmtId="0" fontId="111" fillId="38" borderId="56" xfId="445" applyFont="1" applyFill="1" applyBorder="1" applyAlignment="1"/>
    <xf numFmtId="0" fontId="111" fillId="38" borderId="51" xfId="445" applyFont="1" applyFill="1" applyBorder="1" applyAlignment="1"/>
    <xf numFmtId="4" fontId="55" fillId="0" borderId="50" xfId="445" applyNumberFormat="1" applyFont="1" applyFill="1" applyBorder="1" applyAlignment="1" applyProtection="1">
      <alignment horizontal="center" vertical="center"/>
    </xf>
    <xf numFmtId="4" fontId="61" fillId="0" borderId="50" xfId="445" applyNumberFormat="1" applyFont="1" applyFill="1" applyBorder="1" applyAlignment="1" applyProtection="1">
      <alignment horizontal="center" vertical="center"/>
    </xf>
    <xf numFmtId="4" fontId="61" fillId="44" borderId="133" xfId="445" applyNumberFormat="1" applyFont="1" applyFill="1" applyBorder="1" applyAlignment="1" applyProtection="1">
      <alignment horizontal="center" vertical="center"/>
      <protection locked="0"/>
    </xf>
    <xf numFmtId="4" fontId="61" fillId="44" borderId="27" xfId="445" applyNumberFormat="1" applyFont="1" applyFill="1" applyBorder="1" applyAlignment="1" applyProtection="1">
      <alignment horizontal="center" vertical="center"/>
      <protection locked="0"/>
    </xf>
    <xf numFmtId="4" fontId="61" fillId="45" borderId="133" xfId="445" applyNumberFormat="1" applyFont="1" applyFill="1" applyBorder="1" applyAlignment="1" applyProtection="1">
      <alignment horizontal="center" vertical="center"/>
    </xf>
    <xf numFmtId="3" fontId="102" fillId="53" borderId="27" xfId="461" applyNumberFormat="1" applyFont="1" applyFill="1" applyBorder="1" applyAlignment="1" applyProtection="1">
      <alignment horizontal="center" vertical="center" wrapText="1"/>
    </xf>
    <xf numFmtId="0" fontId="102" fillId="53" borderId="50" xfId="501" applyFont="1" applyFill="1" applyBorder="1" applyAlignment="1" applyProtection="1">
      <alignment horizontal="center" vertical="center" wrapText="1"/>
    </xf>
    <xf numFmtId="0" fontId="61" fillId="37" borderId="0" xfId="461" applyFont="1" applyFill="1" applyBorder="1" applyAlignment="1" applyProtection="1"/>
    <xf numFmtId="0" fontId="61" fillId="37" borderId="0" xfId="461" applyFont="1" applyFill="1" applyBorder="1" applyAlignment="1" applyProtection="1">
      <alignment horizontal="right"/>
    </xf>
    <xf numFmtId="0" fontId="99" fillId="37" borderId="0" xfId="461" applyFont="1" applyFill="1" applyBorder="1" applyAlignment="1" applyProtection="1">
      <alignment vertical="center" wrapText="1"/>
    </xf>
    <xf numFmtId="0" fontId="99" fillId="37" borderId="145" xfId="461" applyFont="1" applyFill="1" applyBorder="1" applyAlignment="1" applyProtection="1">
      <alignment vertical="center" wrapText="1"/>
    </xf>
    <xf numFmtId="0" fontId="55" fillId="37" borderId="145" xfId="461" applyFont="1" applyFill="1" applyBorder="1" applyAlignment="1" applyProtection="1">
      <alignment wrapText="1"/>
    </xf>
    <xf numFmtId="2" fontId="100" fillId="43" borderId="134" xfId="461" applyNumberFormat="1" applyFont="1" applyFill="1" applyBorder="1" applyAlignment="1" applyProtection="1">
      <alignment horizontal="center" vertical="center" wrapText="1"/>
    </xf>
    <xf numFmtId="0" fontId="100" fillId="43" borderId="135" xfId="0" applyFont="1" applyFill="1" applyBorder="1" applyAlignment="1" applyProtection="1">
      <alignment horizontal="center" vertical="center" wrapText="1"/>
    </xf>
    <xf numFmtId="0" fontId="100" fillId="43" borderId="136" xfId="0" applyFont="1" applyFill="1" applyBorder="1" applyAlignment="1" applyProtection="1">
      <alignment horizontal="center" vertical="center" wrapText="1"/>
    </xf>
    <xf numFmtId="0" fontId="100" fillId="43" borderId="90" xfId="0" applyFont="1" applyFill="1" applyBorder="1" applyAlignment="1" applyProtection="1">
      <alignment horizontal="center" vertical="center" wrapText="1"/>
    </xf>
    <xf numFmtId="0" fontId="100" fillId="43" borderId="85" xfId="0" applyFont="1" applyFill="1" applyBorder="1" applyAlignment="1" applyProtection="1">
      <alignment horizontal="center" vertical="center" wrapText="1"/>
    </xf>
    <xf numFmtId="0" fontId="100" fillId="43" borderId="108" xfId="0" applyFont="1" applyFill="1" applyBorder="1" applyAlignment="1" applyProtection="1">
      <alignment horizontal="center" vertical="center" wrapText="1"/>
    </xf>
    <xf numFmtId="3" fontId="99" fillId="43" borderId="27" xfId="461" applyNumberFormat="1" applyFont="1" applyFill="1" applyBorder="1" applyAlignment="1" applyProtection="1">
      <alignment horizontal="center" vertical="center" wrapText="1"/>
    </xf>
    <xf numFmtId="3" fontId="55" fillId="0" borderId="60" xfId="461" applyNumberFormat="1" applyFont="1" applyFill="1" applyBorder="1" applyAlignment="1" applyProtection="1">
      <alignment horizontal="center" vertical="center" wrapText="1"/>
      <protection locked="0"/>
    </xf>
    <xf numFmtId="3" fontId="55" fillId="0" borderId="33" xfId="461" applyNumberFormat="1" applyFont="1" applyFill="1" applyBorder="1" applyAlignment="1" applyProtection="1">
      <alignment horizontal="center" vertical="center" wrapText="1"/>
      <protection locked="0"/>
    </xf>
    <xf numFmtId="3" fontId="55" fillId="0" borderId="39" xfId="461" applyNumberFormat="1" applyFont="1" applyFill="1" applyBorder="1" applyAlignment="1" applyProtection="1">
      <alignment horizontal="center" vertical="center" wrapText="1"/>
      <protection locked="0"/>
    </xf>
    <xf numFmtId="3" fontId="55" fillId="0" borderId="34" xfId="461" applyNumberFormat="1" applyFont="1" applyFill="1" applyBorder="1" applyAlignment="1" applyProtection="1">
      <alignment horizontal="center" vertical="center" wrapText="1"/>
      <protection locked="0"/>
    </xf>
    <xf numFmtId="3" fontId="55" fillId="0" borderId="73" xfId="461" applyNumberFormat="1" applyFont="1" applyFill="1" applyBorder="1" applyAlignment="1" applyProtection="1">
      <alignment horizontal="center" vertical="center" wrapText="1"/>
      <protection locked="0"/>
    </xf>
    <xf numFmtId="3" fontId="55" fillId="0" borderId="9" xfId="461" applyNumberFormat="1" applyFont="1" applyFill="1" applyBorder="1" applyAlignment="1" applyProtection="1">
      <alignment horizontal="center" vertical="center" wrapText="1"/>
      <protection locked="0"/>
    </xf>
    <xf numFmtId="3" fontId="55" fillId="38" borderId="59" xfId="461" applyNumberFormat="1" applyFont="1" applyFill="1" applyBorder="1" applyAlignment="1" applyProtection="1">
      <alignment horizontal="center" vertical="center" wrapText="1"/>
      <protection locked="0"/>
    </xf>
    <xf numFmtId="164" fontId="55" fillId="38" borderId="35" xfId="461" applyNumberFormat="1" applyFont="1" applyFill="1" applyBorder="1" applyAlignment="1" applyProtection="1">
      <alignment horizontal="center" wrapText="1"/>
    </xf>
    <xf numFmtId="3" fontId="55" fillId="42" borderId="29" xfId="461" applyNumberFormat="1" applyFont="1" applyFill="1" applyBorder="1" applyAlignment="1" applyProtection="1">
      <alignment horizontal="center" wrapText="1"/>
    </xf>
    <xf numFmtId="3" fontId="55" fillId="42" borderId="73" xfId="461" applyNumberFormat="1" applyFont="1" applyFill="1" applyBorder="1" applyAlignment="1" applyProtection="1">
      <alignment horizontal="center" wrapText="1"/>
    </xf>
    <xf numFmtId="3" fontId="55" fillId="0" borderId="93" xfId="461" applyNumberFormat="1" applyFont="1" applyFill="1" applyBorder="1" applyAlignment="1" applyProtection="1">
      <alignment horizontal="center" wrapText="1"/>
    </xf>
    <xf numFmtId="3" fontId="55" fillId="0" borderId="73" xfId="461" applyNumberFormat="1" applyFont="1" applyFill="1" applyBorder="1" applyAlignment="1" applyProtection="1">
      <alignment horizontal="center" wrapText="1"/>
    </xf>
    <xf numFmtId="0" fontId="99" fillId="43" borderId="50" xfId="501" applyFont="1" applyFill="1" applyBorder="1" applyAlignment="1" applyProtection="1">
      <alignment horizontal="center" vertical="center" wrapText="1"/>
    </xf>
    <xf numFmtId="3" fontId="99" fillId="43" borderId="50" xfId="461" applyNumberFormat="1" applyFont="1" applyFill="1" applyBorder="1" applyAlignment="1" applyProtection="1">
      <alignment horizontal="center" vertical="center" wrapText="1"/>
    </xf>
    <xf numFmtId="3" fontId="55" fillId="0" borderId="50" xfId="461" applyNumberFormat="1" applyFont="1" applyFill="1" applyBorder="1" applyAlignment="1" applyProtection="1">
      <alignment horizontal="center" vertical="center" wrapText="1"/>
      <protection locked="0"/>
    </xf>
    <xf numFmtId="3" fontId="55" fillId="0" borderId="35" xfId="461" applyNumberFormat="1" applyFont="1" applyFill="1" applyBorder="1" applyAlignment="1" applyProtection="1">
      <alignment horizontal="center" vertical="center" wrapText="1"/>
      <protection locked="0"/>
    </xf>
    <xf numFmtId="3" fontId="55" fillId="42" borderId="56" xfId="461" applyNumberFormat="1" applyFont="1" applyFill="1" applyBorder="1" applyAlignment="1" applyProtection="1">
      <alignment horizontal="center" wrapText="1"/>
    </xf>
    <xf numFmtId="3" fontId="55" fillId="42" borderId="35" xfId="461" applyNumberFormat="1" applyFont="1" applyFill="1" applyBorder="1" applyAlignment="1" applyProtection="1">
      <alignment horizontal="center" wrapText="1"/>
    </xf>
    <xf numFmtId="3" fontId="55" fillId="0" borderId="33" xfId="461" applyNumberFormat="1" applyFont="1" applyFill="1" applyBorder="1" applyAlignment="1" applyProtection="1">
      <alignment horizontal="center" wrapText="1"/>
    </xf>
    <xf numFmtId="3" fontId="55" fillId="0" borderId="35" xfId="461" applyNumberFormat="1" applyFont="1" applyFill="1" applyBorder="1" applyAlignment="1" applyProtection="1">
      <alignment horizontal="center" wrapText="1"/>
    </xf>
    <xf numFmtId="0" fontId="99" fillId="43" borderId="52" xfId="501" applyFont="1" applyFill="1" applyBorder="1" applyAlignment="1" applyProtection="1">
      <alignment horizontal="center"/>
    </xf>
    <xf numFmtId="3" fontId="61" fillId="38" borderId="61" xfId="461" applyNumberFormat="1" applyFont="1" applyFill="1" applyBorder="1" applyAlignment="1" applyProtection="1">
      <alignment horizontal="center"/>
    </xf>
    <xf numFmtId="164" fontId="61" fillId="38" borderId="62" xfId="461" applyNumberFormat="1" applyFont="1" applyFill="1" applyBorder="1" applyAlignment="1" applyProtection="1">
      <alignment horizontal="center"/>
    </xf>
    <xf numFmtId="3" fontId="61" fillId="42" borderId="30" xfId="461" applyNumberFormat="1" applyFont="1" applyFill="1" applyBorder="1" applyAlignment="1" applyProtection="1">
      <alignment horizontal="center"/>
    </xf>
    <xf numFmtId="3" fontId="61" fillId="42" borderId="62" xfId="461" applyNumberFormat="1" applyFont="1" applyFill="1" applyBorder="1" applyAlignment="1" applyProtection="1">
      <alignment horizontal="center"/>
    </xf>
    <xf numFmtId="3" fontId="61" fillId="42" borderId="23" xfId="461" applyNumberFormat="1" applyFont="1" applyFill="1" applyBorder="1" applyAlignment="1" applyProtection="1">
      <alignment horizontal="center" wrapText="1"/>
    </xf>
    <xf numFmtId="3" fontId="61" fillId="42" borderId="63" xfId="461" applyNumberFormat="1" applyFont="1" applyFill="1" applyBorder="1" applyAlignment="1" applyProtection="1">
      <alignment horizontal="center" wrapText="1"/>
    </xf>
    <xf numFmtId="3" fontId="61" fillId="42" borderId="63" xfId="461" applyNumberFormat="1" applyFont="1" applyFill="1" applyBorder="1" applyAlignment="1" applyProtection="1">
      <alignment horizontal="center"/>
    </xf>
    <xf numFmtId="3" fontId="61" fillId="42" borderId="101" xfId="461" applyNumberFormat="1" applyFont="1" applyFill="1" applyBorder="1" applyAlignment="1" applyProtection="1">
      <alignment horizontal="center"/>
    </xf>
    <xf numFmtId="3" fontId="61" fillId="42" borderId="62" xfId="461" applyNumberFormat="1" applyFont="1" applyFill="1" applyBorder="1" applyAlignment="1" applyProtection="1">
      <alignment horizontal="center" wrapText="1"/>
    </xf>
    <xf numFmtId="3" fontId="61" fillId="42" borderId="148" xfId="461" applyNumberFormat="1" applyFont="1" applyFill="1" applyBorder="1" applyAlignment="1" applyProtection="1">
      <alignment horizontal="center" wrapText="1"/>
    </xf>
    <xf numFmtId="2" fontId="99" fillId="43" borderId="157" xfId="461" applyNumberFormat="1" applyFont="1" applyFill="1" applyBorder="1" applyAlignment="1" applyProtection="1">
      <alignment horizontal="center" vertical="center" wrapText="1"/>
    </xf>
    <xf numFmtId="3" fontId="61" fillId="42" borderId="157" xfId="461" applyNumberFormat="1" applyFont="1" applyFill="1" applyBorder="1" applyAlignment="1" applyProtection="1">
      <alignment horizontal="center" vertical="center" wrapText="1"/>
    </xf>
    <xf numFmtId="3" fontId="61" fillId="42" borderId="152" xfId="461" applyNumberFormat="1" applyFont="1" applyFill="1" applyBorder="1" applyAlignment="1" applyProtection="1">
      <alignment horizontal="center" vertical="center" wrapText="1"/>
    </xf>
    <xf numFmtId="3" fontId="61" fillId="42" borderId="153" xfId="461" applyNumberFormat="1" applyFont="1" applyFill="1" applyBorder="1" applyAlignment="1" applyProtection="1">
      <alignment horizontal="center" vertical="center" wrapText="1"/>
    </xf>
    <xf numFmtId="3" fontId="61" fillId="42" borderId="150" xfId="461" applyNumberFormat="1" applyFont="1" applyFill="1" applyBorder="1" applyAlignment="1" applyProtection="1">
      <alignment horizontal="center" vertical="center" wrapText="1"/>
    </xf>
    <xf numFmtId="3" fontId="61" fillId="42" borderId="158" xfId="461" applyNumberFormat="1" applyFont="1" applyFill="1" applyBorder="1" applyAlignment="1" applyProtection="1">
      <alignment horizontal="center" vertical="center" wrapText="1"/>
    </xf>
    <xf numFmtId="3" fontId="55" fillId="38" borderId="149" xfId="461" applyNumberFormat="1" applyFont="1" applyFill="1" applyBorder="1" applyAlignment="1" applyProtection="1">
      <alignment horizontal="center" vertical="center" wrapText="1"/>
    </xf>
    <xf numFmtId="0" fontId="55" fillId="38" borderId="150" xfId="461" applyFont="1" applyFill="1" applyBorder="1" applyAlignment="1" applyProtection="1"/>
    <xf numFmtId="3" fontId="61" fillId="42" borderId="151" xfId="461" applyNumberFormat="1" applyFont="1" applyFill="1" applyBorder="1" applyAlignment="1" applyProtection="1">
      <alignment horizontal="center" vertical="center" wrapText="1"/>
    </xf>
    <xf numFmtId="3" fontId="61" fillId="42" borderId="154" xfId="461" applyNumberFormat="1" applyFont="1" applyFill="1" applyBorder="1" applyAlignment="1" applyProtection="1">
      <alignment horizontal="center" vertical="center" wrapText="1"/>
    </xf>
    <xf numFmtId="3" fontId="61" fillId="42" borderId="155" xfId="461" applyNumberFormat="1" applyFont="1" applyFill="1" applyBorder="1" applyAlignment="1" applyProtection="1">
      <alignment horizontal="center" vertical="center" wrapText="1"/>
    </xf>
    <xf numFmtId="3" fontId="61" fillId="42" borderId="159" xfId="461" applyNumberFormat="1" applyFont="1" applyFill="1" applyBorder="1" applyAlignment="1" applyProtection="1">
      <alignment horizontal="center" vertical="center" wrapText="1"/>
    </xf>
    <xf numFmtId="0" fontId="100" fillId="39" borderId="147" xfId="461" applyFont="1" applyFill="1" applyBorder="1" applyAlignment="1" applyProtection="1">
      <alignment horizontal="center" vertical="center" wrapText="1"/>
    </xf>
    <xf numFmtId="0" fontId="100" fillId="39" borderId="85" xfId="461" applyFont="1" applyFill="1" applyBorder="1" applyAlignment="1" applyProtection="1">
      <alignment horizontal="center" vertical="center" wrapText="1"/>
    </xf>
    <xf numFmtId="0" fontId="100" fillId="39" borderId="134" xfId="461" applyFont="1" applyFill="1" applyBorder="1" applyAlignment="1" applyProtection="1">
      <alignment horizontal="center" vertical="center" wrapText="1"/>
    </xf>
    <xf numFmtId="0" fontId="100" fillId="39" borderId="90" xfId="461" applyFont="1" applyFill="1" applyBorder="1" applyAlignment="1" applyProtection="1">
      <alignment horizontal="center" vertical="center" wrapText="1"/>
    </xf>
    <xf numFmtId="0" fontId="100" fillId="39" borderId="136" xfId="461" applyFont="1" applyFill="1" applyBorder="1" applyAlignment="1" applyProtection="1">
      <alignment horizontal="center" vertical="center" wrapText="1"/>
    </xf>
    <xf numFmtId="0" fontId="111" fillId="37" borderId="20" xfId="0" applyFont="1" applyFill="1" applyBorder="1"/>
    <xf numFmtId="3" fontId="61" fillId="42" borderId="52" xfId="461" applyNumberFormat="1" applyFont="1" applyFill="1" applyBorder="1" applyAlignment="1" applyProtection="1">
      <alignment horizontal="center"/>
    </xf>
    <xf numFmtId="3" fontId="61" fillId="42" borderId="57" xfId="461" applyNumberFormat="1" applyFont="1" applyFill="1" applyBorder="1" applyAlignment="1" applyProtection="1">
      <alignment horizontal="center"/>
    </xf>
    <xf numFmtId="0" fontId="99" fillId="53" borderId="28" xfId="440" applyFont="1" applyFill="1" applyBorder="1" applyAlignment="1">
      <alignment horizontal="center" vertical="center"/>
    </xf>
    <xf numFmtId="0" fontId="100" fillId="39" borderId="50" xfId="0" applyFont="1" applyFill="1" applyBorder="1" applyAlignment="1" applyProtection="1">
      <alignment horizontal="center" vertical="center" wrapText="1"/>
    </xf>
    <xf numFmtId="0" fontId="100" fillId="53" borderId="56" xfId="0" applyFont="1" applyFill="1" applyBorder="1" applyAlignment="1">
      <alignment horizontal="center"/>
    </xf>
    <xf numFmtId="0" fontId="100" fillId="39" borderId="27" xfId="0" applyFont="1" applyFill="1" applyBorder="1" applyAlignment="1" applyProtection="1">
      <alignment horizontal="center" vertical="center" wrapText="1"/>
    </xf>
    <xf numFmtId="9" fontId="111" fillId="42" borderId="62" xfId="0" applyNumberFormat="1" applyFont="1" applyFill="1" applyBorder="1" applyProtection="1"/>
    <xf numFmtId="9" fontId="111" fillId="42" borderId="63" xfId="0" applyNumberFormat="1" applyFont="1" applyFill="1" applyBorder="1" applyProtection="1"/>
    <xf numFmtId="9" fontId="111" fillId="42" borderId="23" xfId="0" applyNumberFormat="1" applyFont="1" applyFill="1" applyBorder="1" applyProtection="1"/>
    <xf numFmtId="0" fontId="100" fillId="39" borderId="50" xfId="0" applyFont="1" applyFill="1" applyBorder="1" applyAlignment="1" applyProtection="1">
      <alignment horizontal="center" vertical="center"/>
    </xf>
    <xf numFmtId="0" fontId="100" fillId="39" borderId="50" xfId="0" applyNumberFormat="1" applyFont="1" applyFill="1" applyBorder="1" applyAlignment="1" applyProtection="1">
      <alignment horizontal="center" vertical="center" wrapText="1"/>
    </xf>
    <xf numFmtId="0" fontId="100" fillId="39" borderId="27" xfId="0" applyFont="1" applyFill="1" applyBorder="1" applyAlignment="1" applyProtection="1">
      <alignment horizontal="center" vertical="center"/>
    </xf>
    <xf numFmtId="0" fontId="100" fillId="39" borderId="27" xfId="0" applyNumberFormat="1" applyFont="1" applyFill="1" applyBorder="1" applyAlignment="1" applyProtection="1">
      <alignment horizontal="center" vertical="center" wrapText="1"/>
    </xf>
    <xf numFmtId="0" fontId="99" fillId="39" borderId="28" xfId="0" applyFont="1" applyFill="1" applyBorder="1" applyAlignment="1" applyProtection="1">
      <alignment horizontal="center" vertical="center" wrapText="1"/>
    </xf>
    <xf numFmtId="0" fontId="99" fillId="39" borderId="92" xfId="0" applyFont="1" applyFill="1" applyBorder="1" applyAlignment="1" applyProtection="1">
      <alignment horizontal="center" vertical="center" wrapText="1"/>
    </xf>
    <xf numFmtId="0" fontId="99" fillId="39" borderId="47" xfId="0" applyFont="1" applyFill="1" applyBorder="1" applyAlignment="1" applyProtection="1">
      <alignment horizontal="center" vertical="center" wrapText="1"/>
    </xf>
    <xf numFmtId="0" fontId="99" fillId="39" borderId="31" xfId="0" applyFont="1" applyFill="1" applyBorder="1" applyAlignment="1" applyProtection="1">
      <alignment horizontal="center" vertical="center" wrapText="1"/>
    </xf>
    <xf numFmtId="0" fontId="99" fillId="39" borderId="48" xfId="0" applyFont="1" applyFill="1" applyBorder="1" applyAlignment="1" applyProtection="1">
      <alignment horizontal="center" vertical="center" wrapText="1"/>
    </xf>
    <xf numFmtId="0" fontId="99" fillId="39" borderId="45" xfId="0" applyFont="1" applyFill="1" applyBorder="1" applyAlignment="1" applyProtection="1">
      <alignment horizontal="center" vertical="center" wrapText="1"/>
    </xf>
    <xf numFmtId="0" fontId="99" fillId="39" borderId="91" xfId="0" applyFont="1" applyFill="1" applyBorder="1" applyAlignment="1" applyProtection="1">
      <alignment horizontal="center" vertical="center" wrapText="1"/>
    </xf>
    <xf numFmtId="0" fontId="99" fillId="39" borderId="27" xfId="0" applyFont="1" applyFill="1" applyBorder="1" applyAlignment="1" applyProtection="1">
      <alignment horizontal="center" vertical="center" wrapText="1"/>
    </xf>
    <xf numFmtId="0" fontId="99" fillId="53" borderId="28" xfId="0" applyFont="1" applyFill="1" applyBorder="1" applyAlignment="1" applyProtection="1">
      <alignment horizontal="center" vertical="center" wrapText="1"/>
    </xf>
    <xf numFmtId="0" fontId="2" fillId="37" borderId="0" xfId="0" applyFont="1" applyFill="1" applyAlignment="1" applyProtection="1">
      <alignment horizontal="left" vertical="center"/>
    </xf>
    <xf numFmtId="0" fontId="99" fillId="39" borderId="67" xfId="440" applyFont="1" applyFill="1" applyBorder="1" applyAlignment="1" applyProtection="1">
      <alignment horizontal="center" vertical="center"/>
    </xf>
    <xf numFmtId="0" fontId="100" fillId="53" borderId="50" xfId="0" applyFont="1" applyFill="1" applyBorder="1" applyAlignment="1">
      <alignment horizontal="center" vertical="center"/>
    </xf>
    <xf numFmtId="0" fontId="99" fillId="43" borderId="85" xfId="0" applyFont="1" applyFill="1" applyBorder="1" applyAlignment="1" applyProtection="1">
      <alignment horizontal="center" vertical="center" wrapText="1"/>
    </xf>
    <xf numFmtId="0" fontId="160" fillId="0" borderId="0" xfId="0" applyFont="1"/>
    <xf numFmtId="0" fontId="104" fillId="37" borderId="0" xfId="0" applyFont="1" applyFill="1" applyProtection="1"/>
    <xf numFmtId="0" fontId="100" fillId="53" borderId="50" xfId="0" applyFont="1" applyFill="1" applyBorder="1" applyAlignment="1" applyProtection="1">
      <alignment horizontal="center" vertical="center"/>
    </xf>
    <xf numFmtId="0" fontId="100" fillId="39" borderId="50" xfId="0" applyFont="1" applyFill="1" applyBorder="1" applyAlignment="1" applyProtection="1">
      <alignment horizontal="left" vertical="center"/>
    </xf>
    <xf numFmtId="0" fontId="0" fillId="0" borderId="93" xfId="0" applyBorder="1"/>
    <xf numFmtId="4" fontId="1" fillId="0" borderId="75" xfId="440" applyNumberFormat="1" applyFont="1" applyFill="1" applyBorder="1" applyAlignment="1">
      <alignment horizontal="center" vertical="center"/>
    </xf>
    <xf numFmtId="0" fontId="100" fillId="53" borderId="133" xfId="0" applyFont="1" applyFill="1" applyBorder="1" applyAlignment="1" applyProtection="1">
      <alignment horizontal="center" vertical="center"/>
    </xf>
    <xf numFmtId="0" fontId="100" fillId="39" borderId="133" xfId="0" applyFont="1" applyFill="1" applyBorder="1" applyAlignment="1" applyProtection="1">
      <alignment horizontal="center" vertical="center"/>
    </xf>
    <xf numFmtId="0" fontId="100" fillId="39" borderId="133" xfId="0" applyFont="1" applyFill="1" applyBorder="1" applyAlignment="1" applyProtection="1">
      <alignment horizontal="left" vertical="center"/>
    </xf>
    <xf numFmtId="0" fontId="0" fillId="0" borderId="135" xfId="0" applyBorder="1"/>
    <xf numFmtId="4" fontId="1" fillId="0" borderId="136" xfId="440" applyNumberFormat="1" applyFont="1" applyFill="1" applyBorder="1" applyAlignment="1">
      <alignment horizontal="center" vertical="center"/>
    </xf>
    <xf numFmtId="0" fontId="0" fillId="0" borderId="35" xfId="0" applyBorder="1"/>
    <xf numFmtId="4" fontId="1" fillId="0" borderId="85" xfId="440" applyNumberFormat="1" applyFont="1" applyFill="1" applyBorder="1" applyAlignment="1">
      <alignment horizontal="center" vertical="center"/>
    </xf>
    <xf numFmtId="0" fontId="0" fillId="0" borderId="35" xfId="0" applyFill="1" applyBorder="1"/>
    <xf numFmtId="0" fontId="159" fillId="0" borderId="0" xfId="0" applyFont="1"/>
    <xf numFmtId="14" fontId="99" fillId="53" borderId="93" xfId="0" applyNumberFormat="1" applyFont="1" applyFill="1" applyBorder="1" applyAlignment="1" applyProtection="1">
      <alignment horizontal="center" vertical="center" wrapText="1"/>
    </xf>
    <xf numFmtId="14" fontId="99" fillId="40" borderId="31" xfId="0" applyNumberFormat="1" applyFont="1" applyFill="1" applyBorder="1" applyAlignment="1" applyProtection="1">
      <alignment horizontal="center" vertical="center" wrapText="1"/>
    </xf>
    <xf numFmtId="14" fontId="99" fillId="40" borderId="47" xfId="0" applyNumberFormat="1" applyFont="1" applyFill="1" applyBorder="1" applyAlignment="1" applyProtection="1">
      <alignment horizontal="center" vertical="center" wrapText="1"/>
    </xf>
    <xf numFmtId="0" fontId="103" fillId="40" borderId="104" xfId="0" applyFont="1" applyFill="1" applyBorder="1" applyAlignment="1" applyProtection="1">
      <alignment horizontal="center" vertical="center" wrapText="1"/>
    </xf>
    <xf numFmtId="0" fontId="103" fillId="40" borderId="91" xfId="0" applyFont="1" applyFill="1" applyBorder="1" applyAlignment="1" applyProtection="1">
      <alignment horizontal="center" vertical="center" wrapText="1"/>
    </xf>
    <xf numFmtId="14" fontId="99" fillId="40" borderId="55" xfId="0" applyNumberFormat="1" applyFont="1" applyFill="1" applyBorder="1" applyAlignment="1" applyProtection="1">
      <alignment horizontal="center" vertical="center" wrapText="1"/>
    </xf>
    <xf numFmtId="0" fontId="100" fillId="53" borderId="27" xfId="0" applyFont="1" applyFill="1" applyBorder="1" applyAlignment="1" applyProtection="1">
      <alignment horizontal="center" vertical="center" wrapText="1"/>
    </xf>
    <xf numFmtId="0" fontId="100" fillId="40" borderId="27" xfId="0" applyFont="1" applyFill="1" applyBorder="1" applyAlignment="1" applyProtection="1">
      <alignment horizontal="center" vertical="center" wrapText="1"/>
    </xf>
    <xf numFmtId="4" fontId="109" fillId="0" borderId="29" xfId="0" applyNumberFormat="1" applyFont="1" applyBorder="1" applyAlignment="1" applyProtection="1">
      <alignment horizontal="center" vertical="center"/>
      <protection locked="0"/>
    </xf>
    <xf numFmtId="4" fontId="109" fillId="0" borderId="94" xfId="0" applyNumberFormat="1" applyFont="1" applyBorder="1" applyAlignment="1" applyProtection="1">
      <alignment horizontal="center" vertical="center"/>
      <protection locked="0"/>
    </xf>
    <xf numFmtId="4" fontId="109" fillId="0" borderId="75" xfId="0" applyNumberFormat="1" applyFont="1" applyBorder="1" applyAlignment="1" applyProtection="1">
      <alignment horizontal="center" vertical="center"/>
      <protection locked="0"/>
    </xf>
    <xf numFmtId="4" fontId="109" fillId="0" borderId="95" xfId="0" applyNumberFormat="1" applyFont="1" applyBorder="1" applyAlignment="1" applyProtection="1">
      <alignment horizontal="center" vertical="center"/>
      <protection locked="0"/>
    </xf>
    <xf numFmtId="4" fontId="109" fillId="0" borderId="49" xfId="0" applyNumberFormat="1" applyFont="1" applyBorder="1" applyAlignment="1" applyProtection="1">
      <alignment horizontal="center" vertical="center"/>
      <protection locked="0"/>
    </xf>
    <xf numFmtId="0" fontId="100" fillId="53" borderId="50" xfId="0" applyFont="1" applyFill="1" applyBorder="1" applyAlignment="1" applyProtection="1">
      <alignment horizontal="center" vertical="center" wrapText="1"/>
    </xf>
    <xf numFmtId="0" fontId="100" fillId="40" borderId="133" xfId="0" applyFont="1" applyFill="1" applyBorder="1" applyAlignment="1" applyProtection="1">
      <alignment horizontal="center" vertical="center" wrapText="1"/>
    </xf>
    <xf numFmtId="4" fontId="109" fillId="0" borderId="134" xfId="0" applyNumberFormat="1" applyFont="1" applyBorder="1" applyAlignment="1" applyProtection="1">
      <alignment horizontal="center" vertical="center"/>
      <protection locked="0"/>
    </xf>
    <xf numFmtId="4" fontId="109" fillId="0" borderId="90" xfId="0" applyNumberFormat="1" applyFont="1" applyBorder="1" applyAlignment="1" applyProtection="1">
      <alignment horizontal="center" vertical="center"/>
      <protection locked="0"/>
    </xf>
    <xf numFmtId="4" fontId="109" fillId="0" borderId="136" xfId="0" applyNumberFormat="1" applyFont="1" applyBorder="1" applyAlignment="1" applyProtection="1">
      <alignment horizontal="center" vertical="center"/>
      <protection locked="0"/>
    </xf>
    <xf numFmtId="4" fontId="109" fillId="0" borderId="131" xfId="0" applyNumberFormat="1" applyFont="1" applyBorder="1" applyAlignment="1" applyProtection="1">
      <alignment horizontal="center" vertical="center"/>
      <protection locked="0"/>
    </xf>
    <xf numFmtId="4" fontId="109" fillId="0" borderId="132" xfId="0" applyNumberFormat="1" applyFont="1" applyBorder="1" applyAlignment="1" applyProtection="1">
      <alignment horizontal="center" vertical="center"/>
      <protection locked="0"/>
    </xf>
    <xf numFmtId="0" fontId="0" fillId="0" borderId="29" xfId="0" applyBorder="1"/>
    <xf numFmtId="0" fontId="0" fillId="0" borderId="75" xfId="0" applyBorder="1"/>
    <xf numFmtId="0" fontId="0" fillId="0" borderId="95" xfId="0" applyBorder="1"/>
    <xf numFmtId="0" fontId="0" fillId="0" borderId="94" xfId="0" applyBorder="1"/>
    <xf numFmtId="0" fontId="0" fillId="0" borderId="49" xfId="0" applyBorder="1"/>
    <xf numFmtId="0" fontId="0" fillId="0" borderId="134" xfId="0" applyBorder="1"/>
    <xf numFmtId="0" fontId="0" fillId="0" borderId="136" xfId="0" applyBorder="1"/>
    <xf numFmtId="0" fontId="0" fillId="0" borderId="131" xfId="0" applyBorder="1"/>
    <xf numFmtId="0" fontId="0" fillId="0" borderId="90" xfId="0" applyBorder="1"/>
    <xf numFmtId="0" fontId="0" fillId="0" borderId="132" xfId="0" applyBorder="1"/>
    <xf numFmtId="0" fontId="100" fillId="53" borderId="133" xfId="0" applyFont="1" applyFill="1" applyBorder="1" applyAlignment="1" applyProtection="1">
      <alignment horizontal="center" vertical="center" wrapText="1"/>
    </xf>
    <xf numFmtId="178" fontId="96" fillId="0" borderId="0" xfId="0" applyNumberFormat="1" applyFont="1"/>
    <xf numFmtId="0" fontId="111" fillId="0" borderId="0" xfId="0" applyFont="1" applyAlignment="1">
      <alignment horizontal="center"/>
    </xf>
    <xf numFmtId="0" fontId="146" fillId="0" borderId="0" xfId="0" applyFont="1" applyAlignment="1">
      <alignment horizontal="center" vertical="center"/>
    </xf>
    <xf numFmtId="0" fontId="99" fillId="0" borderId="0" xfId="463" applyFont="1" applyFill="1" applyBorder="1" applyAlignment="1" applyProtection="1">
      <alignment vertical="center" wrapText="1"/>
    </xf>
    <xf numFmtId="0" fontId="111" fillId="37" borderId="4" xfId="0" applyFont="1" applyFill="1" applyBorder="1"/>
    <xf numFmtId="164" fontId="111" fillId="37" borderId="4" xfId="638" applyNumberFormat="1" applyFont="1" applyFill="1" applyBorder="1"/>
    <xf numFmtId="165" fontId="111" fillId="37" borderId="4" xfId="0" applyNumberFormat="1" applyFont="1" applyFill="1" applyBorder="1"/>
    <xf numFmtId="164" fontId="111" fillId="37" borderId="4" xfId="0" applyNumberFormat="1" applyFont="1" applyFill="1" applyBorder="1"/>
    <xf numFmtId="0" fontId="111" fillId="37" borderId="18" xfId="0" applyFont="1" applyFill="1" applyBorder="1"/>
    <xf numFmtId="166" fontId="111" fillId="37" borderId="4" xfId="197" applyNumberFormat="1" applyFont="1" applyFill="1" applyBorder="1"/>
    <xf numFmtId="0" fontId="111" fillId="38" borderId="4" xfId="0" applyFont="1" applyFill="1" applyBorder="1"/>
    <xf numFmtId="165" fontId="55" fillId="42" borderId="24" xfId="463" applyNumberFormat="1" applyFont="1" applyFill="1" applyBorder="1" applyAlignment="1" applyProtection="1">
      <alignment horizontal="center" vertical="center" wrapText="1"/>
    </xf>
    <xf numFmtId="165" fontId="55" fillId="42" borderId="44" xfId="463" applyNumberFormat="1" applyFont="1" applyFill="1" applyBorder="1" applyAlignment="1" applyProtection="1">
      <alignment horizontal="center" vertical="center" wrapText="1"/>
    </xf>
    <xf numFmtId="165" fontId="55" fillId="42" borderId="20" xfId="463" applyNumberFormat="1" applyFont="1" applyFill="1" applyBorder="1" applyAlignment="1" applyProtection="1">
      <alignment horizontal="center" vertical="center" wrapText="1"/>
    </xf>
    <xf numFmtId="165" fontId="55" fillId="42" borderId="4" xfId="463" applyNumberFormat="1" applyFont="1" applyFill="1" applyBorder="1" applyAlignment="1" applyProtection="1">
      <alignment horizontal="center" vertical="center" wrapText="1"/>
    </xf>
    <xf numFmtId="9" fontId="111" fillId="37" borderId="12" xfId="638" applyFont="1" applyFill="1" applyBorder="1"/>
    <xf numFmtId="9" fontId="111" fillId="37" borderId="21" xfId="638" applyFont="1" applyFill="1" applyBorder="1"/>
    <xf numFmtId="164" fontId="111" fillId="37" borderId="4" xfId="0" applyNumberFormat="1" applyFont="1" applyFill="1" applyBorder="1" applyAlignment="1">
      <alignment textRotation="180"/>
    </xf>
    <xf numFmtId="164" fontId="111" fillId="37" borderId="21" xfId="0" applyNumberFormat="1" applyFont="1" applyFill="1" applyBorder="1" applyAlignment="1">
      <alignment textRotation="180"/>
    </xf>
    <xf numFmtId="164" fontId="111" fillId="37" borderId="12" xfId="0" applyNumberFormat="1" applyFont="1" applyFill="1" applyBorder="1"/>
    <xf numFmtId="164" fontId="111" fillId="38" borderId="4" xfId="0" applyNumberFormat="1" applyFont="1" applyFill="1" applyBorder="1"/>
    <xf numFmtId="164" fontId="111" fillId="38" borderId="4" xfId="0" applyNumberFormat="1" applyFont="1" applyFill="1" applyBorder="1" applyAlignment="1">
      <alignment textRotation="180"/>
    </xf>
    <xf numFmtId="164" fontId="111" fillId="38" borderId="21" xfId="0" applyNumberFormat="1" applyFont="1" applyFill="1" applyBorder="1" applyAlignment="1">
      <alignment textRotation="180"/>
    </xf>
    <xf numFmtId="0" fontId="111" fillId="42" borderId="18" xfId="0" applyFont="1" applyFill="1" applyBorder="1"/>
    <xf numFmtId="0" fontId="100" fillId="39" borderId="50" xfId="0" applyFont="1" applyFill="1" applyBorder="1" applyAlignment="1">
      <alignment horizontal="center"/>
    </xf>
    <xf numFmtId="0" fontId="100" fillId="53" borderId="50" xfId="0" applyFont="1" applyFill="1" applyBorder="1"/>
    <xf numFmtId="0" fontId="100" fillId="39" borderId="50" xfId="0" applyFont="1" applyFill="1" applyBorder="1"/>
    <xf numFmtId="0" fontId="100" fillId="39" borderId="133" xfId="0" applyFont="1" applyFill="1" applyBorder="1" applyAlignment="1">
      <alignment horizontal="center"/>
    </xf>
    <xf numFmtId="0" fontId="100" fillId="53" borderId="133" xfId="0" applyFont="1" applyFill="1" applyBorder="1"/>
    <xf numFmtId="0" fontId="100" fillId="39" borderId="133" xfId="0" applyFont="1" applyFill="1" applyBorder="1"/>
    <xf numFmtId="0" fontId="99" fillId="39" borderId="28" xfId="463" applyFont="1" applyFill="1" applyBorder="1" applyAlignment="1" applyProtection="1">
      <alignment horizontal="center" vertical="center" wrapText="1"/>
    </xf>
    <xf numFmtId="0" fontId="99" fillId="53" borderId="28" xfId="463" applyFont="1" applyFill="1" applyBorder="1" applyAlignment="1" applyProtection="1">
      <alignment horizontal="center" vertical="center" wrapText="1"/>
    </xf>
    <xf numFmtId="0" fontId="111" fillId="37" borderId="57" xfId="0" applyFont="1" applyFill="1" applyBorder="1"/>
    <xf numFmtId="0" fontId="111" fillId="37" borderId="63" xfId="0" applyFont="1" applyFill="1" applyBorder="1"/>
    <xf numFmtId="164" fontId="111" fillId="37" borderId="63" xfId="638" applyNumberFormat="1" applyFont="1" applyFill="1" applyBorder="1"/>
    <xf numFmtId="43" fontId="111" fillId="37" borderId="63" xfId="197" applyFont="1" applyFill="1" applyBorder="1"/>
    <xf numFmtId="165" fontId="111" fillId="37" borderId="63" xfId="0" applyNumberFormat="1" applyFont="1" applyFill="1" applyBorder="1"/>
    <xf numFmtId="164" fontId="111" fillId="37" borderId="63" xfId="0" applyNumberFormat="1" applyFont="1" applyFill="1" applyBorder="1"/>
    <xf numFmtId="0" fontId="111" fillId="37" borderId="23" xfId="0" applyFont="1" applyFill="1" applyBorder="1"/>
    <xf numFmtId="166" fontId="111" fillId="37" borderId="63" xfId="197" applyNumberFormat="1" applyFont="1" applyFill="1" applyBorder="1"/>
    <xf numFmtId="0" fontId="111" fillId="38" borderId="63" xfId="0" applyFont="1" applyFill="1" applyBorder="1"/>
    <xf numFmtId="165" fontId="55" fillId="42" borderId="23" xfId="463" applyNumberFormat="1" applyFont="1" applyFill="1" applyBorder="1" applyAlignment="1" applyProtection="1">
      <alignment horizontal="center" vertical="center" wrapText="1"/>
    </xf>
    <xf numFmtId="165" fontId="55" fillId="42" borderId="63" xfId="463" applyNumberFormat="1" applyFont="1" applyFill="1" applyBorder="1" applyAlignment="1" applyProtection="1">
      <alignment horizontal="center" vertical="center" wrapText="1"/>
    </xf>
    <xf numFmtId="165" fontId="55" fillId="42" borderId="62" xfId="463" applyNumberFormat="1" applyFont="1" applyFill="1" applyBorder="1" applyAlignment="1" applyProtection="1">
      <alignment horizontal="center" vertical="center" wrapText="1"/>
    </xf>
    <xf numFmtId="0" fontId="0" fillId="0" borderId="0" xfId="0" applyFill="1" applyBorder="1" applyAlignment="1">
      <alignment vertical="center"/>
    </xf>
    <xf numFmtId="0" fontId="0" fillId="0" borderId="0" xfId="0" applyFill="1" applyAlignment="1">
      <alignment vertical="center"/>
    </xf>
    <xf numFmtId="0" fontId="146" fillId="0" borderId="0" xfId="0" applyFont="1" applyFill="1" applyAlignment="1">
      <alignment horizontal="center" vertical="center"/>
    </xf>
    <xf numFmtId="4" fontId="1" fillId="37" borderId="35" xfId="440" applyNumberFormat="1" applyFont="1" applyFill="1" applyBorder="1" applyAlignment="1">
      <alignment horizontal="center" vertical="center"/>
    </xf>
    <xf numFmtId="0" fontId="105" fillId="37" borderId="0" xfId="542" applyFont="1" applyFill="1" applyBorder="1" applyAlignment="1" applyProtection="1">
      <alignment horizontal="center" vertical="center"/>
    </xf>
    <xf numFmtId="1" fontId="125" fillId="48" borderId="133" xfId="445" applyNumberFormat="1" applyFont="1" applyFill="1" applyBorder="1" applyAlignment="1">
      <alignment horizontal="center" vertical="center" wrapText="1"/>
    </xf>
    <xf numFmtId="0" fontId="99" fillId="40" borderId="133" xfId="0" applyFont="1" applyFill="1" applyBorder="1" applyAlignment="1" applyProtection="1">
      <alignment horizontal="left" vertical="center" wrapText="1" shrinkToFit="1"/>
    </xf>
    <xf numFmtId="3" fontId="109" fillId="38" borderId="50" xfId="542" applyNumberFormat="1" applyFont="1" applyFill="1" applyBorder="1" applyAlignment="1" applyProtection="1">
      <alignment horizontal="right"/>
    </xf>
    <xf numFmtId="3" fontId="111" fillId="42" borderId="134" xfId="542" applyNumberFormat="1" applyFont="1" applyFill="1" applyBorder="1" applyAlignment="1" applyProtection="1">
      <alignment horizontal="center"/>
    </xf>
    <xf numFmtId="3" fontId="111" fillId="42" borderId="135" xfId="542" applyNumberFormat="1" applyFont="1" applyFill="1" applyBorder="1" applyAlignment="1" applyProtection="1">
      <alignment horizontal="center"/>
    </xf>
    <xf numFmtId="3" fontId="111" fillId="42" borderId="136" xfId="542" applyNumberFormat="1" applyFont="1" applyFill="1" applyBorder="1" applyAlignment="1" applyProtection="1">
      <alignment horizontal="center"/>
    </xf>
    <xf numFmtId="3" fontId="111" fillId="42" borderId="132" xfId="542" applyNumberFormat="1" applyFont="1" applyFill="1" applyBorder="1" applyAlignment="1" applyProtection="1">
      <alignment horizontal="center"/>
    </xf>
    <xf numFmtId="0" fontId="105" fillId="37" borderId="0" xfId="542" applyFont="1" applyFill="1" applyBorder="1" applyAlignment="1" applyProtection="1">
      <alignment vertical="center"/>
    </xf>
    <xf numFmtId="0" fontId="103" fillId="39" borderId="133" xfId="463" applyFont="1" applyFill="1" applyBorder="1" applyAlignment="1" applyProtection="1">
      <alignment horizontal="left" vertical="center" wrapText="1"/>
    </xf>
    <xf numFmtId="0" fontId="55" fillId="38" borderId="89" xfId="571" applyFont="1" applyFill="1" applyBorder="1" applyAlignment="1">
      <alignment vertical="center"/>
    </xf>
    <xf numFmtId="0" fontId="55" fillId="0" borderId="77" xfId="571" applyFont="1" applyFill="1" applyBorder="1" applyAlignment="1" applyProtection="1">
      <alignment horizontal="right" vertical="center"/>
      <protection locked="0"/>
    </xf>
    <xf numFmtId="0" fontId="55" fillId="38" borderId="77" xfId="571" applyFont="1" applyFill="1" applyBorder="1" applyAlignment="1" applyProtection="1">
      <alignment horizontal="right" vertical="center"/>
      <protection locked="0"/>
    </xf>
    <xf numFmtId="0" fontId="55" fillId="38" borderId="30" xfId="571" applyFont="1" applyFill="1" applyBorder="1" applyAlignment="1">
      <alignment vertical="center"/>
    </xf>
    <xf numFmtId="0" fontId="61" fillId="0" borderId="132" xfId="571" applyFont="1" applyFill="1" applyBorder="1" applyAlignment="1" applyProtection="1">
      <alignment vertical="center"/>
      <protection locked="0"/>
    </xf>
    <xf numFmtId="0" fontId="55" fillId="38" borderId="53" xfId="571" applyFont="1" applyFill="1" applyBorder="1" applyAlignment="1" applyProtection="1">
      <alignment vertical="center"/>
      <protection locked="0"/>
    </xf>
    <xf numFmtId="1" fontId="55" fillId="0" borderId="52" xfId="571" applyNumberFormat="1" applyFont="1" applyFill="1" applyBorder="1" applyAlignment="1" applyProtection="1">
      <alignment horizontal="right"/>
      <protection locked="0"/>
    </xf>
    <xf numFmtId="0" fontId="61" fillId="42" borderId="52" xfId="462" applyFont="1" applyFill="1" applyBorder="1" applyAlignment="1" applyProtection="1">
      <alignment horizontal="right" vertical="center"/>
    </xf>
    <xf numFmtId="0" fontId="61" fillId="0" borderId="105" xfId="571" applyFont="1" applyFill="1" applyBorder="1" applyAlignment="1" applyProtection="1">
      <alignment vertical="center"/>
      <protection locked="0"/>
    </xf>
    <xf numFmtId="0" fontId="55" fillId="38" borderId="105" xfId="571" applyFont="1" applyFill="1" applyBorder="1" applyAlignment="1" applyProtection="1">
      <alignment vertical="center"/>
      <protection locked="0"/>
    </xf>
    <xf numFmtId="0" fontId="55" fillId="38" borderId="54" xfId="462" applyFont="1" applyFill="1" applyBorder="1" applyAlignment="1" applyProtection="1">
      <alignment horizontal="right" vertical="center"/>
      <protection locked="0"/>
    </xf>
    <xf numFmtId="4" fontId="1" fillId="0" borderId="0" xfId="440" applyNumberFormat="1" applyFont="1" applyFill="1"/>
    <xf numFmtId="4" fontId="99" fillId="39" borderId="90" xfId="440" applyNumberFormat="1" applyFont="1" applyFill="1" applyBorder="1" applyAlignment="1">
      <alignment horizontal="center" vertical="center" wrapText="1"/>
    </xf>
    <xf numFmtId="4" fontId="99" fillId="39" borderId="9" xfId="440" applyNumberFormat="1" applyFont="1" applyFill="1" applyBorder="1" applyAlignment="1">
      <alignment horizontal="center" vertical="center" wrapText="1"/>
    </xf>
    <xf numFmtId="4" fontId="99" fillId="39" borderId="0" xfId="440" applyNumberFormat="1" applyFont="1" applyFill="1" applyBorder="1" applyAlignment="1">
      <alignment horizontal="center" vertical="center" wrapText="1"/>
    </xf>
    <xf numFmtId="4" fontId="99" fillId="39" borderId="51" xfId="440" applyNumberFormat="1" applyFont="1" applyFill="1" applyBorder="1" applyAlignment="1">
      <alignment horizontal="center" vertical="center" wrapText="1"/>
    </xf>
    <xf numFmtId="0" fontId="100" fillId="53" borderId="31" xfId="440" applyFont="1" applyFill="1" applyBorder="1" applyAlignment="1" applyProtection="1">
      <alignment horizontal="center" vertical="center"/>
    </xf>
    <xf numFmtId="0" fontId="100" fillId="53" borderId="104" xfId="440" applyFont="1" applyFill="1" applyBorder="1" applyAlignment="1" applyProtection="1">
      <alignment horizontal="center" vertical="center"/>
    </xf>
    <xf numFmtId="0" fontId="100" fillId="53" borderId="55" xfId="440" applyFont="1" applyFill="1" applyBorder="1" applyAlignment="1" applyProtection="1">
      <alignment horizontal="center" vertical="center"/>
    </xf>
    <xf numFmtId="0" fontId="99" fillId="53" borderId="31" xfId="0" applyFont="1" applyFill="1" applyBorder="1" applyAlignment="1" applyProtection="1">
      <alignment horizontal="center" vertical="center" wrapText="1"/>
    </xf>
    <xf numFmtId="0" fontId="99" fillId="53" borderId="104" xfId="0" applyFont="1" applyFill="1" applyBorder="1" applyAlignment="1" applyProtection="1">
      <alignment horizontal="center" vertical="center" wrapText="1"/>
    </xf>
    <xf numFmtId="0" fontId="99" fillId="53" borderId="55" xfId="0" applyFont="1" applyFill="1" applyBorder="1" applyAlignment="1" applyProtection="1">
      <alignment horizontal="center" vertical="center" wrapText="1"/>
    </xf>
    <xf numFmtId="0" fontId="161" fillId="0" borderId="0" xfId="0" applyFont="1"/>
    <xf numFmtId="0" fontId="100" fillId="53" borderId="31" xfId="0" applyFont="1" applyFill="1" applyBorder="1" applyAlignment="1" applyProtection="1">
      <alignment horizontal="center" vertical="center"/>
    </xf>
    <xf numFmtId="0" fontId="100" fillId="53" borderId="104" xfId="0" applyFont="1" applyFill="1" applyBorder="1" applyAlignment="1" applyProtection="1">
      <alignment horizontal="center" vertical="center"/>
    </xf>
    <xf numFmtId="0" fontId="100" fillId="53" borderId="55" xfId="0" applyFont="1" applyFill="1" applyBorder="1" applyAlignment="1" applyProtection="1">
      <alignment horizontal="center" vertical="center"/>
    </xf>
    <xf numFmtId="0" fontId="99" fillId="53" borderId="28" xfId="0" applyFont="1" applyFill="1" applyBorder="1" applyAlignment="1">
      <alignment horizontal="center" vertical="center"/>
    </xf>
    <xf numFmtId="0" fontId="100" fillId="53" borderId="28" xfId="0" applyFont="1" applyFill="1" applyBorder="1" applyAlignment="1">
      <alignment horizontal="center" vertical="center"/>
    </xf>
    <xf numFmtId="0" fontId="99" fillId="43" borderId="104" xfId="0" applyFont="1" applyFill="1" applyBorder="1" applyAlignment="1">
      <alignment horizontal="center" vertical="center" wrapText="1" shrinkToFit="1"/>
    </xf>
    <xf numFmtId="0" fontId="100" fillId="43" borderId="107" xfId="0" applyFont="1" applyFill="1" applyBorder="1" applyAlignment="1">
      <alignment horizontal="left" vertical="center" wrapText="1" shrinkToFit="1"/>
    </xf>
    <xf numFmtId="0" fontId="100" fillId="43" borderId="70" xfId="0" applyFont="1" applyFill="1" applyBorder="1" applyAlignment="1">
      <alignment horizontal="left" vertical="center" wrapText="1" shrinkToFit="1"/>
    </xf>
    <xf numFmtId="0" fontId="100" fillId="43" borderId="70" xfId="0" applyNumberFormat="1" applyFont="1" applyFill="1" applyBorder="1" applyAlignment="1">
      <alignment horizontal="left" vertical="center" wrapText="1" shrinkToFit="1"/>
    </xf>
    <xf numFmtId="0" fontId="100" fillId="43" borderId="131" xfId="0" applyFont="1" applyFill="1" applyBorder="1" applyAlignment="1">
      <alignment horizontal="left" vertical="center" wrapText="1" shrinkToFit="1"/>
    </xf>
    <xf numFmtId="0" fontId="100" fillId="43" borderId="95" xfId="0" applyFont="1" applyFill="1" applyBorder="1" applyAlignment="1">
      <alignment horizontal="left" vertical="center" wrapText="1"/>
    </xf>
    <xf numFmtId="0" fontId="100" fillId="43" borderId="97" xfId="0" applyFont="1" applyFill="1" applyBorder="1" applyAlignment="1">
      <alignment horizontal="left" vertical="center" wrapText="1" shrinkToFit="1"/>
    </xf>
    <xf numFmtId="0" fontId="0" fillId="37" borderId="0" xfId="0" applyFill="1" applyAlignment="1">
      <alignment horizontal="center" vertical="center"/>
    </xf>
    <xf numFmtId="0" fontId="2" fillId="37" borderId="0" xfId="0" applyFont="1" applyFill="1" applyAlignment="1">
      <alignment horizontal="center" vertical="center"/>
    </xf>
    <xf numFmtId="0" fontId="100" fillId="53" borderId="133" xfId="571" applyFont="1" applyFill="1" applyBorder="1" applyAlignment="1">
      <alignment horizontal="center" vertical="center" wrapText="1"/>
    </xf>
    <xf numFmtId="0" fontId="100" fillId="53" borderId="54" xfId="462" applyFont="1" applyFill="1" applyBorder="1" applyAlignment="1">
      <alignment horizontal="center" vertical="center"/>
    </xf>
    <xf numFmtId="0" fontId="100" fillId="53" borderId="28" xfId="571" applyFont="1" applyFill="1" applyBorder="1" applyAlignment="1">
      <alignment horizontal="center" vertical="center" wrapText="1"/>
    </xf>
    <xf numFmtId="0" fontId="100" fillId="53" borderId="133" xfId="462" applyFont="1" applyFill="1" applyBorder="1" applyAlignment="1">
      <alignment horizontal="center" vertical="center" wrapText="1"/>
    </xf>
    <xf numFmtId="0" fontId="99" fillId="53" borderId="31" xfId="571" applyFont="1" applyFill="1" applyBorder="1" applyAlignment="1">
      <alignment horizontal="center" vertical="center" wrapText="1"/>
    </xf>
    <xf numFmtId="0" fontId="99" fillId="53" borderId="104" xfId="571" applyFont="1" applyFill="1" applyBorder="1" applyAlignment="1">
      <alignment horizontal="center" vertical="center" wrapText="1"/>
    </xf>
    <xf numFmtId="0" fontId="99" fillId="53" borderId="55" xfId="571" applyFont="1" applyFill="1" applyBorder="1" applyAlignment="1">
      <alignment horizontal="center" vertical="center" wrapText="1"/>
    </xf>
    <xf numFmtId="0" fontId="159" fillId="53" borderId="50" xfId="0" applyFont="1" applyFill="1" applyBorder="1" applyAlignment="1">
      <alignment horizontal="center" vertical="center"/>
    </xf>
    <xf numFmtId="0" fontId="159" fillId="53" borderId="133" xfId="0" applyFont="1" applyFill="1" applyBorder="1" applyAlignment="1">
      <alignment horizontal="center" vertical="center"/>
    </xf>
    <xf numFmtId="0" fontId="100" fillId="53" borderId="31" xfId="0" applyFont="1" applyFill="1" applyBorder="1" applyAlignment="1">
      <alignment horizontal="center" vertical="center"/>
    </xf>
    <xf numFmtId="0" fontId="100" fillId="53" borderId="104" xfId="0" applyFont="1" applyFill="1" applyBorder="1" applyAlignment="1">
      <alignment horizontal="center" vertical="center"/>
    </xf>
    <xf numFmtId="0" fontId="100" fillId="53" borderId="55" xfId="0" applyFont="1" applyFill="1" applyBorder="1" applyAlignment="1">
      <alignment horizontal="center" vertical="center"/>
    </xf>
    <xf numFmtId="0" fontId="137" fillId="53" borderId="28" xfId="0" applyFont="1" applyFill="1" applyBorder="1" applyAlignment="1">
      <alignment horizontal="center" vertical="center"/>
    </xf>
    <xf numFmtId="0" fontId="100" fillId="53" borderId="104" xfId="452" applyFont="1" applyFill="1" applyBorder="1" applyAlignment="1">
      <alignment horizontal="center" vertical="center" wrapText="1"/>
    </xf>
    <xf numFmtId="0" fontId="100" fillId="53" borderId="55" xfId="452" applyFont="1" applyFill="1" applyBorder="1" applyAlignment="1">
      <alignment horizontal="center" vertical="center" wrapText="1"/>
    </xf>
    <xf numFmtId="0" fontId="0" fillId="37" borderId="0" xfId="0" applyFont="1" applyFill="1"/>
    <xf numFmtId="0" fontId="100" fillId="53" borderId="31" xfId="452" applyFont="1" applyFill="1" applyBorder="1" applyAlignment="1">
      <alignment horizontal="center" vertical="center"/>
    </xf>
    <xf numFmtId="0" fontId="57" fillId="44" borderId="0" xfId="445" applyFont="1" applyFill="1" applyBorder="1" applyAlignment="1">
      <alignment horizontal="center" vertical="center"/>
    </xf>
    <xf numFmtId="0" fontId="111" fillId="0" borderId="0" xfId="445" applyFont="1" applyAlignment="1">
      <alignment horizontal="center"/>
    </xf>
    <xf numFmtId="0" fontId="93" fillId="0" borderId="0" xfId="445" applyAlignment="1">
      <alignment horizontal="center"/>
    </xf>
    <xf numFmtId="1" fontId="125" fillId="48" borderId="135" xfId="445" applyNumberFormat="1" applyFont="1" applyFill="1" applyBorder="1" applyAlignment="1">
      <alignment horizontal="center" vertical="center" wrapText="1"/>
    </xf>
    <xf numFmtId="1" fontId="125" fillId="48" borderId="108" xfId="445" applyNumberFormat="1" applyFont="1" applyFill="1" applyBorder="1" applyAlignment="1">
      <alignment horizontal="center" vertical="center" wrapText="1"/>
    </xf>
    <xf numFmtId="0" fontId="100" fillId="53" borderId="31" xfId="445" applyFont="1" applyFill="1" applyBorder="1" applyAlignment="1">
      <alignment horizontal="center" vertical="center" wrapText="1"/>
    </xf>
    <xf numFmtId="0" fontId="100" fillId="53" borderId="104" xfId="445" applyFont="1" applyFill="1" applyBorder="1" applyAlignment="1">
      <alignment horizontal="center" vertical="center" wrapText="1"/>
    </xf>
    <xf numFmtId="1" fontId="100" fillId="54" borderId="104" xfId="445" applyNumberFormat="1" applyFont="1" applyFill="1" applyBorder="1" applyAlignment="1">
      <alignment horizontal="center" vertical="center" wrapText="1"/>
    </xf>
    <xf numFmtId="0" fontId="100" fillId="53" borderId="55" xfId="445" applyFont="1" applyFill="1" applyBorder="1" applyAlignment="1">
      <alignment horizontal="center" vertical="center" wrapText="1"/>
    </xf>
    <xf numFmtId="0" fontId="93" fillId="0" borderId="0" xfId="445" applyAlignment="1">
      <alignment horizontal="center" vertical="center"/>
    </xf>
    <xf numFmtId="0" fontId="111" fillId="0" borderId="0" xfId="445" applyFont="1" applyAlignment="1">
      <alignment horizontal="center" vertical="center"/>
    </xf>
    <xf numFmtId="0" fontId="126" fillId="54" borderId="127" xfId="445" applyFont="1" applyFill="1" applyBorder="1" applyAlignment="1">
      <alignment horizontal="center" vertical="center"/>
    </xf>
    <xf numFmtId="0" fontId="126" fillId="54" borderId="59" xfId="445" applyFont="1" applyFill="1" applyBorder="1" applyAlignment="1">
      <alignment horizontal="center" vertical="center"/>
    </xf>
    <xf numFmtId="0" fontId="125" fillId="54" borderId="31" xfId="445" applyFont="1" applyFill="1" applyBorder="1" applyAlignment="1">
      <alignment horizontal="center" vertical="center"/>
    </xf>
    <xf numFmtId="0" fontId="43" fillId="37" borderId="0" xfId="461" applyFont="1" applyFill="1" applyAlignment="1" applyProtection="1">
      <alignment horizontal="center" vertical="center"/>
    </xf>
    <xf numFmtId="0" fontId="54" fillId="37" borderId="0" xfId="461" applyFont="1" applyFill="1" applyAlignment="1" applyProtection="1">
      <alignment horizontal="center" vertical="center"/>
    </xf>
    <xf numFmtId="0" fontId="46" fillId="37" borderId="0" xfId="461" applyFont="1" applyFill="1" applyAlignment="1" applyProtection="1">
      <alignment horizontal="center" vertical="center"/>
    </xf>
    <xf numFmtId="0" fontId="103" fillId="53" borderId="125" xfId="461" applyFont="1" applyFill="1" applyBorder="1" applyAlignment="1" applyProtection="1">
      <alignment horizontal="center" vertical="center" wrapText="1"/>
    </xf>
    <xf numFmtId="2" fontId="100" fillId="43" borderId="133" xfId="461" applyNumberFormat="1" applyFont="1" applyFill="1" applyBorder="1" applyAlignment="1" applyProtection="1">
      <alignment horizontal="center" vertical="center" wrapText="1"/>
    </xf>
    <xf numFmtId="2" fontId="100" fillId="43" borderId="136" xfId="461" applyNumberFormat="1" applyFont="1" applyFill="1" applyBorder="1" applyAlignment="1" applyProtection="1">
      <alignment horizontal="center" vertical="center" wrapText="1"/>
    </xf>
    <xf numFmtId="2" fontId="100" fillId="43" borderId="34" xfId="461" applyNumberFormat="1" applyFont="1" applyFill="1" applyBorder="1" applyAlignment="1" applyProtection="1">
      <alignment horizontal="center" vertical="center" wrapText="1"/>
    </xf>
    <xf numFmtId="0" fontId="100" fillId="39" borderId="135" xfId="461" applyFont="1" applyFill="1" applyBorder="1" applyAlignment="1" applyProtection="1">
      <alignment horizontal="center" vertical="center" wrapText="1"/>
    </xf>
    <xf numFmtId="0" fontId="100" fillId="39" borderId="79" xfId="461" applyFont="1" applyFill="1" applyBorder="1" applyAlignment="1" applyProtection="1">
      <alignment horizontal="center" vertical="center" wrapText="1"/>
    </xf>
    <xf numFmtId="0" fontId="100" fillId="39" borderId="146" xfId="461" applyFont="1" applyFill="1" applyBorder="1" applyAlignment="1" applyProtection="1">
      <alignment horizontal="center" vertical="center" wrapText="1"/>
    </xf>
    <xf numFmtId="1" fontId="100" fillId="53" borderId="104" xfId="461" applyNumberFormat="1" applyFont="1" applyFill="1" applyBorder="1" applyAlignment="1" applyProtection="1">
      <alignment horizontal="center" vertical="center" wrapText="1"/>
    </xf>
    <xf numFmtId="1" fontId="100" fillId="53" borderId="129" xfId="461" applyNumberFormat="1" applyFont="1" applyFill="1" applyBorder="1" applyAlignment="1" applyProtection="1">
      <alignment horizontal="center" vertical="center" wrapText="1"/>
    </xf>
    <xf numFmtId="1" fontId="100" fillId="53" borderId="130" xfId="461" applyNumberFormat="1" applyFont="1" applyFill="1" applyBorder="1" applyAlignment="1" applyProtection="1">
      <alignment horizontal="center" vertical="center" wrapText="1"/>
    </xf>
    <xf numFmtId="0" fontId="0" fillId="0" borderId="0" xfId="0" applyFill="1" applyBorder="1" applyAlignment="1">
      <alignment horizontal="center" vertical="center"/>
    </xf>
    <xf numFmtId="0" fontId="111" fillId="0" borderId="0" xfId="0" applyFont="1" applyFill="1" applyAlignment="1">
      <alignment horizontal="center" vertical="center"/>
    </xf>
    <xf numFmtId="0" fontId="100" fillId="53" borderId="133" xfId="0" applyFont="1" applyFill="1" applyBorder="1" applyAlignment="1">
      <alignment horizontal="center" vertical="center"/>
    </xf>
    <xf numFmtId="0" fontId="96" fillId="0" borderId="0" xfId="0" applyFont="1" applyAlignment="1">
      <alignment horizontal="center" vertical="center"/>
    </xf>
    <xf numFmtId="0" fontId="100" fillId="53" borderId="104" xfId="463" applyFont="1" applyFill="1" applyBorder="1" applyAlignment="1" applyProtection="1">
      <alignment horizontal="center" vertical="center" wrapText="1"/>
    </xf>
    <xf numFmtId="0" fontId="111" fillId="27" borderId="0" xfId="0" applyFont="1" applyFill="1" applyBorder="1" applyAlignment="1">
      <alignment vertical="center"/>
    </xf>
    <xf numFmtId="0" fontId="111" fillId="27" borderId="0" xfId="0" applyFont="1" applyFill="1" applyAlignment="1">
      <alignment vertical="center"/>
    </xf>
    <xf numFmtId="0" fontId="55" fillId="0" borderId="0" xfId="0" applyFont="1" applyFill="1" applyBorder="1" applyAlignment="1">
      <alignment horizontal="left" vertical="center" wrapText="1"/>
    </xf>
    <xf numFmtId="3" fontId="55" fillId="38" borderId="33" xfId="0" applyNumberFormat="1" applyFont="1" applyFill="1" applyBorder="1" applyAlignment="1" applyProtection="1">
      <alignment vertical="center"/>
    </xf>
    <xf numFmtId="3" fontId="55" fillId="0" borderId="33" xfId="0" applyNumberFormat="1" applyFont="1" applyFill="1" applyBorder="1" applyAlignment="1" applyProtection="1">
      <alignment vertical="center"/>
    </xf>
    <xf numFmtId="3" fontId="55" fillId="42" borderId="33" xfId="0" applyNumberFormat="1" applyFont="1" applyFill="1" applyBorder="1" applyAlignment="1" applyProtection="1">
      <alignment vertical="center"/>
    </xf>
    <xf numFmtId="3" fontId="55" fillId="37" borderId="33" xfId="0" applyNumberFormat="1" applyFont="1" applyFill="1" applyBorder="1" applyAlignment="1" applyProtection="1">
      <alignment vertical="center"/>
    </xf>
    <xf numFmtId="3" fontId="55" fillId="38" borderId="135" xfId="0" applyNumberFormat="1" applyFont="1" applyFill="1" applyBorder="1" applyAlignment="1" applyProtection="1">
      <alignment vertical="center"/>
    </xf>
    <xf numFmtId="0" fontId="100" fillId="53" borderId="31" xfId="0" quotePrefix="1" applyFont="1" applyFill="1" applyBorder="1" applyAlignment="1" applyProtection="1">
      <alignment horizontal="center" vertical="center" wrapText="1"/>
    </xf>
    <xf numFmtId="0" fontId="100" fillId="53" borderId="104" xfId="0" quotePrefix="1" applyFont="1" applyFill="1" applyBorder="1" applyAlignment="1" applyProtection="1">
      <alignment horizontal="center" vertical="center" wrapText="1"/>
    </xf>
    <xf numFmtId="3" fontId="55" fillId="0" borderId="75" xfId="0" applyNumberFormat="1" applyFont="1" applyFill="1" applyBorder="1" applyAlignment="1" applyProtection="1">
      <alignment vertical="center"/>
    </xf>
    <xf numFmtId="3" fontId="55" fillId="38" borderId="72" xfId="0" applyNumberFormat="1" applyFont="1" applyFill="1" applyBorder="1" applyAlignment="1" applyProtection="1">
      <alignment vertical="center"/>
    </xf>
    <xf numFmtId="3" fontId="55" fillId="38" borderId="9" xfId="0" applyNumberFormat="1" applyFont="1" applyFill="1" applyBorder="1" applyAlignment="1" applyProtection="1">
      <alignment vertical="center"/>
    </xf>
    <xf numFmtId="3" fontId="55" fillId="38" borderId="35" xfId="0" applyNumberFormat="1" applyFont="1" applyFill="1" applyBorder="1" applyAlignment="1" applyProtection="1">
      <alignment vertical="center"/>
    </xf>
    <xf numFmtId="3" fontId="55" fillId="38" borderId="39" xfId="0" applyNumberFormat="1" applyFont="1" applyFill="1" applyBorder="1" applyAlignment="1" applyProtection="1">
      <alignment vertical="center"/>
    </xf>
    <xf numFmtId="3" fontId="55" fillId="37" borderId="34" xfId="0" applyNumberFormat="1" applyFont="1" applyFill="1" applyBorder="1" applyAlignment="1" applyProtection="1">
      <alignment vertical="center"/>
    </xf>
    <xf numFmtId="3" fontId="55" fillId="38" borderId="34" xfId="0" applyNumberFormat="1" applyFont="1" applyFill="1" applyBorder="1" applyAlignment="1" applyProtection="1">
      <alignment vertical="center"/>
    </xf>
    <xf numFmtId="3" fontId="55" fillId="37" borderId="9" xfId="0" applyNumberFormat="1" applyFont="1" applyFill="1" applyBorder="1" applyAlignment="1" applyProtection="1">
      <alignment vertical="center"/>
    </xf>
    <xf numFmtId="3" fontId="55" fillId="37" borderId="35" xfId="0" applyNumberFormat="1" applyFont="1" applyFill="1" applyBorder="1" applyAlignment="1" applyProtection="1">
      <alignment vertical="center"/>
    </xf>
    <xf numFmtId="3" fontId="55" fillId="42" borderId="34" xfId="0" applyNumberFormat="1" applyFont="1" applyFill="1" applyBorder="1" applyAlignment="1" applyProtection="1">
      <alignment vertical="center"/>
    </xf>
    <xf numFmtId="3" fontId="55" fillId="42" borderId="9" xfId="0" applyNumberFormat="1" applyFont="1" applyFill="1" applyBorder="1" applyAlignment="1" applyProtection="1">
      <alignment vertical="center"/>
    </xf>
    <xf numFmtId="3" fontId="55" fillId="42" borderId="35" xfId="0" applyNumberFormat="1" applyFont="1" applyFill="1" applyBorder="1" applyAlignment="1" applyProtection="1">
      <alignment vertical="center"/>
    </xf>
    <xf numFmtId="3" fontId="55" fillId="38" borderId="136" xfId="0" applyNumberFormat="1" applyFont="1" applyFill="1" applyBorder="1" applyAlignment="1" applyProtection="1">
      <alignment vertical="center"/>
    </xf>
    <xf numFmtId="3" fontId="55" fillId="42" borderId="136" xfId="0" applyNumberFormat="1" applyFont="1" applyFill="1" applyBorder="1" applyAlignment="1" applyProtection="1">
      <alignment vertical="center"/>
    </xf>
    <xf numFmtId="3" fontId="55" fillId="42" borderId="108" xfId="0" applyNumberFormat="1" applyFont="1" applyFill="1" applyBorder="1" applyAlignment="1" applyProtection="1">
      <alignment vertical="center"/>
    </xf>
    <xf numFmtId="3" fontId="55" fillId="42" borderId="135" xfId="0" applyNumberFormat="1" applyFont="1" applyFill="1" applyBorder="1" applyAlignment="1" applyProtection="1">
      <alignment vertical="center"/>
    </xf>
    <xf numFmtId="3" fontId="55" fillId="42" borderId="85" xfId="0" applyNumberFormat="1" applyFont="1" applyFill="1" applyBorder="1" applyAlignment="1" applyProtection="1">
      <alignment vertical="center"/>
    </xf>
    <xf numFmtId="0" fontId="93" fillId="0" borderId="0" xfId="0" applyFont="1" applyFill="1" applyBorder="1"/>
    <xf numFmtId="0" fontId="93" fillId="0" borderId="0" xfId="0" applyFont="1" applyFill="1"/>
    <xf numFmtId="0" fontId="99" fillId="39" borderId="27" xfId="0" applyFont="1" applyFill="1" applyBorder="1" applyAlignment="1" applyProtection="1">
      <alignment horizontal="left" vertical="center" wrapText="1" shrinkToFit="1"/>
    </xf>
    <xf numFmtId="0" fontId="99" fillId="39" borderId="50" xfId="0" applyFont="1" applyFill="1" applyBorder="1" applyAlignment="1" applyProtection="1">
      <alignment horizontal="left" vertical="center" wrapText="1" shrinkToFit="1"/>
    </xf>
    <xf numFmtId="0" fontId="142" fillId="39" borderId="50" xfId="0" applyFont="1" applyFill="1" applyBorder="1" applyAlignment="1" applyProtection="1">
      <alignment horizontal="left" vertical="center" wrapText="1" indent="5" shrinkToFit="1"/>
    </xf>
    <xf numFmtId="0" fontId="143" fillId="39" borderId="50" xfId="0" applyFont="1" applyFill="1" applyBorder="1" applyAlignment="1" applyProtection="1">
      <alignment horizontal="left" vertical="center" wrapText="1" indent="5" shrinkToFit="1"/>
    </xf>
    <xf numFmtId="0" fontId="99" fillId="53" borderId="31" xfId="0" applyFont="1" applyFill="1" applyBorder="1" applyAlignment="1">
      <alignment horizontal="center"/>
    </xf>
    <xf numFmtId="0" fontId="99" fillId="53" borderId="104" xfId="0" applyFont="1" applyFill="1" applyBorder="1" applyAlignment="1">
      <alignment horizontal="center"/>
    </xf>
    <xf numFmtId="0" fontId="99" fillId="53" borderId="55" xfId="0" applyFont="1" applyFill="1" applyBorder="1" applyAlignment="1">
      <alignment horizontal="center"/>
    </xf>
    <xf numFmtId="0" fontId="100" fillId="0" borderId="0" xfId="0" applyFont="1" applyFill="1" applyAlignment="1">
      <alignment horizontal="center" vertical="center"/>
    </xf>
    <xf numFmtId="0" fontId="100" fillId="53" borderId="27" xfId="0" applyFont="1" applyFill="1" applyBorder="1" applyAlignment="1">
      <alignment horizontal="center" vertical="center"/>
    </xf>
    <xf numFmtId="0" fontId="100" fillId="39" borderId="55" xfId="0" applyFont="1" applyFill="1" applyBorder="1" applyAlignment="1">
      <alignment horizontal="left"/>
    </xf>
    <xf numFmtId="0" fontId="99" fillId="39" borderId="55" xfId="0" applyFont="1" applyFill="1" applyBorder="1" applyAlignment="1">
      <alignment horizontal="left"/>
    </xf>
    <xf numFmtId="0" fontId="2" fillId="0" borderId="0" xfId="0" applyFont="1" applyFill="1" applyAlignment="1">
      <alignment horizontal="left" vertical="center"/>
    </xf>
    <xf numFmtId="0" fontId="99" fillId="39" borderId="24" xfId="463" applyFont="1" applyFill="1" applyBorder="1" applyAlignment="1" applyProtection="1">
      <alignment horizontal="left" vertical="center" wrapText="1"/>
    </xf>
    <xf numFmtId="0" fontId="111" fillId="37" borderId="25" xfId="0" applyFont="1" applyFill="1" applyBorder="1"/>
    <xf numFmtId="0" fontId="99" fillId="39" borderId="22" xfId="463" applyFont="1" applyFill="1" applyBorder="1" applyAlignment="1" applyProtection="1">
      <alignment horizontal="left" vertical="center" wrapText="1"/>
    </xf>
    <xf numFmtId="0" fontId="111" fillId="37" borderId="26" xfId="0" applyFont="1" applyFill="1" applyBorder="1"/>
    <xf numFmtId="0" fontId="155" fillId="0" borderId="0" xfId="440" applyFont="1" applyAlignment="1">
      <alignment horizontal="left" vertical="center"/>
    </xf>
    <xf numFmtId="0" fontId="155" fillId="0" borderId="0" xfId="440" applyFont="1" applyAlignment="1">
      <alignment horizontal="center" vertical="center" wrapText="1"/>
    </xf>
    <xf numFmtId="0" fontId="155" fillId="0" borderId="0" xfId="440" applyFont="1" applyAlignment="1">
      <alignment vertical="center"/>
    </xf>
    <xf numFmtId="0" fontId="61" fillId="37" borderId="0" xfId="440" applyFont="1" applyFill="1" applyAlignment="1" applyProtection="1">
      <alignment vertical="center"/>
    </xf>
    <xf numFmtId="0" fontId="155" fillId="0" borderId="0" xfId="440" applyFont="1" applyAlignment="1">
      <alignment horizontal="center" vertical="center"/>
    </xf>
    <xf numFmtId="0" fontId="156" fillId="0" borderId="0" xfId="440" applyFont="1" applyBorder="1" applyAlignment="1">
      <alignment vertical="center"/>
    </xf>
    <xf numFmtId="0" fontId="99" fillId="43" borderId="29" xfId="440" applyFont="1" applyFill="1" applyBorder="1" applyAlignment="1" applyProtection="1">
      <alignment horizontal="center" vertical="center" wrapText="1"/>
    </xf>
    <xf numFmtId="0" fontId="99" fillId="43" borderId="77" xfId="758" applyFont="1" applyFill="1" applyBorder="1" applyAlignment="1" applyProtection="1">
      <alignment horizontal="center" vertical="center" wrapText="1"/>
    </xf>
    <xf numFmtId="0" fontId="99" fillId="43" borderId="54" xfId="758" applyFont="1" applyFill="1" applyBorder="1" applyAlignment="1" applyProtection="1">
      <alignment horizontal="left" vertical="center" wrapText="1" indent="1"/>
    </xf>
    <xf numFmtId="3" fontId="61" fillId="42" borderId="49" xfId="440" applyNumberFormat="1" applyFont="1" applyFill="1" applyBorder="1" applyAlignment="1">
      <alignment horizontal="right" vertical="center" wrapText="1"/>
    </xf>
    <xf numFmtId="3" fontId="61" fillId="42" borderId="29" xfId="440" applyNumberFormat="1" applyFont="1" applyFill="1" applyBorder="1" applyAlignment="1">
      <alignment horizontal="right" vertical="center" wrapText="1"/>
    </xf>
    <xf numFmtId="3" fontId="61" fillId="42" borderId="75" xfId="440" applyNumberFormat="1" applyFont="1" applyFill="1" applyBorder="1" applyAlignment="1">
      <alignment horizontal="right" vertical="center" wrapText="1"/>
    </xf>
    <xf numFmtId="3" fontId="61" fillId="42" borderId="73" xfId="440" applyNumberFormat="1" applyFont="1" applyFill="1" applyBorder="1" applyAlignment="1">
      <alignment horizontal="right" vertical="center" wrapText="1"/>
    </xf>
    <xf numFmtId="3" fontId="61" fillId="42" borderId="95" xfId="440" applyNumberFormat="1" applyFont="1" applyFill="1" applyBorder="1" applyAlignment="1">
      <alignment horizontal="right" vertical="center" wrapText="1"/>
    </xf>
    <xf numFmtId="0" fontId="55" fillId="37" borderId="75" xfId="440" applyFont="1" applyFill="1" applyBorder="1" applyAlignment="1" applyProtection="1">
      <alignment horizontal="left" vertical="center" wrapText="1"/>
    </xf>
    <xf numFmtId="0" fontId="55" fillId="37" borderId="73" xfId="440" applyFont="1" applyFill="1" applyBorder="1" applyAlignment="1" applyProtection="1">
      <alignment horizontal="left" vertical="center" wrapText="1"/>
    </xf>
    <xf numFmtId="0" fontId="99" fillId="43" borderId="77" xfId="758" applyFont="1" applyFill="1" applyBorder="1" applyAlignment="1" applyProtection="1">
      <alignment horizontal="left" vertical="center" wrapText="1" indent="1"/>
    </xf>
    <xf numFmtId="3" fontId="61" fillId="42" borderId="89" xfId="440" applyNumberFormat="1" applyFont="1" applyFill="1" applyBorder="1" applyAlignment="1">
      <alignment horizontal="right" vertical="center" wrapText="1"/>
    </xf>
    <xf numFmtId="3" fontId="61" fillId="42" borderId="100" xfId="440" applyNumberFormat="1" applyFont="1" applyFill="1" applyBorder="1" applyAlignment="1">
      <alignment horizontal="right" vertical="center" wrapText="1"/>
    </xf>
    <xf numFmtId="3" fontId="61" fillId="42" borderId="4" xfId="440" applyNumberFormat="1" applyFont="1" applyFill="1" applyBorder="1" applyAlignment="1">
      <alignment horizontal="right" vertical="center" wrapText="1"/>
    </xf>
    <xf numFmtId="3" fontId="61" fillId="42" borderId="21" xfId="440" applyNumberFormat="1" applyFont="1" applyFill="1" applyBorder="1" applyAlignment="1">
      <alignment horizontal="right" vertical="center" wrapText="1"/>
    </xf>
    <xf numFmtId="3" fontId="61" fillId="42" borderId="20" xfId="440" applyNumberFormat="1" applyFont="1" applyFill="1" applyBorder="1" applyAlignment="1">
      <alignment horizontal="right" vertical="center" wrapText="1"/>
    </xf>
    <xf numFmtId="0" fontId="55" fillId="37" borderId="4" xfId="440" applyFont="1" applyFill="1" applyBorder="1" applyAlignment="1" applyProtection="1">
      <alignment horizontal="left" vertical="center" wrapText="1"/>
    </xf>
    <xf numFmtId="0" fontId="55" fillId="37" borderId="21" xfId="440" applyFont="1" applyFill="1" applyBorder="1" applyAlignment="1" applyProtection="1">
      <alignment horizontal="left" vertical="center" wrapText="1"/>
    </xf>
    <xf numFmtId="0" fontId="100" fillId="43" borderId="77" xfId="758" applyFont="1" applyFill="1" applyBorder="1" applyAlignment="1" applyProtection="1">
      <alignment horizontal="center" vertical="center" wrapText="1"/>
    </xf>
    <xf numFmtId="0" fontId="100" fillId="43" borderId="77" xfId="758" applyFont="1" applyFill="1" applyBorder="1" applyAlignment="1" applyProtection="1">
      <alignment horizontal="left" vertical="center" wrapText="1" indent="1"/>
    </xf>
    <xf numFmtId="3" fontId="55" fillId="37" borderId="53" xfId="440" applyNumberFormat="1" applyFont="1" applyFill="1" applyBorder="1" applyAlignment="1" applyProtection="1">
      <alignment horizontal="right" vertical="center" wrapText="1"/>
    </xf>
    <xf numFmtId="3" fontId="55" fillId="37" borderId="30" xfId="440" applyNumberFormat="1" applyFont="1" applyFill="1" applyBorder="1" applyAlignment="1" applyProtection="1">
      <alignment horizontal="right" vertical="center" wrapText="1"/>
    </xf>
    <xf numFmtId="3" fontId="55" fillId="37" borderId="63" xfId="440" applyNumberFormat="1" applyFont="1" applyFill="1" applyBorder="1" applyAlignment="1" applyProtection="1">
      <alignment horizontal="right" vertical="center" wrapText="1"/>
    </xf>
    <xf numFmtId="3" fontId="55" fillId="37" borderId="62" xfId="440" applyNumberFormat="1" applyFont="1" applyFill="1" applyBorder="1" applyAlignment="1" applyProtection="1">
      <alignment horizontal="right" vertical="center" wrapText="1"/>
    </xf>
    <xf numFmtId="3" fontId="55" fillId="37" borderId="79" xfId="440" applyNumberFormat="1" applyFont="1" applyFill="1" applyBorder="1" applyAlignment="1" applyProtection="1">
      <alignment horizontal="right" vertical="center" wrapText="1"/>
    </xf>
    <xf numFmtId="0" fontId="55" fillId="37" borderId="63" xfId="440" applyFont="1" applyFill="1" applyBorder="1" applyAlignment="1" applyProtection="1">
      <alignment horizontal="left" vertical="center" wrapText="1"/>
    </xf>
    <xf numFmtId="3" fontId="55" fillId="37" borderId="89" xfId="440" applyNumberFormat="1" applyFont="1" applyFill="1" applyBorder="1" applyAlignment="1" applyProtection="1">
      <alignment horizontal="right" vertical="center" wrapText="1"/>
    </xf>
    <xf numFmtId="3" fontId="55" fillId="37" borderId="4" xfId="440" applyNumberFormat="1" applyFont="1" applyFill="1" applyBorder="1" applyAlignment="1" applyProtection="1">
      <alignment horizontal="right" vertical="center" wrapText="1"/>
    </xf>
    <xf numFmtId="3" fontId="55" fillId="37" borderId="21" xfId="440" applyNumberFormat="1" applyFont="1" applyFill="1" applyBorder="1" applyAlignment="1" applyProtection="1">
      <alignment horizontal="right" vertical="center" wrapText="1"/>
    </xf>
    <xf numFmtId="0" fontId="55" fillId="37" borderId="63" xfId="440" applyFont="1" applyFill="1" applyBorder="1" applyAlignment="1" applyProtection="1">
      <alignment horizontal="left" vertical="center" wrapText="1" indent="1"/>
    </xf>
    <xf numFmtId="0" fontId="55" fillId="37" borderId="62" xfId="440" applyFont="1" applyFill="1" applyBorder="1" applyAlignment="1" applyProtection="1">
      <alignment horizontal="left" vertical="center" wrapText="1"/>
    </xf>
    <xf numFmtId="3" fontId="55" fillId="42" borderId="30" xfId="440" applyNumberFormat="1" applyFont="1" applyFill="1" applyBorder="1" applyAlignment="1" applyProtection="1">
      <alignment horizontal="right" vertical="center" wrapText="1"/>
    </xf>
    <xf numFmtId="3" fontId="55" fillId="42" borderId="63" xfId="440" applyNumberFormat="1" applyFont="1" applyFill="1" applyBorder="1" applyAlignment="1" applyProtection="1">
      <alignment horizontal="right" vertical="center" wrapText="1"/>
    </xf>
    <xf numFmtId="3" fontId="55" fillId="42" borderId="62" xfId="440" applyNumberFormat="1" applyFont="1" applyFill="1" applyBorder="1" applyAlignment="1" applyProtection="1">
      <alignment horizontal="right" vertical="center" wrapText="1"/>
    </xf>
    <xf numFmtId="0" fontId="55" fillId="37" borderId="20" xfId="440" applyFont="1" applyFill="1" applyBorder="1" applyAlignment="1" applyProtection="1">
      <alignment horizontal="left" vertical="center" wrapText="1"/>
    </xf>
    <xf numFmtId="0" fontId="55" fillId="37" borderId="87" xfId="440" applyFont="1" applyFill="1" applyBorder="1" applyAlignment="1" applyProtection="1">
      <alignment horizontal="left" vertical="center" wrapText="1"/>
    </xf>
    <xf numFmtId="3" fontId="55" fillId="37" borderId="99" xfId="440" applyNumberFormat="1" applyFont="1" applyFill="1" applyBorder="1" applyAlignment="1" applyProtection="1">
      <alignment horizontal="right" vertical="center" wrapText="1"/>
    </xf>
    <xf numFmtId="3" fontId="55" fillId="37" borderId="13" xfId="440" applyNumberFormat="1" applyFont="1" applyFill="1" applyBorder="1" applyAlignment="1" applyProtection="1">
      <alignment horizontal="right" vertical="center" wrapText="1"/>
    </xf>
    <xf numFmtId="3" fontId="55" fillId="37" borderId="71" xfId="440" applyNumberFormat="1" applyFont="1" applyFill="1" applyBorder="1" applyAlignment="1" applyProtection="1">
      <alignment horizontal="right" vertical="center" wrapText="1"/>
    </xf>
    <xf numFmtId="0" fontId="55" fillId="37" borderId="4" xfId="440" applyFont="1" applyFill="1" applyBorder="1" applyAlignment="1">
      <alignment horizontal="left" vertical="center" wrapText="1"/>
    </xf>
    <xf numFmtId="3" fontId="55" fillId="42" borderId="89" xfId="440" applyNumberFormat="1" applyFont="1" applyFill="1" applyBorder="1" applyAlignment="1" applyProtection="1">
      <alignment horizontal="right" vertical="center" wrapText="1"/>
    </xf>
    <xf numFmtId="3" fontId="55" fillId="42" borderId="4" xfId="440" applyNumberFormat="1" applyFont="1" applyFill="1" applyBorder="1" applyAlignment="1" applyProtection="1">
      <alignment horizontal="right" vertical="center" wrapText="1"/>
    </xf>
    <xf numFmtId="3" fontId="55" fillId="42" borderId="21" xfId="440" applyNumberFormat="1" applyFont="1" applyFill="1" applyBorder="1" applyAlignment="1" applyProtection="1">
      <alignment horizontal="right" vertical="center" wrapText="1"/>
    </xf>
    <xf numFmtId="3" fontId="55" fillId="42" borderId="79" xfId="440" applyNumberFormat="1" applyFont="1" applyFill="1" applyBorder="1" applyAlignment="1" applyProtection="1">
      <alignment horizontal="right" vertical="center" wrapText="1"/>
    </xf>
    <xf numFmtId="3" fontId="55" fillId="42" borderId="100" xfId="440" applyNumberFormat="1" applyFont="1" applyFill="1" applyBorder="1" applyAlignment="1" applyProtection="1">
      <alignment horizontal="right" vertical="center" wrapText="1"/>
    </xf>
    <xf numFmtId="3" fontId="55" fillId="42" borderId="70" xfId="440" applyNumberFormat="1" applyFont="1" applyFill="1" applyBorder="1" applyAlignment="1" applyProtection="1">
      <alignment horizontal="right" vertical="center" wrapText="1"/>
    </xf>
    <xf numFmtId="0" fontId="100" fillId="43" borderId="77" xfId="758" applyFont="1" applyFill="1" applyBorder="1" applyAlignment="1" applyProtection="1">
      <alignment horizontal="left" vertical="center" wrapText="1" indent="2"/>
    </xf>
    <xf numFmtId="3" fontId="55" fillId="37" borderId="100" xfId="440" applyNumberFormat="1" applyFont="1" applyFill="1" applyBorder="1" applyAlignment="1" applyProtection="1">
      <alignment horizontal="right" vertical="center" wrapText="1"/>
    </xf>
    <xf numFmtId="3" fontId="55" fillId="37" borderId="70" xfId="440" applyNumberFormat="1" applyFont="1" applyFill="1" applyBorder="1" applyAlignment="1" applyProtection="1">
      <alignment horizontal="right" vertical="center" wrapText="1"/>
    </xf>
    <xf numFmtId="0" fontId="55" fillId="37" borderId="13" xfId="440" applyFont="1" applyFill="1" applyBorder="1" applyAlignment="1" applyProtection="1">
      <alignment horizontal="left" vertical="center" wrapText="1"/>
    </xf>
    <xf numFmtId="0" fontId="100" fillId="43" borderId="100" xfId="758" applyFont="1" applyFill="1" applyBorder="1" applyAlignment="1" applyProtection="1">
      <alignment horizontal="left" vertical="center" wrapText="1" indent="2"/>
    </xf>
    <xf numFmtId="3" fontId="55" fillId="37" borderId="0" xfId="440" applyNumberFormat="1" applyFont="1" applyFill="1" applyBorder="1" applyAlignment="1" applyProtection="1">
      <alignment horizontal="right" vertical="center" wrapText="1"/>
    </xf>
    <xf numFmtId="3" fontId="55" fillId="37" borderId="34" xfId="440" applyNumberFormat="1" applyFont="1" applyFill="1" applyBorder="1" applyAlignment="1" applyProtection="1">
      <alignment horizontal="right" vertical="center" wrapText="1"/>
    </xf>
    <xf numFmtId="0" fontId="55" fillId="37" borderId="4" xfId="440" applyFont="1" applyFill="1" applyBorder="1" applyAlignment="1" applyProtection="1">
      <alignment horizontal="left" vertical="center" wrapText="1" indent="1"/>
    </xf>
    <xf numFmtId="0" fontId="100" fillId="43" borderId="100" xfId="758" applyFont="1" applyFill="1" applyBorder="1" applyAlignment="1" applyProtection="1">
      <alignment horizontal="left" vertical="center" wrapText="1" indent="4"/>
    </xf>
    <xf numFmtId="0" fontId="55" fillId="37" borderId="18" xfId="440" applyFont="1" applyFill="1" applyBorder="1" applyAlignment="1" applyProtection="1">
      <alignment horizontal="left" vertical="center" wrapText="1" indent="1"/>
    </xf>
    <xf numFmtId="0" fontId="100" fillId="43" borderId="56" xfId="758" applyFont="1" applyFill="1" applyBorder="1" applyAlignment="1" applyProtection="1">
      <alignment horizontal="left" vertical="center" wrapText="1" indent="4"/>
    </xf>
    <xf numFmtId="3" fontId="55" fillId="37" borderId="35" xfId="440" applyNumberFormat="1" applyFont="1" applyFill="1" applyBorder="1" applyAlignment="1" applyProtection="1">
      <alignment horizontal="right" vertical="center" wrapText="1"/>
    </xf>
    <xf numFmtId="0" fontId="55" fillId="37" borderId="39" xfId="440" applyFont="1" applyFill="1" applyBorder="1" applyAlignment="1" applyProtection="1">
      <alignment horizontal="left" vertical="center" wrapText="1" indent="1"/>
    </xf>
    <xf numFmtId="0" fontId="99" fillId="43" borderId="54" xfId="758" applyFont="1" applyFill="1" applyBorder="1" applyAlignment="1" applyProtection="1">
      <alignment horizontal="center" vertical="center" wrapText="1"/>
    </xf>
    <xf numFmtId="0" fontId="99" fillId="43" borderId="98" xfId="758" applyFont="1" applyFill="1" applyBorder="1" applyAlignment="1" applyProtection="1">
      <alignment horizontal="left" vertical="center" wrapText="1" indent="2"/>
    </xf>
    <xf numFmtId="3" fontId="61" fillId="42" borderId="25" xfId="440" applyNumberFormat="1" applyFont="1" applyFill="1" applyBorder="1" applyAlignment="1" applyProtection="1">
      <alignment horizontal="right" vertical="center" wrapText="1"/>
    </xf>
    <xf numFmtId="3" fontId="61" fillId="42" borderId="96" xfId="440" applyNumberFormat="1" applyFont="1" applyFill="1" applyBorder="1" applyAlignment="1" applyProtection="1">
      <alignment horizontal="right" vertical="center" wrapText="1"/>
    </xf>
    <xf numFmtId="0" fontId="156" fillId="42" borderId="44" xfId="440" applyFont="1" applyFill="1" applyBorder="1" applyAlignment="1" applyProtection="1">
      <alignment horizontal="right" vertical="center"/>
    </xf>
    <xf numFmtId="3" fontId="61" fillId="42" borderId="44" xfId="440" applyNumberFormat="1" applyFont="1" applyFill="1" applyBorder="1" applyAlignment="1" applyProtection="1">
      <alignment horizontal="right" vertical="center" wrapText="1"/>
    </xf>
    <xf numFmtId="3" fontId="55" fillId="37" borderId="94" xfId="440" applyNumberFormat="1" applyFont="1" applyFill="1" applyBorder="1" applyAlignment="1" applyProtection="1">
      <alignment horizontal="left" vertical="center" wrapText="1"/>
    </xf>
    <xf numFmtId="3" fontId="55" fillId="37" borderId="18" xfId="440" applyNumberFormat="1" applyFont="1" applyFill="1" applyBorder="1" applyAlignment="1" applyProtection="1">
      <alignment horizontal="right" vertical="center" wrapText="1"/>
    </xf>
    <xf numFmtId="0" fontId="155" fillId="0" borderId="4" xfId="440" applyFont="1" applyBorder="1" applyAlignment="1" applyProtection="1">
      <alignment horizontal="right" vertical="center"/>
    </xf>
    <xf numFmtId="3" fontId="55" fillId="37" borderId="103" xfId="440" applyNumberFormat="1" applyFont="1" applyFill="1" applyBorder="1" applyAlignment="1" applyProtection="1">
      <alignment horizontal="left" vertical="center" wrapText="1"/>
    </xf>
    <xf numFmtId="0" fontId="100" fillId="43" borderId="4" xfId="758" applyFont="1" applyFill="1" applyBorder="1" applyAlignment="1" applyProtection="1">
      <alignment horizontal="left" vertical="center" wrapText="1" indent="2"/>
    </xf>
    <xf numFmtId="0" fontId="100" fillId="43" borderId="67" xfId="758" applyFont="1" applyFill="1" applyBorder="1" applyAlignment="1" applyProtection="1">
      <alignment horizontal="center" vertical="center" wrapText="1"/>
    </xf>
    <xf numFmtId="0" fontId="100" fillId="43" borderId="22" xfId="758" applyFont="1" applyFill="1" applyBorder="1" applyAlignment="1" applyProtection="1">
      <alignment horizontal="left" vertical="center" wrapText="1" indent="2"/>
    </xf>
    <xf numFmtId="3" fontId="55" fillId="37" borderId="26" xfId="440" applyNumberFormat="1" applyFont="1" applyFill="1" applyBorder="1" applyAlignment="1" applyProtection="1">
      <alignment horizontal="right" vertical="center" wrapText="1"/>
    </xf>
    <xf numFmtId="3" fontId="55" fillId="37" borderId="88" xfId="440" applyNumberFormat="1" applyFont="1" applyFill="1" applyBorder="1" applyAlignment="1" applyProtection="1">
      <alignment horizontal="right" vertical="center" wrapText="1"/>
    </xf>
    <xf numFmtId="0" fontId="155" fillId="0" borderId="46" xfId="440" applyFont="1" applyBorder="1" applyAlignment="1" applyProtection="1">
      <alignment horizontal="right" vertical="center"/>
    </xf>
    <xf numFmtId="3" fontId="55" fillId="37" borderId="46" xfId="440" applyNumberFormat="1" applyFont="1" applyFill="1" applyBorder="1" applyAlignment="1" applyProtection="1">
      <alignment horizontal="right" vertical="center" wrapText="1"/>
    </xf>
    <xf numFmtId="3" fontId="55" fillId="37" borderId="88" xfId="440" applyNumberFormat="1" applyFont="1" applyFill="1" applyBorder="1" applyAlignment="1" applyProtection="1">
      <alignment horizontal="left" vertical="center" wrapText="1"/>
    </xf>
    <xf numFmtId="0" fontId="99" fillId="43" borderId="80" xfId="758" applyFont="1" applyFill="1" applyBorder="1" applyAlignment="1" applyProtection="1">
      <alignment horizontal="center" vertical="center" wrapText="1"/>
    </xf>
    <xf numFmtId="0" fontId="99" fillId="43" borderId="58" xfId="758" applyFont="1" applyFill="1" applyBorder="1" applyAlignment="1" applyProtection="1">
      <alignment horizontal="left" vertical="center" wrapText="1" indent="2"/>
    </xf>
    <xf numFmtId="3" fontId="61" fillId="42" borderId="85" xfId="440" applyNumberFormat="1" applyFont="1" applyFill="1" applyBorder="1" applyAlignment="1" applyProtection="1">
      <alignment horizontal="right" vertical="center" wrapText="1"/>
    </xf>
    <xf numFmtId="3" fontId="61" fillId="42" borderId="90" xfId="440" applyNumberFormat="1" applyFont="1" applyFill="1" applyBorder="1" applyAlignment="1" applyProtection="1">
      <alignment horizontal="right" vertical="center" wrapText="1"/>
    </xf>
    <xf numFmtId="0" fontId="156" fillId="42" borderId="82" xfId="440" applyFont="1" applyFill="1" applyBorder="1" applyAlignment="1" applyProtection="1">
      <alignment horizontal="right" vertical="center"/>
    </xf>
    <xf numFmtId="3" fontId="61" fillId="42" borderId="82" xfId="440" applyNumberFormat="1" applyFont="1" applyFill="1" applyBorder="1" applyAlignment="1" applyProtection="1">
      <alignment horizontal="right" vertical="center" wrapText="1"/>
    </xf>
    <xf numFmtId="3" fontId="55" fillId="37" borderId="90" xfId="440" applyNumberFormat="1" applyFont="1" applyFill="1" applyBorder="1" applyAlignment="1" applyProtection="1">
      <alignment horizontal="left" vertical="center" wrapText="1"/>
    </xf>
    <xf numFmtId="3" fontId="55" fillId="37" borderId="39" xfId="440" applyNumberFormat="1" applyFont="1" applyFill="1" applyBorder="1" applyAlignment="1" applyProtection="1">
      <alignment horizontal="left" vertical="center" wrapText="1"/>
    </xf>
    <xf numFmtId="0" fontId="100" fillId="43" borderId="78" xfId="758" applyFont="1" applyFill="1" applyBorder="1" applyAlignment="1" applyProtection="1">
      <alignment horizontal="center" vertical="center" wrapText="1"/>
    </xf>
    <xf numFmtId="0" fontId="100" fillId="43" borderId="60" xfId="758" applyFont="1" applyFill="1" applyBorder="1" applyAlignment="1" applyProtection="1">
      <alignment horizontal="left" vertical="center" wrapText="1" indent="2"/>
    </xf>
    <xf numFmtId="0" fontId="100" fillId="43" borderId="66" xfId="758" applyFont="1" applyFill="1" applyBorder="1" applyAlignment="1" applyProtection="1">
      <alignment horizontal="center" vertical="center" wrapText="1"/>
    </xf>
    <xf numFmtId="3" fontId="55" fillId="37" borderId="51" xfId="440" applyNumberFormat="1" applyFont="1" applyFill="1" applyBorder="1" applyAlignment="1" applyProtection="1">
      <alignment horizontal="right" vertical="center" wrapText="1"/>
    </xf>
    <xf numFmtId="0" fontId="155" fillId="0" borderId="34" xfId="440" applyFont="1" applyBorder="1" applyAlignment="1" applyProtection="1">
      <alignment horizontal="right" vertical="center"/>
    </xf>
    <xf numFmtId="3" fontId="55" fillId="37" borderId="9" xfId="440" applyNumberFormat="1" applyFont="1" applyFill="1" applyBorder="1" applyAlignment="1" applyProtection="1">
      <alignment horizontal="right" vertical="center" wrapText="1"/>
    </xf>
    <xf numFmtId="0" fontId="99" fillId="43" borderId="28" xfId="758" applyFont="1" applyFill="1" applyBorder="1" applyAlignment="1" applyProtection="1">
      <alignment horizontal="center" vertical="center" wrapText="1"/>
    </xf>
    <xf numFmtId="0" fontId="99" fillId="43" borderId="28" xfId="758" applyFont="1" applyFill="1" applyBorder="1" applyAlignment="1" applyProtection="1">
      <alignment horizontal="left" vertical="center" wrapText="1" indent="1"/>
    </xf>
    <xf numFmtId="0" fontId="55" fillId="37" borderId="47" xfId="758" applyNumberFormat="1" applyFont="1" applyFill="1" applyBorder="1" applyAlignment="1" applyProtection="1">
      <alignment horizontal="left" vertical="center" wrapText="1"/>
    </xf>
    <xf numFmtId="0" fontId="55" fillId="37" borderId="48" xfId="758" applyNumberFormat="1" applyFont="1" applyFill="1" applyBorder="1" applyAlignment="1" applyProtection="1">
      <alignment horizontal="left" vertical="center" wrapText="1"/>
    </xf>
    <xf numFmtId="0" fontId="99" fillId="43" borderId="52" xfId="758" quotePrefix="1" applyFont="1" applyFill="1" applyBorder="1" applyAlignment="1" applyProtection="1">
      <alignment horizontal="center" vertical="center" wrapText="1"/>
    </xf>
    <xf numFmtId="0" fontId="99" fillId="43" borderId="52" xfId="758" applyFont="1" applyFill="1" applyBorder="1" applyAlignment="1" applyProtection="1">
      <alignment horizontal="left" vertical="center" wrapText="1" indent="1"/>
    </xf>
    <xf numFmtId="10" fontId="156" fillId="42" borderId="53" xfId="440" applyNumberFormat="1" applyFont="1" applyFill="1" applyBorder="1" applyAlignment="1">
      <alignment horizontal="right" vertical="center" wrapText="1"/>
    </xf>
    <xf numFmtId="10" fontId="156" fillId="42" borderId="30" xfId="440" applyNumberFormat="1" applyFont="1" applyFill="1" applyBorder="1" applyAlignment="1">
      <alignment horizontal="right" vertical="center" wrapText="1"/>
    </xf>
    <xf numFmtId="10" fontId="156" fillId="42" borderId="101" xfId="440" applyNumberFormat="1" applyFont="1" applyFill="1" applyBorder="1" applyAlignment="1">
      <alignment horizontal="right" vertical="center" wrapText="1"/>
    </xf>
    <xf numFmtId="10" fontId="156" fillId="42" borderId="62" xfId="440" applyNumberFormat="1" applyFont="1" applyFill="1" applyBorder="1" applyAlignment="1">
      <alignment horizontal="right" vertical="center" wrapText="1"/>
    </xf>
    <xf numFmtId="10" fontId="156" fillId="42" borderId="79" xfId="440" applyNumberFormat="1" applyFont="1" applyFill="1" applyBorder="1" applyAlignment="1">
      <alignment horizontal="right" vertical="center" wrapText="1"/>
    </xf>
    <xf numFmtId="0" fontId="156" fillId="37" borderId="57" xfId="440" applyFont="1" applyFill="1" applyBorder="1" applyAlignment="1" applyProtection="1">
      <alignment horizontal="left" vertical="center" wrapText="1"/>
    </xf>
    <xf numFmtId="0" fontId="156" fillId="37" borderId="62" xfId="440" applyFont="1" applyFill="1" applyBorder="1" applyAlignment="1" applyProtection="1">
      <alignment horizontal="left" vertical="center" wrapText="1"/>
    </xf>
    <xf numFmtId="0" fontId="99" fillId="43" borderId="77" xfId="758" quotePrefix="1" applyFont="1" applyFill="1" applyBorder="1" applyAlignment="1" applyProtection="1">
      <alignment horizontal="center" vertical="center" wrapText="1"/>
    </xf>
    <xf numFmtId="10" fontId="156" fillId="42" borderId="89" xfId="440" applyNumberFormat="1" applyFont="1" applyFill="1" applyBorder="1" applyAlignment="1">
      <alignment horizontal="right" vertical="center" wrapText="1"/>
    </xf>
    <xf numFmtId="10" fontId="156" fillId="42" borderId="100" xfId="440" applyNumberFormat="1" applyFont="1" applyFill="1" applyBorder="1" applyAlignment="1">
      <alignment horizontal="right" vertical="center" wrapText="1"/>
    </xf>
    <xf numFmtId="10" fontId="156" fillId="42" borderId="12" xfId="440" applyNumberFormat="1" applyFont="1" applyFill="1" applyBorder="1" applyAlignment="1">
      <alignment horizontal="right" vertical="center" wrapText="1"/>
    </xf>
    <xf numFmtId="10" fontId="156" fillId="42" borderId="21" xfId="440" applyNumberFormat="1" applyFont="1" applyFill="1" applyBorder="1" applyAlignment="1">
      <alignment horizontal="right" vertical="center" wrapText="1"/>
    </xf>
    <xf numFmtId="10" fontId="156" fillId="42" borderId="70" xfId="440" applyNumberFormat="1" applyFont="1" applyFill="1" applyBorder="1" applyAlignment="1">
      <alignment horizontal="right" vertical="center" wrapText="1"/>
    </xf>
    <xf numFmtId="0" fontId="156" fillId="37" borderId="18" xfId="440" applyFont="1" applyFill="1" applyBorder="1" applyAlignment="1" applyProtection="1">
      <alignment horizontal="left" vertical="center" wrapText="1"/>
    </xf>
    <xf numFmtId="0" fontId="155" fillId="37" borderId="21" xfId="440" applyFont="1" applyFill="1" applyBorder="1" applyAlignment="1" applyProtection="1">
      <alignment horizontal="left" vertical="center" wrapText="1"/>
    </xf>
    <xf numFmtId="0" fontId="99" fillId="43" borderId="67" xfId="758" applyFont="1" applyFill="1" applyBorder="1" applyAlignment="1" applyProtection="1">
      <alignment horizontal="left" vertical="center" wrapText="1" indent="1"/>
    </xf>
    <xf numFmtId="10" fontId="156" fillId="42" borderId="76" xfId="440" applyNumberFormat="1" applyFont="1" applyFill="1" applyBorder="1" applyAlignment="1">
      <alignment horizontal="right" vertical="center" wrapText="1"/>
    </xf>
    <xf numFmtId="10" fontId="156" fillId="42" borderId="66" xfId="440" applyNumberFormat="1" applyFont="1" applyFill="1" applyBorder="1" applyAlignment="1">
      <alignment horizontal="right" vertical="center" wrapText="1"/>
    </xf>
    <xf numFmtId="10" fontId="156" fillId="42" borderId="74" xfId="440" applyNumberFormat="1" applyFont="1" applyFill="1" applyBorder="1" applyAlignment="1">
      <alignment horizontal="right" vertical="center" wrapText="1"/>
    </xf>
    <xf numFmtId="10" fontId="156" fillId="42" borderId="26" xfId="440" applyNumberFormat="1" applyFont="1" applyFill="1" applyBorder="1" applyAlignment="1">
      <alignment horizontal="right" vertical="center" wrapText="1"/>
    </xf>
    <xf numFmtId="10" fontId="156" fillId="42" borderId="97" xfId="440" applyNumberFormat="1" applyFont="1" applyFill="1" applyBorder="1" applyAlignment="1">
      <alignment horizontal="right" vertical="center" wrapText="1"/>
    </xf>
    <xf numFmtId="0" fontId="156" fillId="37" borderId="88" xfId="440" applyFont="1" applyFill="1" applyBorder="1" applyAlignment="1" applyProtection="1">
      <alignment horizontal="left" vertical="center" wrapText="1"/>
    </xf>
    <xf numFmtId="0" fontId="155" fillId="37" borderId="26" xfId="440" applyFont="1" applyFill="1" applyBorder="1" applyAlignment="1" applyProtection="1">
      <alignment horizontal="left" vertical="center" wrapText="1"/>
    </xf>
    <xf numFmtId="0" fontId="99" fillId="43" borderId="50" xfId="758" quotePrefix="1" applyFont="1" applyFill="1" applyBorder="1" applyAlignment="1" applyProtection="1">
      <alignment horizontal="center" vertical="center" wrapText="1"/>
    </xf>
    <xf numFmtId="0" fontId="99" fillId="43" borderId="78" xfId="758" applyFont="1" applyFill="1" applyBorder="1" applyAlignment="1" applyProtection="1">
      <alignment horizontal="left" vertical="center" wrapText="1" indent="1"/>
    </xf>
    <xf numFmtId="10" fontId="156" fillId="42" borderId="99" xfId="440" applyNumberFormat="1" applyFont="1" applyFill="1" applyBorder="1" applyAlignment="1">
      <alignment horizontal="right" vertical="center" wrapText="1"/>
    </xf>
    <xf numFmtId="10" fontId="156" fillId="42" borderId="65" xfId="440" applyNumberFormat="1" applyFont="1" applyFill="1" applyBorder="1" applyAlignment="1">
      <alignment horizontal="right" vertical="center" wrapText="1"/>
    </xf>
    <xf numFmtId="10" fontId="156" fillId="42" borderId="87" xfId="440" applyNumberFormat="1" applyFont="1" applyFill="1" applyBorder="1" applyAlignment="1">
      <alignment horizontal="right" vertical="center" wrapText="1"/>
    </xf>
    <xf numFmtId="10" fontId="156" fillId="42" borderId="71" xfId="440" applyNumberFormat="1" applyFont="1" applyFill="1" applyBorder="1" applyAlignment="1">
      <alignment horizontal="right" vertical="center" wrapText="1"/>
    </xf>
    <xf numFmtId="10" fontId="156" fillId="42" borderId="102" xfId="440" applyNumberFormat="1" applyFont="1" applyFill="1" applyBorder="1" applyAlignment="1">
      <alignment horizontal="right" vertical="center" wrapText="1"/>
    </xf>
    <xf numFmtId="0" fontId="156" fillId="37" borderId="103" xfId="440" applyFont="1" applyFill="1" applyBorder="1" applyAlignment="1" applyProtection="1">
      <alignment horizontal="left" vertical="center" wrapText="1"/>
    </xf>
    <xf numFmtId="0" fontId="155" fillId="37" borderId="71" xfId="440" applyFont="1" applyFill="1" applyBorder="1" applyAlignment="1" applyProtection="1">
      <alignment horizontal="left" vertical="center" wrapText="1"/>
    </xf>
    <xf numFmtId="0" fontId="99" fillId="43" borderId="105" xfId="758" quotePrefix="1" applyFont="1" applyFill="1" applyBorder="1" applyAlignment="1" applyProtection="1">
      <alignment horizontal="center" vertical="center" wrapText="1"/>
    </xf>
    <xf numFmtId="0" fontId="100" fillId="43" borderId="54" xfId="758" applyFont="1" applyFill="1" applyBorder="1" applyAlignment="1" applyProtection="1">
      <alignment horizontal="left" vertical="center" wrapText="1" indent="1"/>
    </xf>
    <xf numFmtId="1" fontId="156" fillId="41" borderId="54" xfId="440" applyNumberFormat="1" applyFont="1" applyFill="1" applyBorder="1" applyAlignment="1" applyProtection="1">
      <alignment horizontal="right" vertical="center" wrapText="1"/>
    </xf>
    <xf numFmtId="1" fontId="156" fillId="37" borderId="98" xfId="440" applyNumberFormat="1" applyFont="1" applyFill="1" applyBorder="1" applyAlignment="1" applyProtection="1">
      <alignment horizontal="right" vertical="center" wrapText="1"/>
    </xf>
    <xf numFmtId="1" fontId="156" fillId="37" borderId="44" xfId="440" applyNumberFormat="1" applyFont="1" applyFill="1" applyBorder="1" applyAlignment="1" applyProtection="1">
      <alignment horizontal="right" vertical="center" wrapText="1"/>
    </xf>
    <xf numFmtId="1" fontId="156" fillId="37" borderId="96" xfId="440" applyNumberFormat="1" applyFont="1" applyFill="1" applyBorder="1" applyAlignment="1" applyProtection="1">
      <alignment horizontal="right" vertical="center" wrapText="1"/>
    </xf>
    <xf numFmtId="1" fontId="156" fillId="37" borderId="105" xfId="440" applyNumberFormat="1" applyFont="1" applyFill="1" applyBorder="1" applyAlignment="1" applyProtection="1">
      <alignment horizontal="right" vertical="center" wrapText="1"/>
    </xf>
    <xf numFmtId="0" fontId="156" fillId="37" borderId="96" xfId="440" applyFont="1" applyFill="1" applyBorder="1" applyAlignment="1" applyProtection="1">
      <alignment horizontal="left" vertical="center" wrapText="1"/>
    </xf>
    <xf numFmtId="0" fontId="99" fillId="43" borderId="89" xfId="758" quotePrefix="1" applyFont="1" applyFill="1" applyBorder="1" applyAlignment="1" applyProtection="1">
      <alignment horizontal="center" vertical="center" wrapText="1"/>
    </xf>
    <xf numFmtId="1" fontId="156" fillId="41" borderId="89" xfId="440" applyNumberFormat="1" applyFont="1" applyFill="1" applyBorder="1" applyAlignment="1" applyProtection="1">
      <alignment horizontal="right" vertical="center" wrapText="1"/>
    </xf>
    <xf numFmtId="1" fontId="156" fillId="41" borderId="20" xfId="440" applyNumberFormat="1" applyFont="1" applyFill="1" applyBorder="1" applyAlignment="1" applyProtection="1">
      <alignment horizontal="right" vertical="center" wrapText="1"/>
    </xf>
    <xf numFmtId="1" fontId="156" fillId="41" borderId="4" xfId="440" applyNumberFormat="1" applyFont="1" applyFill="1" applyBorder="1" applyAlignment="1" applyProtection="1">
      <alignment horizontal="right" vertical="center" wrapText="1"/>
    </xf>
    <xf numFmtId="1" fontId="156" fillId="37" borderId="20" xfId="440" applyNumberFormat="1" applyFont="1" applyFill="1" applyBorder="1" applyAlignment="1" applyProtection="1">
      <alignment horizontal="right" vertical="center" wrapText="1"/>
      <protection locked="0"/>
    </xf>
    <xf numFmtId="1" fontId="156" fillId="37" borderId="4" xfId="440" applyNumberFormat="1" applyFont="1" applyFill="1" applyBorder="1" applyAlignment="1" applyProtection="1">
      <alignment horizontal="right" vertical="center" wrapText="1"/>
      <protection locked="0"/>
    </xf>
    <xf numFmtId="1" fontId="156" fillId="37" borderId="89" xfId="440" applyNumberFormat="1" applyFont="1" applyFill="1" applyBorder="1" applyAlignment="1" applyProtection="1">
      <alignment horizontal="right" vertical="center" wrapText="1"/>
    </xf>
    <xf numFmtId="0" fontId="99" fillId="43" borderId="76" xfId="758" quotePrefix="1" applyFont="1" applyFill="1" applyBorder="1" applyAlignment="1" applyProtection="1">
      <alignment horizontal="center" vertical="center" wrapText="1"/>
    </xf>
    <xf numFmtId="0" fontId="100" fillId="43" borderId="67" xfId="758" applyFont="1" applyFill="1" applyBorder="1" applyAlignment="1" applyProtection="1">
      <alignment horizontal="left" vertical="center" wrapText="1" indent="1"/>
    </xf>
    <xf numFmtId="1" fontId="156" fillId="41" borderId="76" xfId="440" applyNumberFormat="1" applyFont="1" applyFill="1" applyBorder="1" applyAlignment="1" applyProtection="1">
      <alignment horizontal="right" vertical="center" wrapText="1"/>
    </xf>
    <xf numFmtId="1" fontId="156" fillId="41" borderId="22" xfId="440" applyNumberFormat="1" applyFont="1" applyFill="1" applyBorder="1" applyAlignment="1" applyProtection="1">
      <alignment horizontal="right" vertical="center" wrapText="1"/>
    </xf>
    <xf numFmtId="1" fontId="156" fillId="41" borderId="46" xfId="440" applyNumberFormat="1" applyFont="1" applyFill="1" applyBorder="1" applyAlignment="1" applyProtection="1">
      <alignment horizontal="right" vertical="center" wrapText="1"/>
    </xf>
    <xf numFmtId="1" fontId="156" fillId="37" borderId="22" xfId="440" applyNumberFormat="1" applyFont="1" applyFill="1" applyBorder="1" applyAlignment="1" applyProtection="1">
      <alignment horizontal="right" vertical="center" wrapText="1"/>
      <protection locked="0"/>
    </xf>
    <xf numFmtId="1" fontId="156" fillId="37" borderId="46" xfId="440" applyNumberFormat="1" applyFont="1" applyFill="1" applyBorder="1" applyAlignment="1" applyProtection="1">
      <alignment horizontal="right" vertical="center" wrapText="1"/>
      <protection locked="0"/>
    </xf>
    <xf numFmtId="1" fontId="156" fillId="37" borderId="76" xfId="440" applyNumberFormat="1" applyFont="1" applyFill="1" applyBorder="1" applyAlignment="1" applyProtection="1">
      <alignment horizontal="right" vertical="center" wrapText="1"/>
    </xf>
    <xf numFmtId="10" fontId="146" fillId="37" borderId="105" xfId="440" applyNumberFormat="1" applyFont="1" applyFill="1" applyBorder="1" applyAlignment="1" applyProtection="1">
      <alignment horizontal="right" vertical="center" wrapText="1"/>
    </xf>
    <xf numFmtId="10" fontId="146" fillId="42" borderId="89" xfId="440" applyNumberFormat="1" applyFont="1" applyFill="1" applyBorder="1" applyAlignment="1" applyProtection="1">
      <alignment horizontal="right" vertical="center" wrapText="1"/>
    </xf>
    <xf numFmtId="10" fontId="146" fillId="42" borderId="100" xfId="440" applyNumberFormat="1" applyFont="1" applyFill="1" applyBorder="1" applyAlignment="1" applyProtection="1">
      <alignment horizontal="right" vertical="center" wrapText="1"/>
    </xf>
    <xf numFmtId="10" fontId="146" fillId="42" borderId="12" xfId="440" applyNumberFormat="1" applyFont="1" applyFill="1" applyBorder="1" applyAlignment="1" applyProtection="1">
      <alignment horizontal="right" vertical="center" wrapText="1"/>
    </xf>
    <xf numFmtId="10" fontId="146" fillId="42" borderId="21" xfId="440" applyNumberFormat="1" applyFont="1" applyFill="1" applyBorder="1" applyAlignment="1" applyProtection="1">
      <alignment horizontal="right" vertical="center" wrapText="1"/>
    </xf>
    <xf numFmtId="10" fontId="146" fillId="42" borderId="70" xfId="440" applyNumberFormat="1" applyFont="1" applyFill="1" applyBorder="1" applyAlignment="1" applyProtection="1">
      <alignment horizontal="right" vertical="center" wrapText="1"/>
    </xf>
    <xf numFmtId="0" fontId="99" fillId="43" borderId="132" xfId="758" quotePrefix="1" applyFont="1" applyFill="1" applyBorder="1" applyAlignment="1" applyProtection="1">
      <alignment horizontal="center" vertical="center" wrapText="1"/>
    </xf>
    <xf numFmtId="0" fontId="99" fillId="43" borderId="80" xfId="758" applyFont="1" applyFill="1" applyBorder="1" applyAlignment="1" applyProtection="1">
      <alignment horizontal="left" vertical="center" wrapText="1" indent="1"/>
    </xf>
    <xf numFmtId="10" fontId="146" fillId="42" borderId="83" xfId="440" applyNumberFormat="1" applyFont="1" applyFill="1" applyBorder="1" applyAlignment="1" applyProtection="1">
      <alignment horizontal="right" vertical="center" wrapText="1"/>
    </xf>
    <xf numFmtId="10" fontId="146" fillId="42" borderId="58" xfId="440" applyNumberFormat="1" applyFont="1" applyFill="1" applyBorder="1" applyAlignment="1" applyProtection="1">
      <alignment horizontal="right" vertical="center" wrapText="1"/>
    </xf>
    <xf numFmtId="10" fontId="146" fillId="42" borderId="108" xfId="440" applyNumberFormat="1" applyFont="1" applyFill="1" applyBorder="1" applyAlignment="1" applyProtection="1">
      <alignment horizontal="right" vertical="center" wrapText="1"/>
    </xf>
    <xf numFmtId="10" fontId="146" fillId="42" borderId="85" xfId="440" applyNumberFormat="1" applyFont="1" applyFill="1" applyBorder="1" applyAlignment="1" applyProtection="1">
      <alignment horizontal="right" vertical="center" wrapText="1"/>
    </xf>
    <xf numFmtId="10" fontId="146" fillId="42" borderId="86" xfId="440" applyNumberFormat="1" applyFont="1" applyFill="1" applyBorder="1" applyAlignment="1" applyProtection="1">
      <alignment horizontal="right" vertical="center" wrapText="1"/>
    </xf>
    <xf numFmtId="0" fontId="156" fillId="37" borderId="90" xfId="440" applyFont="1" applyFill="1" applyBorder="1" applyAlignment="1" applyProtection="1">
      <alignment horizontal="left" vertical="center" wrapText="1"/>
    </xf>
    <xf numFmtId="0" fontId="99" fillId="43" borderId="27" xfId="440" applyNumberFormat="1" applyFont="1" applyFill="1" applyBorder="1" applyAlignment="1" applyProtection="1">
      <alignment horizontal="center" vertical="center" wrapText="1"/>
    </xf>
    <xf numFmtId="0" fontId="99" fillId="43" borderId="29" xfId="440" applyNumberFormat="1" applyFont="1" applyFill="1" applyBorder="1" applyAlignment="1" applyProtection="1">
      <alignment horizontal="center" vertical="center" wrapText="1"/>
    </xf>
    <xf numFmtId="0" fontId="99" fillId="43" borderId="75" xfId="440" applyNumberFormat="1" applyFont="1" applyFill="1" applyBorder="1" applyAlignment="1" applyProtection="1">
      <alignment horizontal="center" vertical="center" wrapText="1"/>
    </xf>
    <xf numFmtId="0" fontId="99" fillId="43" borderId="73" xfId="440" applyNumberFormat="1" applyFont="1" applyFill="1" applyBorder="1" applyAlignment="1" applyProtection="1">
      <alignment horizontal="center" vertical="center" wrapText="1"/>
    </xf>
    <xf numFmtId="0" fontId="99" fillId="53" borderId="31" xfId="440" applyFont="1" applyFill="1" applyBorder="1" applyAlignment="1">
      <alignment horizontal="center" vertical="center"/>
    </xf>
    <xf numFmtId="0" fontId="99" fillId="53" borderId="104" xfId="440" applyFont="1" applyFill="1" applyBorder="1" applyAlignment="1" applyProtection="1">
      <alignment horizontal="center" vertical="center" wrapText="1"/>
    </xf>
    <xf numFmtId="0" fontId="99" fillId="53" borderId="55" xfId="440" applyFont="1" applyFill="1" applyBorder="1" applyAlignment="1" applyProtection="1">
      <alignment horizontal="center" vertical="center" wrapText="1"/>
    </xf>
    <xf numFmtId="0" fontId="102" fillId="0" borderId="0" xfId="440" applyFont="1" applyAlignment="1">
      <alignment horizontal="center" vertical="center"/>
    </xf>
    <xf numFmtId="0" fontId="102" fillId="0" borderId="0" xfId="440" applyFont="1" applyAlignment="1" applyProtection="1">
      <alignment horizontal="center" vertical="center"/>
    </xf>
    <xf numFmtId="0" fontId="102" fillId="53" borderId="50" xfId="440" applyFont="1" applyFill="1" applyBorder="1" applyAlignment="1" applyProtection="1">
      <alignment horizontal="center" vertical="center"/>
    </xf>
    <xf numFmtId="0" fontId="101" fillId="53" borderId="50" xfId="440" applyFont="1" applyFill="1" applyBorder="1" applyAlignment="1" applyProtection="1">
      <alignment horizontal="center" vertical="center"/>
    </xf>
    <xf numFmtId="0" fontId="163" fillId="53" borderId="50" xfId="440" applyFont="1" applyFill="1" applyBorder="1" applyAlignment="1" applyProtection="1">
      <alignment horizontal="center" vertical="center"/>
    </xf>
    <xf numFmtId="0" fontId="102" fillId="53" borderId="133" xfId="440" applyFont="1" applyFill="1" applyBorder="1" applyAlignment="1" applyProtection="1">
      <alignment horizontal="center" vertical="center"/>
    </xf>
    <xf numFmtId="0" fontId="2" fillId="37" borderId="0" xfId="440" applyFont="1" applyFill="1" applyAlignment="1" applyProtection="1">
      <alignment horizontal="left" vertical="center"/>
    </xf>
    <xf numFmtId="0" fontId="156" fillId="0" borderId="51" xfId="440" applyFont="1" applyFill="1" applyBorder="1" applyAlignment="1">
      <alignment vertical="center"/>
    </xf>
    <xf numFmtId="9" fontId="111" fillId="38" borderId="21" xfId="638" applyFont="1" applyFill="1" applyBorder="1"/>
    <xf numFmtId="9" fontId="111" fillId="38" borderId="4" xfId="638" applyFont="1" applyFill="1" applyBorder="1"/>
    <xf numFmtId="9" fontId="111" fillId="38" borderId="12" xfId="638" applyFont="1" applyFill="1" applyBorder="1"/>
    <xf numFmtId="165" fontId="111" fillId="38" borderId="4" xfId="0" applyNumberFormat="1" applyFont="1" applyFill="1" applyBorder="1"/>
    <xf numFmtId="0" fontId="99" fillId="39" borderId="65" xfId="440" applyFont="1" applyFill="1" applyBorder="1" applyAlignment="1" applyProtection="1">
      <alignment horizontal="left" vertical="center" wrapText="1"/>
    </xf>
    <xf numFmtId="0" fontId="100" fillId="39" borderId="56" xfId="440" applyFont="1" applyFill="1" applyBorder="1" applyAlignment="1" applyProtection="1">
      <alignment horizontal="left" vertical="center" indent="1"/>
    </xf>
    <xf numFmtId="0" fontId="99" fillId="39" borderId="56" xfId="440" applyFont="1" applyFill="1" applyBorder="1" applyAlignment="1" applyProtection="1">
      <alignment horizontal="left" vertical="center" wrapText="1"/>
    </xf>
    <xf numFmtId="0" fontId="100" fillId="39" borderId="56" xfId="440" applyFont="1" applyFill="1" applyBorder="1" applyAlignment="1" applyProtection="1">
      <alignment horizontal="left" vertical="center" wrapText="1" indent="1"/>
    </xf>
    <xf numFmtId="0" fontId="99" fillId="39" borderId="66" xfId="440" applyFont="1" applyFill="1" applyBorder="1" applyAlignment="1" applyProtection="1">
      <alignment horizontal="left" vertical="center" wrapText="1"/>
    </xf>
    <xf numFmtId="0" fontId="101" fillId="53" borderId="31" xfId="440" applyFont="1" applyFill="1" applyBorder="1" applyAlignment="1" applyProtection="1">
      <alignment horizontal="center" vertical="center"/>
    </xf>
    <xf numFmtId="0" fontId="99" fillId="53" borderId="104" xfId="440" applyFont="1" applyFill="1" applyBorder="1" applyAlignment="1" applyProtection="1">
      <alignment horizontal="center" vertical="center"/>
    </xf>
    <xf numFmtId="0" fontId="99" fillId="53" borderId="55" xfId="440" applyFont="1" applyFill="1" applyBorder="1" applyAlignment="1" applyProtection="1">
      <alignment horizontal="center" vertical="center"/>
    </xf>
    <xf numFmtId="0" fontId="100" fillId="53" borderId="28" xfId="440" applyFont="1" applyFill="1" applyBorder="1" applyAlignment="1" applyProtection="1">
      <alignment horizontal="center" vertical="center"/>
    </xf>
    <xf numFmtId="0" fontId="61" fillId="0" borderId="0" xfId="440" applyFont="1" applyBorder="1" applyAlignment="1" applyProtection="1">
      <alignment vertical="center" wrapText="1"/>
    </xf>
    <xf numFmtId="0" fontId="61" fillId="37" borderId="0" xfId="440" applyFont="1" applyFill="1" applyBorder="1" applyAlignment="1" applyProtection="1">
      <alignment horizontal="center" vertical="center" wrapText="1"/>
    </xf>
    <xf numFmtId="0" fontId="100" fillId="53" borderId="29" xfId="440" applyFont="1" applyFill="1" applyBorder="1" applyAlignment="1" applyProtection="1">
      <alignment horizontal="center" vertical="center" wrapText="1"/>
    </xf>
    <xf numFmtId="0" fontId="100" fillId="53" borderId="56" xfId="440" applyFont="1" applyFill="1" applyBorder="1" applyAlignment="1" applyProtection="1">
      <alignment horizontal="center" vertical="center" wrapText="1"/>
    </xf>
    <xf numFmtId="0" fontId="1" fillId="42" borderId="50" xfId="440" applyFont="1" applyFill="1" applyBorder="1" applyAlignment="1" applyProtection="1">
      <alignment horizontal="right"/>
      <protection locked="0"/>
    </xf>
    <xf numFmtId="0" fontId="1" fillId="42" borderId="56" xfId="440" applyFont="1" applyFill="1" applyBorder="1" applyAlignment="1" applyProtection="1">
      <alignment horizontal="right"/>
      <protection locked="0"/>
    </xf>
    <xf numFmtId="0" fontId="1" fillId="38" borderId="50" xfId="440" applyFont="1" applyFill="1" applyBorder="1" applyAlignment="1" applyProtection="1">
      <alignment horizontal="right"/>
      <protection locked="0"/>
    </xf>
    <xf numFmtId="0" fontId="1" fillId="38" borderId="56" xfId="440" applyFont="1" applyFill="1" applyBorder="1" applyAlignment="1" applyProtection="1">
      <alignment horizontal="right"/>
      <protection locked="0"/>
    </xf>
    <xf numFmtId="0" fontId="100" fillId="53" borderId="134" xfId="440" applyFont="1" applyFill="1" applyBorder="1" applyAlignment="1" applyProtection="1">
      <alignment horizontal="center" vertical="center" wrapText="1"/>
    </xf>
    <xf numFmtId="0" fontId="61" fillId="42" borderId="67" xfId="440" applyFont="1" applyFill="1" applyBorder="1" applyAlignment="1" applyProtection="1">
      <alignment horizontal="right"/>
    </xf>
    <xf numFmtId="0" fontId="61" fillId="42" borderId="66" xfId="440" applyFont="1" applyFill="1" applyBorder="1" applyAlignment="1" applyProtection="1">
      <alignment horizontal="right"/>
    </xf>
    <xf numFmtId="0" fontId="61" fillId="42" borderId="66" xfId="440" applyFont="1" applyFill="1" applyBorder="1" applyProtection="1"/>
    <xf numFmtId="0" fontId="61" fillId="42" borderId="26" xfId="440" applyFont="1" applyFill="1" applyBorder="1" applyProtection="1"/>
    <xf numFmtId="0" fontId="99" fillId="53" borderId="31" xfId="440" quotePrefix="1" applyNumberFormat="1" applyFont="1" applyFill="1" applyBorder="1" applyAlignment="1" applyProtection="1">
      <alignment horizontal="center" vertical="center" wrapText="1"/>
    </xf>
    <xf numFmtId="0" fontId="99" fillId="53" borderId="104" xfId="440" quotePrefix="1" applyNumberFormat="1" applyFont="1" applyFill="1" applyBorder="1" applyAlignment="1" applyProtection="1">
      <alignment horizontal="center" vertical="center" wrapText="1"/>
    </xf>
    <xf numFmtId="0" fontId="99" fillId="53" borderId="104" xfId="440" applyNumberFormat="1" applyFont="1" applyFill="1" applyBorder="1" applyAlignment="1" applyProtection="1">
      <alignment horizontal="center" vertical="center" wrapText="1"/>
    </xf>
    <xf numFmtId="0" fontId="99" fillId="53" borderId="55" xfId="440" quotePrefix="1" applyNumberFormat="1" applyFont="1" applyFill="1" applyBorder="1" applyAlignment="1" applyProtection="1">
      <alignment horizontal="center" vertical="center" wrapText="1"/>
    </xf>
    <xf numFmtId="0" fontId="61" fillId="0" borderId="131" xfId="440" applyFont="1" applyBorder="1" applyAlignment="1" applyProtection="1">
      <alignment vertical="center" wrapText="1"/>
    </xf>
    <xf numFmtId="0" fontId="100" fillId="53" borderId="28" xfId="440" applyFont="1" applyFill="1" applyBorder="1" applyAlignment="1" applyProtection="1">
      <alignment horizontal="center" vertical="center" wrapText="1"/>
    </xf>
    <xf numFmtId="0" fontId="100" fillId="53" borderId="133" xfId="440" applyFont="1" applyFill="1" applyBorder="1" applyAlignment="1" applyProtection="1">
      <alignment horizontal="center" vertical="center" wrapText="1"/>
    </xf>
    <xf numFmtId="0" fontId="101" fillId="53" borderId="27" xfId="440" applyFont="1" applyFill="1" applyBorder="1" applyAlignment="1" applyProtection="1">
      <alignment horizontal="center" vertical="center" wrapText="1"/>
    </xf>
    <xf numFmtId="0" fontId="101" fillId="53" borderId="50" xfId="440" applyFont="1" applyFill="1" applyBorder="1" applyAlignment="1" applyProtection="1">
      <alignment horizontal="center" vertical="center" wrapText="1"/>
    </xf>
    <xf numFmtId="0" fontId="101" fillId="53" borderId="56" xfId="440" applyFont="1" applyFill="1" applyBorder="1" applyAlignment="1" applyProtection="1">
      <alignment horizontal="center" vertical="center" wrapText="1"/>
    </xf>
    <xf numFmtId="0" fontId="101" fillId="53" borderId="133" xfId="440" applyFont="1" applyFill="1" applyBorder="1" applyAlignment="1" applyProtection="1">
      <alignment horizontal="center" vertical="center" wrapText="1"/>
    </xf>
    <xf numFmtId="0" fontId="99" fillId="53" borderId="134" xfId="440" applyFont="1" applyFill="1" applyBorder="1" applyAlignment="1" applyProtection="1">
      <alignment horizontal="center" vertical="center"/>
    </xf>
    <xf numFmtId="0" fontId="102" fillId="53" borderId="28" xfId="440" applyFont="1" applyFill="1" applyBorder="1" applyAlignment="1" applyProtection="1">
      <alignment horizontal="center" vertical="center"/>
    </xf>
    <xf numFmtId="0" fontId="101" fillId="53" borderId="28" xfId="440" applyFont="1" applyFill="1" applyBorder="1" applyAlignment="1" applyProtection="1">
      <alignment horizontal="center" vertical="center" wrapText="1"/>
    </xf>
    <xf numFmtId="0" fontId="101" fillId="53" borderId="27" xfId="440" applyFont="1" applyFill="1" applyBorder="1" applyAlignment="1" applyProtection="1">
      <alignment horizontal="left" vertical="center" wrapText="1"/>
    </xf>
    <xf numFmtId="0" fontId="101" fillId="53" borderId="50" xfId="440" applyFont="1" applyFill="1" applyBorder="1" applyAlignment="1" applyProtection="1">
      <alignment horizontal="left" vertical="center" wrapText="1"/>
    </xf>
    <xf numFmtId="0" fontId="101" fillId="53" borderId="56" xfId="440" applyFont="1" applyFill="1" applyBorder="1" applyAlignment="1" applyProtection="1">
      <alignment horizontal="left" vertical="center" wrapText="1"/>
    </xf>
    <xf numFmtId="0" fontId="101" fillId="53" borderId="133" xfId="440" applyFont="1" applyFill="1" applyBorder="1" applyAlignment="1" applyProtection="1">
      <alignment horizontal="left" vertical="center" wrapText="1"/>
    </xf>
    <xf numFmtId="0" fontId="99" fillId="53" borderId="134" xfId="440" applyFont="1" applyFill="1" applyBorder="1" applyAlignment="1" applyProtection="1">
      <alignment horizontal="left" vertical="center"/>
    </xf>
    <xf numFmtId="0" fontId="57" fillId="37" borderId="0" xfId="440" applyFont="1" applyFill="1" applyBorder="1" applyAlignment="1" applyProtection="1">
      <alignment vertical="center" wrapText="1"/>
    </xf>
    <xf numFmtId="0" fontId="57" fillId="37" borderId="0" xfId="440" applyFont="1" applyFill="1" applyBorder="1" applyAlignment="1" applyProtection="1">
      <alignment vertical="center"/>
    </xf>
    <xf numFmtId="0" fontId="100" fillId="53" borderId="27" xfId="440" applyFont="1" applyFill="1" applyBorder="1" applyAlignment="1" applyProtection="1">
      <alignment horizontal="left" vertical="center" wrapText="1"/>
    </xf>
    <xf numFmtId="0" fontId="100" fillId="53" borderId="50" xfId="440" applyFont="1" applyFill="1" applyBorder="1" applyAlignment="1" applyProtection="1">
      <alignment horizontal="left" vertical="center" wrapText="1"/>
    </xf>
    <xf numFmtId="0" fontId="100" fillId="53" borderId="133" xfId="440" applyFont="1" applyFill="1" applyBorder="1" applyAlignment="1" applyProtection="1">
      <alignment horizontal="left" vertical="center" wrapText="1"/>
    </xf>
    <xf numFmtId="0" fontId="159" fillId="53" borderId="31" xfId="0" applyFont="1" applyFill="1" applyBorder="1" applyAlignment="1">
      <alignment horizontal="center" vertical="center"/>
    </xf>
    <xf numFmtId="0" fontId="159" fillId="53" borderId="104" xfId="0" applyFont="1" applyFill="1" applyBorder="1" applyAlignment="1">
      <alignment horizontal="center" vertical="center"/>
    </xf>
    <xf numFmtId="0" fontId="159" fillId="53" borderId="55" xfId="0" applyFont="1" applyFill="1" applyBorder="1" applyAlignment="1">
      <alignment horizontal="center" vertical="center"/>
    </xf>
    <xf numFmtId="1" fontId="102" fillId="53" borderId="156" xfId="461" applyNumberFormat="1" applyFont="1" applyFill="1" applyBorder="1" applyAlignment="1" applyProtection="1">
      <alignment horizontal="center" vertical="center" wrapText="1"/>
    </xf>
    <xf numFmtId="0" fontId="164" fillId="0" borderId="0" xfId="440" applyFont="1" applyAlignment="1"/>
    <xf numFmtId="0" fontId="164" fillId="0" borderId="0" xfId="440" applyFont="1" applyBorder="1" applyAlignment="1"/>
    <xf numFmtId="0" fontId="99" fillId="0" borderId="0" xfId="440" applyFont="1" applyFill="1" applyBorder="1" applyAlignment="1">
      <alignment vertical="center" wrapText="1"/>
    </xf>
    <xf numFmtId="0" fontId="55" fillId="37" borderId="0" xfId="440" applyFont="1" applyFill="1" applyBorder="1" applyAlignment="1">
      <alignment wrapText="1"/>
    </xf>
    <xf numFmtId="0" fontId="100" fillId="53" borderId="49" xfId="440" applyFont="1" applyFill="1" applyBorder="1" applyAlignment="1" applyProtection="1">
      <alignment horizontal="center" vertical="center"/>
    </xf>
    <xf numFmtId="0" fontId="99" fillId="43" borderId="28" xfId="440" applyFont="1" applyFill="1" applyBorder="1" applyAlignment="1">
      <alignment vertical="center" wrapText="1"/>
    </xf>
    <xf numFmtId="0" fontId="99" fillId="43" borderId="134" xfId="440" applyFont="1" applyFill="1" applyBorder="1" applyAlignment="1">
      <alignment horizontal="center" vertical="center"/>
    </xf>
    <xf numFmtId="0" fontId="99" fillId="43" borderId="85" xfId="440" applyFont="1" applyFill="1" applyBorder="1" applyAlignment="1">
      <alignment horizontal="center" vertical="center"/>
    </xf>
    <xf numFmtId="0" fontId="99" fillId="43" borderId="26" xfId="440" applyFont="1" applyFill="1" applyBorder="1" applyAlignment="1">
      <alignment horizontal="center" vertical="center"/>
    </xf>
    <xf numFmtId="0" fontId="99" fillId="43" borderId="56" xfId="440" applyFont="1" applyFill="1" applyBorder="1" applyAlignment="1">
      <alignment horizontal="center" vertical="center"/>
    </xf>
    <xf numFmtId="0" fontId="99" fillId="43" borderId="35" xfId="440" applyFont="1" applyFill="1" applyBorder="1" applyAlignment="1">
      <alignment horizontal="center" vertical="center"/>
    </xf>
    <xf numFmtId="0" fontId="99" fillId="43" borderId="71" xfId="440" applyFont="1" applyFill="1" applyBorder="1" applyAlignment="1">
      <alignment horizontal="center" vertical="center"/>
    </xf>
    <xf numFmtId="3" fontId="61" fillId="37" borderId="27" xfId="440" applyNumberFormat="1" applyFont="1" applyFill="1" applyBorder="1" applyAlignment="1" applyProtection="1">
      <alignment horizontal="right" vertical="center"/>
      <protection locked="0"/>
    </xf>
    <xf numFmtId="3" fontId="55" fillId="38" borderId="29" xfId="440" applyNumberFormat="1" applyFont="1" applyFill="1" applyBorder="1" applyAlignment="1">
      <alignment horizontal="right" vertical="center"/>
    </xf>
    <xf numFmtId="3" fontId="55" fillId="38" borderId="27" xfId="440" applyNumberFormat="1" applyFont="1" applyFill="1" applyBorder="1" applyAlignment="1">
      <alignment horizontal="right" vertical="center"/>
    </xf>
    <xf numFmtId="3" fontId="55" fillId="0" borderId="50" xfId="440" applyNumberFormat="1" applyFont="1" applyFill="1" applyBorder="1" applyAlignment="1" applyProtection="1">
      <alignment horizontal="right" vertical="center"/>
      <protection locked="0"/>
    </xf>
    <xf numFmtId="3" fontId="55" fillId="38" borderId="56" xfId="440" applyNumberFormat="1" applyFont="1" applyFill="1" applyBorder="1" applyAlignment="1">
      <alignment horizontal="right" vertical="center"/>
    </xf>
    <xf numFmtId="3" fontId="55" fillId="38" borderId="35" xfId="440" applyNumberFormat="1" applyFont="1" applyFill="1" applyBorder="1" applyAlignment="1">
      <alignment horizontal="right" vertical="center"/>
    </xf>
    <xf numFmtId="3" fontId="55" fillId="38" borderId="50" xfId="440" applyNumberFormat="1" applyFont="1" applyFill="1" applyBorder="1" applyAlignment="1">
      <alignment horizontal="right" vertical="center"/>
    </xf>
    <xf numFmtId="3" fontId="55" fillId="37" borderId="35" xfId="440" applyNumberFormat="1" applyFont="1" applyFill="1" applyBorder="1" applyAlignment="1">
      <alignment horizontal="right" vertical="center"/>
    </xf>
    <xf numFmtId="3" fontId="55" fillId="0" borderId="50" xfId="440" applyNumberFormat="1" applyFont="1" applyBorder="1" applyAlignment="1" applyProtection="1">
      <alignment horizontal="right" vertical="center"/>
      <protection locked="0"/>
    </xf>
    <xf numFmtId="3" fontId="55" fillId="37" borderId="50" xfId="440" applyNumberFormat="1" applyFont="1" applyFill="1" applyBorder="1" applyAlignment="1" applyProtection="1">
      <alignment horizontal="right" vertical="center"/>
      <protection locked="0"/>
    </xf>
    <xf numFmtId="3" fontId="55" fillId="0" borderId="56" xfId="440" applyNumberFormat="1" applyFont="1" applyBorder="1" applyAlignment="1" applyProtection="1">
      <alignment horizontal="right" vertical="center"/>
      <protection locked="0"/>
    </xf>
    <xf numFmtId="0" fontId="55" fillId="38" borderId="50" xfId="440" applyFont="1" applyFill="1" applyBorder="1" applyAlignment="1">
      <alignment horizontal="right"/>
    </xf>
    <xf numFmtId="3" fontId="55" fillId="38" borderId="30" xfId="440" applyNumberFormat="1" applyFont="1" applyFill="1" applyBorder="1" applyAlignment="1" applyProtection="1">
      <alignment horizontal="right" vertical="center"/>
    </xf>
    <xf numFmtId="0" fontId="55" fillId="38" borderId="52" xfId="440" applyFont="1" applyFill="1" applyBorder="1" applyAlignment="1" applyProtection="1">
      <alignment horizontal="right"/>
    </xf>
    <xf numFmtId="0" fontId="100" fillId="53" borderId="132" xfId="440" applyFont="1" applyFill="1" applyBorder="1" applyAlignment="1" applyProtection="1">
      <alignment horizontal="center" vertical="center"/>
    </xf>
    <xf numFmtId="3" fontId="61" fillId="42" borderId="67" xfId="440" applyNumberFormat="1" applyFont="1" applyFill="1" applyBorder="1" applyAlignment="1">
      <alignment horizontal="right" vertical="center"/>
    </xf>
    <xf numFmtId="3" fontId="61" fillId="42" borderId="26" xfId="440" applyNumberFormat="1" applyFont="1" applyFill="1" applyBorder="1" applyAlignment="1">
      <alignment horizontal="right" vertical="center"/>
    </xf>
    <xf numFmtId="3" fontId="112" fillId="0" borderId="0" xfId="440" applyNumberFormat="1" applyFont="1" applyFill="1" applyBorder="1" applyAlignment="1">
      <alignment horizontal="center" vertical="center"/>
    </xf>
    <xf numFmtId="0" fontId="55" fillId="0" borderId="0" xfId="440" applyFont="1" applyBorder="1"/>
    <xf numFmtId="0" fontId="1" fillId="0" borderId="0" xfId="440" applyFont="1"/>
    <xf numFmtId="0" fontId="100" fillId="0" borderId="0" xfId="440" applyFont="1" applyFill="1" applyBorder="1" applyAlignment="1" applyProtection="1">
      <alignment horizontal="center" vertical="center"/>
    </xf>
    <xf numFmtId="0" fontId="99" fillId="43" borderId="28" xfId="440" applyFont="1" applyFill="1" applyBorder="1" applyAlignment="1">
      <alignment vertical="center"/>
    </xf>
    <xf numFmtId="0" fontId="100" fillId="53" borderId="92" xfId="440" applyFont="1" applyFill="1" applyBorder="1" applyAlignment="1" applyProtection="1">
      <alignment horizontal="center" vertical="center"/>
    </xf>
    <xf numFmtId="0" fontId="100" fillId="53" borderId="48" xfId="440" applyFont="1" applyFill="1" applyBorder="1" applyAlignment="1" applyProtection="1">
      <alignment horizontal="center" vertical="center"/>
    </xf>
    <xf numFmtId="0" fontId="100" fillId="43" borderId="56" xfId="440" applyFont="1" applyFill="1" applyBorder="1" applyAlignment="1">
      <alignment horizontal="left" indent="1"/>
    </xf>
    <xf numFmtId="0" fontId="99" fillId="43" borderId="66" xfId="440" applyFont="1" applyFill="1" applyBorder="1" applyAlignment="1">
      <alignment horizontal="center"/>
    </xf>
    <xf numFmtId="3" fontId="55" fillId="38" borderId="134" xfId="440" applyNumberFormat="1" applyFont="1" applyFill="1" applyBorder="1" applyAlignment="1">
      <alignment horizontal="right" vertical="center"/>
    </xf>
    <xf numFmtId="3" fontId="55" fillId="38" borderId="133" xfId="440" applyNumberFormat="1" applyFont="1" applyFill="1" applyBorder="1" applyAlignment="1">
      <alignment horizontal="right" vertical="center"/>
    </xf>
    <xf numFmtId="0" fontId="99" fillId="43" borderId="28" xfId="440" quotePrefix="1" applyFont="1" applyFill="1" applyBorder="1" applyAlignment="1" applyProtection="1">
      <alignment horizontal="center" vertical="center" wrapText="1"/>
    </xf>
    <xf numFmtId="0" fontId="99" fillId="43" borderId="28" xfId="440" quotePrefix="1" applyFont="1" applyFill="1" applyBorder="1" applyAlignment="1" applyProtection="1">
      <alignment vertical="center" wrapText="1"/>
    </xf>
    <xf numFmtId="0" fontId="99" fillId="43" borderId="45" xfId="440" applyFont="1" applyFill="1" applyBorder="1" applyAlignment="1" applyProtection="1">
      <alignment horizontal="center" vertical="center" wrapText="1"/>
    </xf>
    <xf numFmtId="0" fontId="99" fillId="43" borderId="47" xfId="440" applyFont="1" applyFill="1" applyBorder="1" applyAlignment="1" applyProtection="1">
      <alignment horizontal="center" vertical="center" wrapText="1"/>
    </xf>
    <xf numFmtId="0" fontId="61" fillId="0" borderId="0" xfId="440" applyFont="1" applyFill="1" applyBorder="1" applyAlignment="1">
      <alignment vertical="center" wrapText="1"/>
    </xf>
    <xf numFmtId="0" fontId="99" fillId="43" borderId="28" xfId="440" applyFont="1" applyFill="1" applyBorder="1" applyAlignment="1">
      <alignment horizontal="center" vertical="center" wrapText="1"/>
    </xf>
    <xf numFmtId="0" fontId="99" fillId="43" borderId="104" xfId="0" applyFont="1" applyFill="1" applyBorder="1" applyAlignment="1">
      <alignment horizontal="center" vertical="center" wrapText="1"/>
    </xf>
    <xf numFmtId="49" fontId="100" fillId="39" borderId="95" xfId="571" applyNumberFormat="1" applyFont="1" applyFill="1" applyBorder="1" applyAlignment="1">
      <alignment vertical="center" wrapText="1"/>
    </xf>
    <xf numFmtId="0" fontId="126" fillId="49" borderId="79" xfId="0" applyFont="1" applyFill="1" applyBorder="1" applyAlignment="1">
      <alignment vertical="center" wrapText="1"/>
    </xf>
    <xf numFmtId="0" fontId="126" fillId="49" borderId="131" xfId="0" applyFont="1" applyFill="1" applyBorder="1" applyAlignment="1">
      <alignment vertical="center"/>
    </xf>
    <xf numFmtId="0" fontId="100" fillId="53" borderId="54" xfId="0" applyNumberFormat="1" applyFont="1" applyFill="1" applyBorder="1" applyAlignment="1">
      <alignment horizontal="center" vertical="center" wrapText="1"/>
    </xf>
    <xf numFmtId="0" fontId="100" fillId="53" borderId="77" xfId="0" applyNumberFormat="1" applyFont="1" applyFill="1" applyBorder="1" applyAlignment="1">
      <alignment horizontal="center" vertical="center" wrapText="1"/>
    </xf>
    <xf numFmtId="0" fontId="100" fillId="53" borderId="67" xfId="0" applyNumberFormat="1" applyFont="1" applyFill="1" applyBorder="1" applyAlignment="1">
      <alignment horizontal="center" vertical="center" wrapText="1"/>
    </xf>
    <xf numFmtId="0" fontId="100" fillId="53" borderId="27" xfId="0" applyNumberFormat="1" applyFont="1" applyFill="1" applyBorder="1" applyAlignment="1">
      <alignment horizontal="center"/>
    </xf>
    <xf numFmtId="0" fontId="100" fillId="53" borderId="50" xfId="0" applyNumberFormat="1" applyFont="1" applyFill="1" applyBorder="1" applyAlignment="1">
      <alignment horizontal="center"/>
    </xf>
    <xf numFmtId="0" fontId="100" fillId="53" borderId="52" xfId="0" applyNumberFormat="1" applyFont="1" applyFill="1" applyBorder="1" applyAlignment="1">
      <alignment horizontal="center"/>
    </xf>
    <xf numFmtId="0" fontId="100" fillId="53" borderId="78" xfId="0" applyNumberFormat="1" applyFont="1" applyFill="1" applyBorder="1" applyAlignment="1">
      <alignment horizontal="center"/>
    </xf>
    <xf numFmtId="0" fontId="100" fillId="53" borderId="133" xfId="0" applyNumberFormat="1" applyFont="1" applyFill="1" applyBorder="1" applyAlignment="1">
      <alignment horizontal="center"/>
    </xf>
    <xf numFmtId="0" fontId="100" fillId="53" borderId="54" xfId="571" applyNumberFormat="1" applyFont="1" applyFill="1" applyBorder="1" applyAlignment="1">
      <alignment horizontal="center" vertical="center" wrapText="1"/>
    </xf>
    <xf numFmtId="0" fontId="100" fillId="53" borderId="67" xfId="571" applyNumberFormat="1" applyFont="1" applyFill="1" applyBorder="1" applyAlignment="1">
      <alignment horizontal="center" vertical="center" wrapText="1"/>
    </xf>
    <xf numFmtId="0" fontId="100" fillId="53" borderId="28" xfId="571" applyNumberFormat="1" applyFont="1" applyFill="1" applyBorder="1" applyAlignment="1">
      <alignment horizontal="center" vertical="center" wrapText="1"/>
    </xf>
    <xf numFmtId="0" fontId="126" fillId="54" borderId="54" xfId="0" applyNumberFormat="1" applyFont="1" applyFill="1" applyBorder="1" applyAlignment="1">
      <alignment horizontal="center" vertical="center"/>
    </xf>
    <xf numFmtId="0" fontId="126" fillId="54" borderId="67" xfId="0" applyNumberFormat="1" applyFont="1" applyFill="1" applyBorder="1" applyAlignment="1">
      <alignment horizontal="center" vertical="center" wrapText="1"/>
    </xf>
    <xf numFmtId="0" fontId="100" fillId="53" borderId="27" xfId="571" applyNumberFormat="1" applyFont="1" applyFill="1" applyBorder="1" applyAlignment="1">
      <alignment horizontal="center" vertical="center" wrapText="1"/>
    </xf>
    <xf numFmtId="0" fontId="126" fillId="54" borderId="77" xfId="0" applyNumberFormat="1" applyFont="1" applyFill="1" applyBorder="1" applyAlignment="1">
      <alignment horizontal="center" vertical="center" wrapText="1"/>
    </xf>
    <xf numFmtId="0" fontId="126" fillId="54" borderId="52" xfId="0" applyNumberFormat="1" applyFont="1" applyFill="1" applyBorder="1" applyAlignment="1">
      <alignment horizontal="center" vertical="center" wrapText="1"/>
    </xf>
    <xf numFmtId="0" fontId="126" fillId="54" borderId="133" xfId="0" applyNumberFormat="1" applyFont="1" applyFill="1" applyBorder="1" applyAlignment="1">
      <alignment horizontal="center" vertical="center"/>
    </xf>
    <xf numFmtId="0" fontId="99" fillId="43" borderId="45" xfId="0" applyFont="1" applyFill="1" applyBorder="1" applyAlignment="1">
      <alignment horizontal="center" vertical="center" wrapText="1"/>
    </xf>
    <xf numFmtId="0" fontId="99" fillId="43" borderId="48" xfId="0" applyFont="1" applyFill="1" applyBorder="1" applyAlignment="1">
      <alignment horizontal="center" vertical="center" wrapText="1"/>
    </xf>
    <xf numFmtId="0" fontId="100" fillId="43" borderId="98" xfId="0" applyFont="1" applyFill="1" applyBorder="1" applyAlignment="1">
      <alignment horizontal="center" vertical="center" wrapText="1"/>
    </xf>
    <xf numFmtId="0" fontId="100" fillId="43" borderId="25" xfId="0" applyFont="1" applyFill="1" applyBorder="1" applyAlignment="1">
      <alignment horizontal="center" vertical="center" wrapText="1"/>
    </xf>
    <xf numFmtId="0" fontId="100" fillId="43" borderId="100" xfId="0" applyFont="1" applyFill="1" applyBorder="1" applyAlignment="1">
      <alignment horizontal="center" vertical="center" wrapText="1"/>
    </xf>
    <xf numFmtId="0" fontId="100" fillId="43" borderId="21" xfId="0" applyFont="1" applyFill="1" applyBorder="1" applyAlignment="1">
      <alignment horizontal="center" vertical="center" wrapText="1"/>
    </xf>
    <xf numFmtId="0" fontId="100" fillId="43" borderId="22" xfId="0" applyFont="1" applyFill="1" applyBorder="1" applyAlignment="1">
      <alignment horizontal="center" vertical="center" wrapText="1"/>
    </xf>
    <xf numFmtId="0" fontId="100" fillId="43" borderId="26" xfId="0" applyFont="1" applyFill="1" applyBorder="1" applyAlignment="1">
      <alignment horizontal="center" vertical="center" wrapText="1"/>
    </xf>
    <xf numFmtId="0" fontId="100" fillId="43" borderId="93" xfId="0" applyFont="1" applyFill="1" applyBorder="1" applyAlignment="1">
      <alignment horizontal="center"/>
    </xf>
    <xf numFmtId="0" fontId="100" fillId="43" borderId="73" xfId="0" applyFont="1" applyFill="1" applyBorder="1" applyAlignment="1">
      <alignment horizontal="center" vertical="center" wrapText="1"/>
    </xf>
    <xf numFmtId="0" fontId="100" fillId="43" borderId="33" xfId="0" applyFont="1" applyFill="1" applyBorder="1" applyAlignment="1">
      <alignment horizontal="center"/>
    </xf>
    <xf numFmtId="0" fontId="100" fillId="43" borderId="35" xfId="0" applyFont="1" applyFill="1" applyBorder="1" applyAlignment="1">
      <alignment horizontal="center" vertical="center" wrapText="1"/>
    </xf>
    <xf numFmtId="0" fontId="100" fillId="43" borderId="23" xfId="0" applyFont="1" applyFill="1" applyBorder="1" applyAlignment="1">
      <alignment horizontal="center"/>
    </xf>
    <xf numFmtId="0" fontId="100" fillId="43" borderId="62" xfId="0" applyFont="1" applyFill="1" applyBorder="1" applyAlignment="1">
      <alignment horizontal="center" vertical="center" wrapText="1"/>
    </xf>
    <xf numFmtId="0" fontId="100" fillId="43" borderId="60" xfId="0" applyFont="1" applyFill="1" applyBorder="1" applyAlignment="1">
      <alignment horizontal="center"/>
    </xf>
    <xf numFmtId="0" fontId="100" fillId="43" borderId="71" xfId="0" applyFont="1" applyFill="1" applyBorder="1" applyAlignment="1">
      <alignment horizontal="center" vertical="center" wrapText="1"/>
    </xf>
    <xf numFmtId="0" fontId="100" fillId="43" borderId="135" xfId="0" applyFont="1" applyFill="1" applyBorder="1" applyAlignment="1">
      <alignment horizontal="center"/>
    </xf>
    <xf numFmtId="0" fontId="100" fillId="43" borderId="85" xfId="0" applyFont="1" applyFill="1" applyBorder="1" applyAlignment="1">
      <alignment horizontal="center" vertical="center" wrapText="1"/>
    </xf>
    <xf numFmtId="49" fontId="100" fillId="39" borderId="24" xfId="571" applyNumberFormat="1" applyFont="1" applyFill="1" applyBorder="1" applyAlignment="1">
      <alignment horizontal="center" vertical="center" wrapText="1"/>
    </xf>
    <xf numFmtId="49" fontId="100" fillId="39" borderId="25" xfId="571" applyNumberFormat="1" applyFont="1" applyFill="1" applyBorder="1" applyAlignment="1">
      <alignment horizontal="center" vertical="center" wrapText="1"/>
    </xf>
    <xf numFmtId="49" fontId="100" fillId="39" borderId="66" xfId="571" applyNumberFormat="1" applyFont="1" applyFill="1" applyBorder="1" applyAlignment="1">
      <alignment horizontal="center" vertical="center" wrapText="1"/>
    </xf>
    <xf numFmtId="49" fontId="100" fillId="39" borderId="26" xfId="571" applyNumberFormat="1" applyFont="1" applyFill="1" applyBorder="1" applyAlignment="1">
      <alignment horizontal="center" vertical="center" wrapText="1"/>
    </xf>
    <xf numFmtId="49" fontId="100" fillId="39" borderId="31" xfId="571" applyNumberFormat="1" applyFont="1" applyFill="1" applyBorder="1" applyAlignment="1">
      <alignment horizontal="center" vertical="center" wrapText="1"/>
    </xf>
    <xf numFmtId="49" fontId="100" fillId="39" borderId="48" xfId="571" applyNumberFormat="1" applyFont="1" applyFill="1" applyBorder="1" applyAlignment="1">
      <alignment horizontal="center" vertical="center" wrapText="1"/>
    </xf>
    <xf numFmtId="49" fontId="100" fillId="39" borderId="98" xfId="571" applyNumberFormat="1" applyFont="1" applyFill="1" applyBorder="1" applyAlignment="1">
      <alignment horizontal="center" vertical="center" wrapText="1"/>
    </xf>
    <xf numFmtId="0" fontId="126" fillId="49" borderId="98" xfId="0" applyFont="1" applyFill="1" applyBorder="1" applyAlignment="1">
      <alignment horizontal="center" vertical="center"/>
    </xf>
    <xf numFmtId="0" fontId="126" fillId="49" borderId="25" xfId="0" applyFont="1" applyFill="1" applyBorder="1" applyAlignment="1">
      <alignment horizontal="center" vertical="center"/>
    </xf>
    <xf numFmtId="0" fontId="126" fillId="49" borderId="66" xfId="0" applyFont="1" applyFill="1" applyBorder="1" applyAlignment="1">
      <alignment horizontal="center" vertical="center" wrapText="1"/>
    </xf>
    <xf numFmtId="0" fontId="126" fillId="49" borderId="26" xfId="0" applyFont="1" applyFill="1" applyBorder="1" applyAlignment="1">
      <alignment horizontal="center" vertical="center" wrapText="1"/>
    </xf>
    <xf numFmtId="49" fontId="100" fillId="39" borderId="29" xfId="571" applyNumberFormat="1" applyFont="1" applyFill="1" applyBorder="1" applyAlignment="1">
      <alignment horizontal="center" vertical="center" wrapText="1"/>
    </xf>
    <xf numFmtId="49" fontId="100" fillId="39" borderId="73" xfId="571" applyNumberFormat="1" applyFont="1" applyFill="1" applyBorder="1" applyAlignment="1">
      <alignment horizontal="center" vertical="center" wrapText="1"/>
    </xf>
    <xf numFmtId="0" fontId="126" fillId="49" borderId="100" xfId="0" applyFont="1" applyFill="1" applyBorder="1" applyAlignment="1">
      <alignment horizontal="center" vertical="center" wrapText="1"/>
    </xf>
    <xf numFmtId="0" fontId="126" fillId="49" borderId="21" xfId="0" applyFont="1" applyFill="1" applyBorder="1" applyAlignment="1">
      <alignment horizontal="center" vertical="center" wrapText="1"/>
    </xf>
    <xf numFmtId="0" fontId="126" fillId="49" borderId="30" xfId="0" applyFont="1" applyFill="1" applyBorder="1" applyAlignment="1">
      <alignment horizontal="center" vertical="center" wrapText="1"/>
    </xf>
    <xf numFmtId="0" fontId="126" fillId="49" borderId="62" xfId="0" applyFont="1" applyFill="1" applyBorder="1" applyAlignment="1">
      <alignment horizontal="center" vertical="center" wrapText="1"/>
    </xf>
    <xf numFmtId="0" fontId="126" fillId="49" borderId="134" xfId="0" applyFont="1" applyFill="1" applyBorder="1" applyAlignment="1">
      <alignment horizontal="center" vertical="center"/>
    </xf>
    <xf numFmtId="0" fontId="126" fillId="49" borderId="85" xfId="0" applyFont="1" applyFill="1" applyBorder="1" applyAlignment="1">
      <alignment horizontal="center" vertical="center"/>
    </xf>
    <xf numFmtId="0" fontId="100" fillId="43" borderId="107" xfId="0" applyFont="1" applyFill="1" applyBorder="1" applyAlignment="1">
      <alignment vertical="center" wrapText="1"/>
    </xf>
    <xf numFmtId="0" fontId="100" fillId="43" borderId="70" xfId="0" applyFont="1" applyFill="1" applyBorder="1" applyAlignment="1">
      <alignment vertical="center" wrapText="1"/>
    </xf>
    <xf numFmtId="0" fontId="126" fillId="49" borderId="70" xfId="0" applyFont="1" applyFill="1" applyBorder="1" applyAlignment="1">
      <alignment vertical="center" wrapText="1"/>
    </xf>
    <xf numFmtId="0" fontId="99" fillId="43" borderId="28" xfId="0" applyFont="1" applyFill="1" applyBorder="1" applyAlignment="1">
      <alignment horizontal="center" vertical="center" wrapText="1"/>
    </xf>
    <xf numFmtId="2" fontId="55" fillId="37" borderId="54" xfId="0" applyNumberFormat="1" applyFont="1" applyFill="1" applyBorder="1" applyAlignment="1">
      <alignment horizontal="center" vertical="center" wrapText="1"/>
    </xf>
    <xf numFmtId="4" fontId="111" fillId="42" borderId="77" xfId="0" applyNumberFormat="1" applyFont="1" applyFill="1" applyBorder="1" applyAlignment="1">
      <alignment horizontal="center" vertical="center"/>
    </xf>
    <xf numFmtId="3" fontId="111" fillId="42" borderId="67" xfId="0" applyNumberFormat="1" applyFont="1" applyFill="1" applyBorder="1" applyAlignment="1">
      <alignment horizontal="center" vertical="center"/>
    </xf>
    <xf numFmtId="165" fontId="55" fillId="37" borderId="27" xfId="0" applyNumberFormat="1" applyFont="1" applyFill="1" applyBorder="1" applyAlignment="1">
      <alignment horizontal="center" vertical="center" wrapText="1"/>
    </xf>
    <xf numFmtId="165" fontId="55" fillId="42" borderId="50" xfId="0" applyNumberFormat="1" applyFont="1" applyFill="1" applyBorder="1" applyAlignment="1">
      <alignment horizontal="center" vertical="center" wrapText="1"/>
    </xf>
    <xf numFmtId="165" fontId="55" fillId="42" borderId="52" xfId="0" applyNumberFormat="1" applyFont="1" applyFill="1" applyBorder="1" applyAlignment="1">
      <alignment horizontal="center" vertical="center" wrapText="1"/>
    </xf>
    <xf numFmtId="165" fontId="55" fillId="37" borderId="78" xfId="0" applyNumberFormat="1" applyFont="1" applyFill="1" applyBorder="1" applyAlignment="1">
      <alignment horizontal="center" vertical="center" wrapText="1"/>
    </xf>
    <xf numFmtId="165" fontId="55" fillId="42" borderId="133" xfId="0" applyNumberFormat="1" applyFont="1" applyFill="1" applyBorder="1" applyAlignment="1">
      <alignment horizontal="center" vertical="center" wrapText="1"/>
    </xf>
    <xf numFmtId="3" fontId="111" fillId="42" borderId="54" xfId="0" applyNumberFormat="1" applyFont="1" applyFill="1" applyBorder="1" applyAlignment="1">
      <alignment horizontal="center" vertical="center"/>
    </xf>
    <xf numFmtId="3" fontId="111" fillId="42" borderId="28" xfId="0" applyNumberFormat="1" applyFont="1" applyFill="1" applyBorder="1" applyAlignment="1">
      <alignment horizontal="center" vertical="center"/>
    </xf>
    <xf numFmtId="3" fontId="111" fillId="42" borderId="54" xfId="0" applyNumberFormat="1" applyFont="1" applyFill="1" applyBorder="1" applyAlignment="1">
      <alignment horizontal="center"/>
    </xf>
    <xf numFmtId="3" fontId="111" fillId="42" borderId="67" xfId="0" applyNumberFormat="1" applyFont="1" applyFill="1" applyBorder="1" applyAlignment="1">
      <alignment horizontal="center"/>
    </xf>
    <xf numFmtId="3" fontId="111" fillId="42" borderId="27" xfId="0" applyNumberFormat="1" applyFont="1" applyFill="1" applyBorder="1" applyAlignment="1">
      <alignment horizontal="center"/>
    </xf>
    <xf numFmtId="3" fontId="111" fillId="42" borderId="77" xfId="0" applyNumberFormat="1" applyFont="1" applyFill="1" applyBorder="1" applyAlignment="1">
      <alignment horizontal="center"/>
    </xf>
    <xf numFmtId="3" fontId="111" fillId="42" borderId="52" xfId="0" applyNumberFormat="1" applyFont="1" applyFill="1" applyBorder="1" applyAlignment="1">
      <alignment horizontal="center"/>
    </xf>
    <xf numFmtId="3" fontId="111" fillId="42" borderId="133" xfId="0" applyNumberFormat="1" applyFont="1" applyFill="1" applyBorder="1" applyAlignment="1">
      <alignment horizontal="center"/>
    </xf>
    <xf numFmtId="0" fontId="100" fillId="43" borderId="44" xfId="0" quotePrefix="1" applyFont="1" applyFill="1" applyBorder="1" applyAlignment="1">
      <alignment horizontal="center" vertical="center" wrapText="1"/>
    </xf>
    <xf numFmtId="0" fontId="100" fillId="43" borderId="4" xfId="0" quotePrefix="1" applyFont="1" applyFill="1" applyBorder="1" applyAlignment="1">
      <alignment horizontal="center" vertical="center" wrapText="1"/>
    </xf>
    <xf numFmtId="0" fontId="100" fillId="43" borderId="46" xfId="0" quotePrefix="1" applyFont="1" applyFill="1" applyBorder="1" applyAlignment="1">
      <alignment horizontal="center" vertical="center" wrapText="1"/>
    </xf>
    <xf numFmtId="0" fontId="100" fillId="43" borderId="44" xfId="0" applyFont="1" applyFill="1" applyBorder="1" applyAlignment="1">
      <alignment horizontal="center" vertical="center" wrapText="1" shrinkToFit="1"/>
    </xf>
    <xf numFmtId="0" fontId="100" fillId="43" borderId="47" xfId="0" applyFont="1" applyFill="1" applyBorder="1" applyAlignment="1">
      <alignment horizontal="center" vertical="center" wrapText="1" shrinkToFit="1"/>
    </xf>
    <xf numFmtId="0" fontId="100" fillId="43" borderId="107" xfId="0" applyFont="1" applyFill="1" applyBorder="1" applyAlignment="1">
      <alignment horizontal="left" vertical="center" wrapText="1"/>
    </xf>
    <xf numFmtId="0" fontId="100" fillId="43" borderId="70" xfId="0" applyFont="1" applyFill="1" applyBorder="1" applyAlignment="1">
      <alignment horizontal="left" vertical="center" wrapText="1"/>
    </xf>
    <xf numFmtId="0" fontId="100" fillId="43" borderId="97" xfId="0" applyFont="1" applyFill="1" applyBorder="1" applyAlignment="1">
      <alignment horizontal="left" vertical="center" wrapText="1"/>
    </xf>
    <xf numFmtId="0" fontId="100" fillId="43" borderId="107" xfId="0" applyFont="1" applyFill="1" applyBorder="1" applyAlignment="1">
      <alignment horizontal="left" vertical="center"/>
    </xf>
    <xf numFmtId="0" fontId="99" fillId="43" borderId="28" xfId="0" applyFont="1" applyFill="1" applyBorder="1" applyAlignment="1">
      <alignment horizontal="center" vertical="center" wrapText="1" shrinkToFit="1"/>
    </xf>
    <xf numFmtId="0" fontId="100" fillId="43" borderId="4" xfId="0" applyNumberFormat="1" applyFont="1" applyFill="1" applyBorder="1" applyAlignment="1">
      <alignment horizontal="center" vertical="center" wrapText="1" shrinkToFit="1"/>
    </xf>
    <xf numFmtId="0" fontId="100" fillId="43" borderId="30" xfId="571" applyFont="1" applyFill="1" applyBorder="1" applyAlignment="1">
      <alignment vertical="center" wrapText="1"/>
    </xf>
    <xf numFmtId="0" fontId="99" fillId="43" borderId="66" xfId="462" applyFont="1" applyFill="1" applyBorder="1" applyAlignment="1">
      <alignment vertical="center" wrapText="1"/>
    </xf>
    <xf numFmtId="0" fontId="155" fillId="37" borderId="0" xfId="571" applyFont="1" applyFill="1" applyAlignment="1">
      <alignment horizontal="left"/>
    </xf>
    <xf numFmtId="0" fontId="99" fillId="43" borderId="27" xfId="571" applyFont="1" applyFill="1" applyBorder="1" applyAlignment="1">
      <alignment horizontal="left" vertical="center" wrapText="1"/>
    </xf>
    <xf numFmtId="0" fontId="100" fillId="39" borderId="27" xfId="571" applyFont="1" applyFill="1" applyBorder="1" applyAlignment="1">
      <alignment horizontal="left" vertical="center"/>
    </xf>
    <xf numFmtId="0" fontId="100" fillId="39" borderId="50" xfId="571" applyFont="1" applyFill="1" applyBorder="1" applyAlignment="1">
      <alignment horizontal="left" vertical="center"/>
    </xf>
    <xf numFmtId="0" fontId="100" fillId="39" borderId="52" xfId="571" applyFont="1" applyFill="1" applyBorder="1" applyAlignment="1">
      <alignment horizontal="left" vertical="center"/>
    </xf>
    <xf numFmtId="0" fontId="100" fillId="39" borderId="78" xfId="571" applyFont="1" applyFill="1" applyBorder="1" applyAlignment="1">
      <alignment horizontal="left" vertical="center"/>
    </xf>
    <xf numFmtId="0" fontId="99" fillId="39" borderId="67" xfId="571" applyFont="1" applyFill="1" applyBorder="1" applyAlignment="1">
      <alignment horizontal="left" vertical="center" wrapText="1"/>
    </xf>
    <xf numFmtId="0" fontId="100" fillId="39" borderId="51" xfId="571" applyFont="1" applyFill="1" applyBorder="1" applyAlignment="1">
      <alignment horizontal="left" vertical="center"/>
    </xf>
    <xf numFmtId="0" fontId="100" fillId="39" borderId="51" xfId="571" applyFont="1" applyFill="1" applyBorder="1" applyAlignment="1">
      <alignment horizontal="left" vertical="center" wrapText="1"/>
    </xf>
    <xf numFmtId="0" fontId="99" fillId="39" borderId="132" xfId="571" applyFont="1" applyFill="1" applyBorder="1" applyAlignment="1">
      <alignment horizontal="left" vertical="center" wrapText="1"/>
    </xf>
    <xf numFmtId="0" fontId="100" fillId="39" borderId="54" xfId="462" applyFont="1" applyFill="1" applyBorder="1" applyAlignment="1">
      <alignment horizontal="left" vertical="center"/>
    </xf>
    <xf numFmtId="0" fontId="100" fillId="39" borderId="28" xfId="462" applyFont="1" applyFill="1" applyBorder="1" applyAlignment="1">
      <alignment horizontal="left" vertical="center" wrapText="1"/>
    </xf>
    <xf numFmtId="0" fontId="99" fillId="39" borderId="31" xfId="462" applyFont="1" applyFill="1" applyBorder="1" applyAlignment="1">
      <alignment horizontal="left" vertical="center" wrapText="1"/>
    </xf>
    <xf numFmtId="0" fontId="99" fillId="39" borderId="133" xfId="571" applyFont="1" applyFill="1" applyBorder="1" applyAlignment="1">
      <alignment horizontal="left" vertical="center" wrapText="1"/>
    </xf>
    <xf numFmtId="0" fontId="111" fillId="0" borderId="0" xfId="0" applyFont="1" applyAlignment="1">
      <alignment horizontal="left"/>
    </xf>
    <xf numFmtId="0" fontId="155" fillId="37" borderId="0" xfId="571" applyFont="1" applyFill="1" applyBorder="1" applyAlignment="1">
      <alignment horizontal="left"/>
    </xf>
    <xf numFmtId="0" fontId="55" fillId="37" borderId="0" xfId="462" applyFont="1" applyFill="1" applyBorder="1" applyAlignment="1" applyProtection="1">
      <alignment vertical="center"/>
    </xf>
    <xf numFmtId="0" fontId="111" fillId="37" borderId="0" xfId="0" applyFont="1" applyFill="1" applyAlignment="1">
      <alignment horizontal="left"/>
    </xf>
    <xf numFmtId="0" fontId="55" fillId="37" borderId="0" xfId="462" applyFont="1" applyFill="1" applyBorder="1" applyAlignment="1">
      <alignment horizontal="left" vertical="center"/>
    </xf>
    <xf numFmtId="1" fontId="55" fillId="37" borderId="0" xfId="462" applyNumberFormat="1" applyFont="1" applyFill="1" applyBorder="1" applyAlignment="1">
      <alignment horizontal="center" vertical="center"/>
    </xf>
    <xf numFmtId="0" fontId="100" fillId="37" borderId="0" xfId="462" applyFont="1" applyFill="1" applyBorder="1" applyAlignment="1">
      <alignment horizontal="left" vertical="center" wrapText="1"/>
    </xf>
    <xf numFmtId="1" fontId="55" fillId="37" borderId="0" xfId="462" applyNumberFormat="1" applyFont="1" applyFill="1" applyBorder="1" applyAlignment="1" applyProtection="1">
      <alignment horizontal="right" vertical="center"/>
    </xf>
    <xf numFmtId="1" fontId="55" fillId="37" borderId="0" xfId="571" applyNumberFormat="1" applyFont="1" applyFill="1" applyBorder="1" applyAlignment="1">
      <alignment horizontal="right" vertical="center"/>
    </xf>
    <xf numFmtId="0" fontId="111" fillId="38" borderId="12" xfId="0" applyFont="1" applyFill="1" applyBorder="1"/>
    <xf numFmtId="0" fontId="111" fillId="38" borderId="108" xfId="0" applyFont="1" applyFill="1" applyBorder="1"/>
    <xf numFmtId="49" fontId="99" fillId="39" borderId="93" xfId="571" applyNumberFormat="1" applyFont="1" applyFill="1" applyBorder="1" applyAlignment="1">
      <alignment horizontal="center" vertical="center" wrapText="1"/>
    </xf>
    <xf numFmtId="49" fontId="99" fillId="39" borderId="75" xfId="571" applyNumberFormat="1" applyFont="1" applyFill="1" applyBorder="1" applyAlignment="1">
      <alignment horizontal="center" vertical="center" wrapText="1"/>
    </xf>
    <xf numFmtId="49" fontId="99" fillId="39" borderId="73" xfId="571" applyNumberFormat="1" applyFont="1" applyFill="1" applyBorder="1" applyAlignment="1">
      <alignment horizontal="center" vertical="center" wrapText="1"/>
    </xf>
    <xf numFmtId="0" fontId="111" fillId="37" borderId="24" xfId="0" applyFont="1" applyFill="1" applyBorder="1"/>
    <xf numFmtId="3" fontId="111" fillId="37" borderId="44" xfId="0" applyNumberFormat="1" applyFont="1" applyFill="1" applyBorder="1"/>
    <xf numFmtId="3" fontId="111" fillId="37" borderId="44" xfId="197" applyNumberFormat="1" applyFont="1" applyFill="1" applyBorder="1"/>
    <xf numFmtId="9" fontId="111" fillId="37" borderId="106" xfId="638" applyFont="1" applyFill="1" applyBorder="1"/>
    <xf numFmtId="1" fontId="111" fillId="37" borderId="25" xfId="0" applyNumberFormat="1" applyFont="1" applyFill="1" applyBorder="1"/>
    <xf numFmtId="49" fontId="100" fillId="39" borderId="54" xfId="571" applyNumberFormat="1" applyFont="1" applyFill="1" applyBorder="1" applyAlignment="1">
      <alignment horizontal="left" vertical="center" wrapText="1"/>
    </xf>
    <xf numFmtId="49" fontId="100" fillId="39" borderId="98" xfId="571" applyNumberFormat="1" applyFont="1" applyFill="1" applyBorder="1" applyAlignment="1">
      <alignment horizontal="left" vertical="center" wrapText="1"/>
    </xf>
    <xf numFmtId="49" fontId="100" fillId="39" borderId="77" xfId="571" applyNumberFormat="1" applyFont="1" applyFill="1" applyBorder="1" applyAlignment="1">
      <alignment horizontal="left" vertical="center" wrapText="1"/>
    </xf>
    <xf numFmtId="49" fontId="100" fillId="39" borderId="100" xfId="571" applyNumberFormat="1" applyFont="1" applyFill="1" applyBorder="1" applyAlignment="1">
      <alignment horizontal="left" vertical="center" wrapText="1"/>
    </xf>
    <xf numFmtId="49" fontId="100" fillId="39" borderId="67" xfId="571" applyNumberFormat="1" applyFont="1" applyFill="1" applyBorder="1" applyAlignment="1">
      <alignment horizontal="left" vertical="center" wrapText="1"/>
    </xf>
    <xf numFmtId="49" fontId="100" fillId="39" borderId="66" xfId="571" applyNumberFormat="1" applyFont="1" applyFill="1" applyBorder="1" applyAlignment="1">
      <alignment horizontal="left" vertical="center" wrapText="1"/>
    </xf>
    <xf numFmtId="0" fontId="100" fillId="43" borderId="54" xfId="0" applyFont="1" applyFill="1" applyBorder="1" applyAlignment="1">
      <alignment horizontal="left"/>
    </xf>
    <xf numFmtId="0" fontId="100" fillId="43" borderId="77" xfId="0" applyFont="1" applyFill="1" applyBorder="1" applyAlignment="1">
      <alignment horizontal="left"/>
    </xf>
    <xf numFmtId="0" fontId="100" fillId="43" borderId="67" xfId="0" applyFont="1" applyFill="1" applyBorder="1" applyAlignment="1">
      <alignment horizontal="left"/>
    </xf>
    <xf numFmtId="0" fontId="111" fillId="38" borderId="21" xfId="0" applyFont="1" applyFill="1" applyBorder="1"/>
    <xf numFmtId="0" fontId="125" fillId="54" borderId="31" xfId="445" applyFont="1" applyFill="1" applyBorder="1" applyAlignment="1">
      <alignment horizontal="center"/>
    </xf>
    <xf numFmtId="0" fontId="55" fillId="44" borderId="0" xfId="445" applyFont="1" applyFill="1" applyBorder="1" applyAlignment="1">
      <alignment horizontal="center" wrapText="1"/>
    </xf>
    <xf numFmtId="9" fontId="111" fillId="38" borderId="63" xfId="638" applyFont="1" applyFill="1" applyBorder="1"/>
    <xf numFmtId="9" fontId="111" fillId="38" borderId="101" xfId="638" applyFont="1" applyFill="1" applyBorder="1"/>
    <xf numFmtId="9" fontId="111" fillId="38" borderId="62" xfId="638" applyFont="1" applyFill="1" applyBorder="1"/>
    <xf numFmtId="164" fontId="111" fillId="38" borderId="63" xfId="0" applyNumberFormat="1" applyFont="1" applyFill="1" applyBorder="1"/>
    <xf numFmtId="164" fontId="111" fillId="38" borderId="63" xfId="0" applyNumberFormat="1" applyFont="1" applyFill="1" applyBorder="1" applyAlignment="1">
      <alignment textRotation="180"/>
    </xf>
    <xf numFmtId="164" fontId="111" fillId="38" borderId="62" xfId="0" applyNumberFormat="1" applyFont="1" applyFill="1" applyBorder="1" applyAlignment="1">
      <alignment textRotation="180"/>
    </xf>
    <xf numFmtId="0" fontId="111" fillId="37" borderId="46" xfId="0" applyFont="1" applyFill="1" applyBorder="1"/>
    <xf numFmtId="0" fontId="100" fillId="39" borderId="52" xfId="0" applyFont="1" applyFill="1" applyBorder="1" applyAlignment="1">
      <alignment horizontal="center"/>
    </xf>
    <xf numFmtId="0" fontId="100" fillId="53" borderId="52" xfId="0" applyFont="1" applyFill="1" applyBorder="1"/>
    <xf numFmtId="0" fontId="100" fillId="39" borderId="52" xfId="0" applyFont="1" applyFill="1" applyBorder="1"/>
    <xf numFmtId="164" fontId="111" fillId="37" borderId="63" xfId="0" applyNumberFormat="1" applyFont="1" applyFill="1" applyBorder="1" applyAlignment="1">
      <alignment textRotation="180"/>
    </xf>
    <xf numFmtId="164" fontId="111" fillId="37" borderId="62" xfId="0" applyNumberFormat="1" applyFont="1" applyFill="1" applyBorder="1" applyAlignment="1">
      <alignment textRotation="180"/>
    </xf>
    <xf numFmtId="9" fontId="111" fillId="37" borderId="63" xfId="638" applyFont="1" applyFill="1" applyBorder="1"/>
    <xf numFmtId="9" fontId="111" fillId="37" borderId="101" xfId="638" applyFont="1" applyFill="1" applyBorder="1"/>
    <xf numFmtId="9" fontId="111" fillId="37" borderId="62" xfId="638" applyFont="1" applyFill="1" applyBorder="1"/>
    <xf numFmtId="0" fontId="100" fillId="53" borderId="56" xfId="0" applyFont="1" applyFill="1" applyBorder="1" applyAlignment="1">
      <alignment horizontal="center" vertical="center"/>
    </xf>
    <xf numFmtId="0" fontId="100" fillId="53" borderId="134" xfId="0" applyFont="1" applyFill="1" applyBorder="1" applyAlignment="1">
      <alignment horizontal="center" vertical="center"/>
    </xf>
    <xf numFmtId="3" fontId="55" fillId="37" borderId="39" xfId="0" applyNumberFormat="1" applyFont="1" applyFill="1" applyBorder="1" applyAlignment="1" applyProtection="1">
      <alignment vertical="center"/>
    </xf>
    <xf numFmtId="3" fontId="55" fillId="37" borderId="0" xfId="0" applyNumberFormat="1" applyFont="1" applyFill="1" applyBorder="1" applyAlignment="1" applyProtection="1">
      <alignment vertical="center"/>
    </xf>
    <xf numFmtId="3" fontId="55" fillId="37" borderId="131" xfId="0" applyNumberFormat="1" applyFont="1" applyFill="1" applyBorder="1" applyAlignment="1" applyProtection="1">
      <alignment vertical="center"/>
    </xf>
    <xf numFmtId="0" fontId="99" fillId="53" borderId="31" xfId="0" applyFont="1" applyFill="1" applyBorder="1" applyAlignment="1">
      <alignment horizontal="center" vertical="center"/>
    </xf>
    <xf numFmtId="0" fontId="99" fillId="39" borderId="133" xfId="0" applyFont="1" applyFill="1" applyBorder="1" applyAlignment="1" applyProtection="1">
      <alignment horizontal="left" vertical="center" wrapText="1" shrinkToFit="1"/>
    </xf>
    <xf numFmtId="3" fontId="55" fillId="38" borderId="90" xfId="0" applyNumberFormat="1" applyFont="1" applyFill="1" applyBorder="1" applyAlignment="1" applyProtection="1">
      <alignment vertical="center"/>
    </xf>
    <xf numFmtId="3" fontId="55" fillId="37" borderId="136" xfId="0" applyNumberFormat="1" applyFont="1" applyFill="1" applyBorder="1" applyAlignment="1" applyProtection="1">
      <alignment vertical="center"/>
    </xf>
    <xf numFmtId="3" fontId="55" fillId="38" borderId="108" xfId="0" applyNumberFormat="1" applyFont="1" applyFill="1" applyBorder="1" applyAlignment="1" applyProtection="1">
      <alignment vertical="center"/>
    </xf>
    <xf numFmtId="3" fontId="55" fillId="38" borderId="85" xfId="0" applyNumberFormat="1" applyFont="1" applyFill="1" applyBorder="1" applyAlignment="1" applyProtection="1">
      <alignment vertical="center"/>
    </xf>
    <xf numFmtId="0" fontId="99" fillId="39" borderId="52" xfId="0" applyFont="1" applyFill="1" applyBorder="1" applyAlignment="1" applyProtection="1">
      <alignment horizontal="left" vertical="center" wrapText="1" shrinkToFit="1"/>
    </xf>
    <xf numFmtId="3" fontId="55" fillId="37" borderId="79" xfId="0" applyNumberFormat="1" applyFont="1" applyFill="1" applyBorder="1" applyAlignment="1" applyProtection="1">
      <alignment vertical="center"/>
    </xf>
    <xf numFmtId="3" fontId="55" fillId="38" borderId="63" xfId="0" applyNumberFormat="1" applyFont="1" applyFill="1" applyBorder="1" applyAlignment="1" applyProtection="1">
      <alignment vertical="center"/>
    </xf>
    <xf numFmtId="3" fontId="55" fillId="37" borderId="63" xfId="0" applyNumberFormat="1" applyFont="1" applyFill="1" applyBorder="1" applyAlignment="1" applyProtection="1">
      <alignment vertical="center"/>
    </xf>
    <xf numFmtId="3" fontId="55" fillId="37" borderId="101" xfId="0" applyNumberFormat="1" applyFont="1" applyFill="1" applyBorder="1" applyAlignment="1" applyProtection="1">
      <alignment vertical="center"/>
    </xf>
    <xf numFmtId="3" fontId="55" fillId="37" borderId="23" xfId="0" applyNumberFormat="1" applyFont="1" applyFill="1" applyBorder="1" applyAlignment="1" applyProtection="1">
      <alignment vertical="center"/>
    </xf>
    <xf numFmtId="3" fontId="55" fillId="37" borderId="62" xfId="0" applyNumberFormat="1" applyFont="1" applyFill="1" applyBorder="1" applyAlignment="1" applyProtection="1">
      <alignment vertical="center"/>
    </xf>
    <xf numFmtId="0" fontId="99" fillId="39" borderId="133" xfId="440" applyFont="1" applyFill="1" applyBorder="1" applyAlignment="1" applyProtection="1">
      <alignment horizontal="center" vertical="center"/>
    </xf>
    <xf numFmtId="0" fontId="99" fillId="39" borderId="134" xfId="440" applyFont="1" applyFill="1" applyBorder="1" applyAlignment="1" applyProtection="1">
      <alignment horizontal="center" vertical="center"/>
    </xf>
    <xf numFmtId="0" fontId="99" fillId="43" borderId="28" xfId="440" applyFont="1" applyFill="1" applyBorder="1" applyAlignment="1" applyProtection="1">
      <alignment horizontal="center" vertical="center" wrapText="1"/>
    </xf>
    <xf numFmtId="0" fontId="100" fillId="43" borderId="27" xfId="440" applyFont="1" applyFill="1" applyBorder="1" applyAlignment="1" applyProtection="1">
      <alignment horizontal="center" vertical="center"/>
    </xf>
    <xf numFmtId="0" fontId="100" fillId="43" borderId="50" xfId="440" applyFont="1" applyFill="1" applyBorder="1" applyAlignment="1" applyProtection="1">
      <alignment horizontal="center" vertical="center"/>
    </xf>
    <xf numFmtId="0" fontId="134" fillId="43" borderId="50" xfId="440" applyFont="1" applyFill="1" applyBorder="1" applyAlignment="1" applyProtection="1">
      <alignment horizontal="center" vertical="center"/>
    </xf>
    <xf numFmtId="0" fontId="100" fillId="43" borderId="52" xfId="440" applyFont="1" applyFill="1" applyBorder="1" applyAlignment="1" applyProtection="1">
      <alignment horizontal="center" vertical="center"/>
    </xf>
    <xf numFmtId="0" fontId="99" fillId="43" borderId="133" xfId="440" applyFont="1" applyFill="1" applyBorder="1" applyAlignment="1" applyProtection="1">
      <alignment horizontal="center" vertical="center"/>
    </xf>
    <xf numFmtId="4" fontId="146" fillId="43" borderId="31" xfId="440" applyNumberFormat="1" applyFont="1" applyFill="1" applyBorder="1" applyAlignment="1">
      <alignment horizontal="center" vertical="center"/>
    </xf>
    <xf numFmtId="4" fontId="146" fillId="43" borderId="104" xfId="440" applyNumberFormat="1" applyFont="1" applyFill="1" applyBorder="1" applyAlignment="1">
      <alignment horizontal="center" vertical="center"/>
    </xf>
    <xf numFmtId="4" fontId="146" fillId="43" borderId="55" xfId="440" applyNumberFormat="1" applyFont="1" applyFill="1" applyBorder="1" applyAlignment="1">
      <alignment horizontal="center" vertical="center"/>
    </xf>
    <xf numFmtId="4" fontId="99" fillId="43" borderId="104" xfId="440" applyNumberFormat="1" applyFont="1" applyFill="1" applyBorder="1" applyAlignment="1">
      <alignment vertical="center"/>
    </xf>
    <xf numFmtId="4" fontId="99" fillId="43" borderId="55" xfId="440" applyNumberFormat="1" applyFont="1" applyFill="1" applyBorder="1" applyAlignment="1">
      <alignment vertical="center"/>
    </xf>
    <xf numFmtId="4" fontId="99" fillId="43" borderId="31" xfId="440" applyNumberFormat="1" applyFont="1" applyFill="1" applyBorder="1" applyAlignment="1">
      <alignment vertical="center"/>
    </xf>
    <xf numFmtId="4" fontId="99" fillId="43" borderId="104" xfId="440" applyNumberFormat="1" applyFont="1" applyFill="1" applyBorder="1" applyAlignment="1">
      <alignment horizontal="center" vertical="center"/>
    </xf>
    <xf numFmtId="4" fontId="149" fillId="38" borderId="39" xfId="440" applyNumberFormat="1" applyFont="1" applyFill="1" applyBorder="1" applyAlignment="1">
      <alignment horizontal="center" vertical="center"/>
    </xf>
    <xf numFmtId="4" fontId="55" fillId="38" borderId="51" xfId="440" applyNumberFormat="1" applyFont="1" applyFill="1" applyBorder="1" applyAlignment="1">
      <alignment horizontal="center" vertical="center"/>
    </xf>
    <xf numFmtId="4" fontId="149" fillId="38" borderId="56" xfId="440" applyNumberFormat="1" applyFont="1" applyFill="1" applyBorder="1" applyAlignment="1">
      <alignment horizontal="center" vertical="center"/>
    </xf>
    <xf numFmtId="4" fontId="149" fillId="38" borderId="51" xfId="440" applyNumberFormat="1" applyFont="1" applyFill="1" applyBorder="1" applyAlignment="1">
      <alignment horizontal="center" vertical="center"/>
    </xf>
    <xf numFmtId="4" fontId="55" fillId="38" borderId="9" xfId="440" applyNumberFormat="1" applyFont="1" applyFill="1" applyBorder="1" applyAlignment="1">
      <alignment horizontal="center" vertical="center"/>
    </xf>
    <xf numFmtId="4" fontId="149" fillId="38" borderId="9" xfId="440" applyNumberFormat="1" applyFont="1" applyFill="1" applyBorder="1" applyAlignment="1">
      <alignment horizontal="center" vertical="center"/>
    </xf>
    <xf numFmtId="4" fontId="138" fillId="42" borderId="56" xfId="440" applyNumberFormat="1" applyFont="1" applyFill="1" applyBorder="1" applyAlignment="1">
      <alignment horizontal="center" vertical="center"/>
    </xf>
    <xf numFmtId="4" fontId="55" fillId="38" borderId="56" xfId="440" applyNumberFormat="1" applyFont="1" applyFill="1" applyBorder="1" applyAlignment="1">
      <alignment horizontal="center" vertical="center"/>
    </xf>
    <xf numFmtId="4" fontId="99" fillId="43" borderId="31" xfId="0" applyNumberFormat="1" applyFont="1" applyFill="1" applyBorder="1" applyAlignment="1">
      <alignment vertical="center"/>
    </xf>
    <xf numFmtId="4" fontId="99" fillId="43" borderId="104" xfId="0" applyNumberFormat="1" applyFont="1" applyFill="1" applyBorder="1" applyAlignment="1">
      <alignment vertical="center"/>
    </xf>
    <xf numFmtId="4" fontId="99" fillId="43" borderId="55" xfId="0" applyNumberFormat="1" applyFont="1" applyFill="1" applyBorder="1" applyAlignment="1">
      <alignment vertical="center"/>
    </xf>
    <xf numFmtId="4" fontId="61" fillId="38" borderId="131" xfId="440" applyNumberFormat="1" applyFont="1" applyFill="1" applyBorder="1" applyAlignment="1">
      <alignment horizontal="center" vertical="center"/>
    </xf>
    <xf numFmtId="0" fontId="100" fillId="43" borderId="56" xfId="0" applyFont="1" applyFill="1" applyBorder="1" applyAlignment="1">
      <alignment horizontal="center"/>
    </xf>
    <xf numFmtId="0" fontId="99" fillId="53" borderId="66" xfId="0" applyFont="1" applyFill="1" applyBorder="1" applyAlignment="1">
      <alignment horizontal="center"/>
    </xf>
    <xf numFmtId="0" fontId="99" fillId="43" borderId="66" xfId="0" applyFont="1" applyFill="1" applyBorder="1" applyAlignment="1">
      <alignment horizontal="center"/>
    </xf>
    <xf numFmtId="0" fontId="99" fillId="39" borderId="67" xfId="0" applyFont="1" applyFill="1" applyBorder="1" applyAlignment="1" applyProtection="1">
      <alignment horizontal="center" vertical="center"/>
    </xf>
    <xf numFmtId="0" fontId="99" fillId="39" borderId="67" xfId="0" applyNumberFormat="1" applyFont="1" applyFill="1" applyBorder="1" applyAlignment="1" applyProtection="1">
      <alignment horizontal="center" vertical="center" wrapText="1"/>
    </xf>
    <xf numFmtId="4" fontId="61" fillId="42" borderId="66" xfId="0" applyNumberFormat="1" applyFont="1" applyFill="1" applyBorder="1" applyAlignment="1" applyProtection="1">
      <alignment horizontal="center" vertical="center" wrapText="1"/>
    </xf>
    <xf numFmtId="4" fontId="61" fillId="42" borderId="74" xfId="0" applyNumberFormat="1" applyFont="1" applyFill="1" applyBorder="1" applyAlignment="1" applyProtection="1">
      <alignment horizontal="center" vertical="center" wrapText="1"/>
    </xf>
    <xf numFmtId="4" fontId="61" fillId="42" borderId="46" xfId="0" applyNumberFormat="1" applyFont="1" applyFill="1" applyBorder="1" applyAlignment="1" applyProtection="1">
      <alignment horizontal="center" vertical="center" wrapText="1"/>
    </xf>
    <xf numFmtId="0" fontId="166" fillId="0" borderId="0" xfId="0" applyFont="1"/>
    <xf numFmtId="4" fontId="61" fillId="42" borderId="26" xfId="0" applyNumberFormat="1" applyFont="1" applyFill="1" applyBorder="1" applyAlignment="1" applyProtection="1">
      <alignment horizontal="center" vertical="center" wrapText="1"/>
    </xf>
    <xf numFmtId="4" fontId="165" fillId="38" borderId="66" xfId="440" applyNumberFormat="1" applyFont="1" applyFill="1" applyBorder="1" applyAlignment="1">
      <alignment horizontal="center" vertical="center"/>
    </xf>
    <xf numFmtId="4" fontId="165" fillId="38" borderId="26" xfId="440" applyNumberFormat="1" applyFont="1" applyFill="1" applyBorder="1" applyAlignment="1">
      <alignment horizontal="center" vertical="center"/>
    </xf>
    <xf numFmtId="9" fontId="111" fillId="42" borderId="29" xfId="638" applyNumberFormat="1" applyFont="1" applyFill="1" applyBorder="1" applyProtection="1"/>
    <xf numFmtId="9" fontId="111" fillId="42" borderId="56" xfId="638" applyNumberFormat="1" applyFont="1" applyFill="1" applyBorder="1" applyProtection="1"/>
    <xf numFmtId="9" fontId="111" fillId="42" borderId="30" xfId="638" applyNumberFormat="1" applyFont="1" applyFill="1" applyBorder="1" applyProtection="1"/>
    <xf numFmtId="9" fontId="111" fillId="42" borderId="72" xfId="638" applyNumberFormat="1" applyFont="1" applyFill="1" applyBorder="1" applyProtection="1"/>
    <xf numFmtId="9" fontId="111" fillId="42" borderId="9" xfId="638" applyNumberFormat="1" applyFont="1" applyFill="1" applyBorder="1" applyProtection="1"/>
    <xf numFmtId="9" fontId="111" fillId="42" borderId="101" xfId="638" applyNumberFormat="1" applyFont="1" applyFill="1" applyBorder="1" applyProtection="1"/>
    <xf numFmtId="4" fontId="165" fillId="38" borderId="74" xfId="440" applyNumberFormat="1" applyFont="1" applyFill="1" applyBorder="1" applyAlignment="1">
      <alignment horizontal="center" vertical="center"/>
    </xf>
    <xf numFmtId="9" fontId="111" fillId="42" borderId="27" xfId="638" applyNumberFormat="1" applyFont="1" applyFill="1" applyBorder="1" applyProtection="1"/>
    <xf numFmtId="9" fontId="111" fillId="42" borderId="50" xfId="638" applyNumberFormat="1" applyFont="1" applyFill="1" applyBorder="1" applyProtection="1"/>
    <xf numFmtId="9" fontId="111" fillId="42" borderId="52" xfId="638" applyNumberFormat="1" applyFont="1" applyFill="1" applyBorder="1" applyProtection="1"/>
    <xf numFmtId="4" fontId="165" fillId="38" borderId="67" xfId="440" applyNumberFormat="1" applyFont="1" applyFill="1" applyBorder="1" applyAlignment="1">
      <alignment horizontal="center" vertical="center"/>
    </xf>
    <xf numFmtId="9" fontId="111" fillId="42" borderId="73" xfId="638" applyNumberFormat="1" applyFont="1" applyFill="1" applyBorder="1" applyProtection="1"/>
    <xf numFmtId="9" fontId="111" fillId="42" borderId="35" xfId="638" applyNumberFormat="1" applyFont="1" applyFill="1" applyBorder="1" applyProtection="1"/>
    <xf numFmtId="9" fontId="111" fillId="42" borderId="62" xfId="638" applyNumberFormat="1" applyFont="1" applyFill="1" applyBorder="1" applyProtection="1"/>
    <xf numFmtId="0" fontId="99" fillId="43" borderId="29" xfId="0" applyFont="1" applyFill="1" applyBorder="1" applyAlignment="1" applyProtection="1">
      <alignment horizontal="center" vertical="center"/>
    </xf>
    <xf numFmtId="0" fontId="99" fillId="43" borderId="95" xfId="0" applyFont="1" applyFill="1" applyBorder="1" applyAlignment="1" applyProtection="1">
      <alignment horizontal="center" vertical="center"/>
    </xf>
    <xf numFmtId="0" fontId="100" fillId="43" borderId="50" xfId="0" applyFont="1" applyFill="1" applyBorder="1" applyAlignment="1">
      <alignment horizontal="center" vertical="center"/>
    </xf>
    <xf numFmtId="0" fontId="99" fillId="53" borderId="67" xfId="0" applyFont="1" applyFill="1" applyBorder="1" applyAlignment="1">
      <alignment horizontal="center" vertical="center"/>
    </xf>
    <xf numFmtId="0" fontId="99" fillId="43" borderId="67" xfId="0" applyFont="1" applyFill="1" applyBorder="1" applyAlignment="1">
      <alignment horizontal="center" vertical="center"/>
    </xf>
    <xf numFmtId="4" fontId="102" fillId="38" borderId="75" xfId="0" applyNumberFormat="1" applyFont="1" applyFill="1" applyBorder="1" applyAlignment="1" applyProtection="1">
      <alignment horizontal="center" vertical="top"/>
    </xf>
    <xf numFmtId="4" fontId="102" fillId="38" borderId="39" xfId="0" applyNumberFormat="1" applyFont="1" applyFill="1" applyBorder="1" applyAlignment="1" applyProtection="1">
      <alignment horizontal="center" vertical="top"/>
    </xf>
    <xf numFmtId="4" fontId="44" fillId="38" borderId="88" xfId="345" applyNumberFormat="1" applyFont="1" applyFill="1" applyBorder="1" applyAlignment="1" applyProtection="1">
      <alignment horizontal="center"/>
    </xf>
    <xf numFmtId="4" fontId="43" fillId="38" borderId="75" xfId="0" applyNumberFormat="1" applyFont="1" applyFill="1" applyBorder="1" applyAlignment="1" applyProtection="1">
      <alignment horizontal="center" vertical="top"/>
    </xf>
    <xf numFmtId="4" fontId="43" fillId="38" borderId="39" xfId="0" applyNumberFormat="1" applyFont="1" applyFill="1" applyBorder="1" applyAlignment="1" applyProtection="1">
      <alignment horizontal="center" vertical="top"/>
    </xf>
    <xf numFmtId="4" fontId="43" fillId="38" borderId="73" xfId="0" applyNumberFormat="1" applyFont="1" applyFill="1" applyBorder="1" applyAlignment="1" applyProtection="1">
      <alignment horizontal="center" vertical="top"/>
    </xf>
    <xf numFmtId="4" fontId="43" fillId="38" borderId="35" xfId="0" applyNumberFormat="1" applyFont="1" applyFill="1" applyBorder="1" applyAlignment="1" applyProtection="1">
      <alignment horizontal="center" vertical="top"/>
    </xf>
    <xf numFmtId="4" fontId="44" fillId="38" borderId="26" xfId="0" applyNumberFormat="1" applyFont="1" applyFill="1" applyBorder="1" applyAlignment="1" applyProtection="1">
      <alignment horizontal="center" vertical="top"/>
    </xf>
    <xf numFmtId="4" fontId="43" fillId="38" borderId="34" xfId="0" applyNumberFormat="1" applyFont="1" applyFill="1" applyBorder="1" applyAlignment="1" applyProtection="1">
      <alignment horizontal="center" vertical="top"/>
    </xf>
    <xf numFmtId="4" fontId="44" fillId="38" borderId="74" xfId="0" applyNumberFormat="1" applyFont="1" applyFill="1" applyBorder="1" applyAlignment="1" applyProtection="1">
      <alignment horizontal="center" vertical="top"/>
    </xf>
    <xf numFmtId="9" fontId="111" fillId="42" borderId="93" xfId="0" applyNumberFormat="1" applyFont="1" applyFill="1" applyBorder="1" applyProtection="1"/>
    <xf numFmtId="9" fontId="111" fillId="42" borderId="75" xfId="0" applyNumberFormat="1" applyFont="1" applyFill="1" applyBorder="1" applyProtection="1"/>
    <xf numFmtId="9" fontId="111" fillId="42" borderId="73" xfId="0" applyNumberFormat="1" applyFont="1" applyFill="1" applyBorder="1" applyProtection="1"/>
    <xf numFmtId="9" fontId="111" fillId="42" borderId="94" xfId="0" applyNumberFormat="1" applyFont="1" applyFill="1" applyBorder="1" applyProtection="1"/>
    <xf numFmtId="9" fontId="111" fillId="42" borderId="33" xfId="0" applyNumberFormat="1" applyFont="1" applyFill="1" applyBorder="1" applyProtection="1"/>
    <xf numFmtId="9" fontId="111" fillId="42" borderId="34" xfId="0" applyNumberFormat="1" applyFont="1" applyFill="1" applyBorder="1" applyProtection="1"/>
    <xf numFmtId="9" fontId="111" fillId="42" borderId="35" xfId="0" applyNumberFormat="1" applyFont="1" applyFill="1" applyBorder="1" applyProtection="1"/>
    <xf numFmtId="9" fontId="111" fillId="42" borderId="39" xfId="0" applyNumberFormat="1" applyFont="1" applyFill="1" applyBorder="1" applyProtection="1"/>
    <xf numFmtId="9" fontId="111" fillId="42" borderId="57" xfId="0" applyNumberFormat="1" applyFont="1" applyFill="1" applyBorder="1" applyProtection="1"/>
    <xf numFmtId="0" fontId="166" fillId="38" borderId="135" xfId="0" applyFont="1" applyFill="1" applyBorder="1"/>
    <xf numFmtId="0" fontId="166" fillId="38" borderId="136" xfId="0" applyFont="1" applyFill="1" applyBorder="1"/>
    <xf numFmtId="0" fontId="166" fillId="38" borderId="85" xfId="0" applyFont="1" applyFill="1" applyBorder="1"/>
    <xf numFmtId="0" fontId="166" fillId="38" borderId="90" xfId="0" applyFont="1" applyFill="1" applyBorder="1"/>
    <xf numFmtId="4" fontId="1" fillId="38" borderId="33" xfId="440" applyNumberFormat="1" applyFont="1" applyFill="1" applyBorder="1" applyAlignment="1">
      <alignment horizontal="center" vertical="center"/>
    </xf>
    <xf numFmtId="0" fontId="0" fillId="38" borderId="34" xfId="0" applyFill="1" applyBorder="1"/>
    <xf numFmtId="0" fontId="0" fillId="38" borderId="135" xfId="0" applyFill="1" applyBorder="1"/>
    <xf numFmtId="4" fontId="1" fillId="38" borderId="136" xfId="440" applyNumberFormat="1" applyFont="1" applyFill="1" applyBorder="1" applyAlignment="1">
      <alignment horizontal="center" vertical="center"/>
    </xf>
    <xf numFmtId="0" fontId="0" fillId="41" borderId="94" xfId="0" applyFill="1" applyBorder="1"/>
    <xf numFmtId="0" fontId="0" fillId="41" borderId="90" xfId="0" applyFill="1" applyBorder="1"/>
    <xf numFmtId="0" fontId="99" fillId="40" borderId="91" xfId="0" applyFont="1" applyFill="1" applyBorder="1" applyAlignment="1" applyProtection="1">
      <alignment horizontal="center" vertical="center" wrapText="1"/>
    </xf>
    <xf numFmtId="0" fontId="100" fillId="40" borderId="27" xfId="0" applyFont="1" applyFill="1" applyBorder="1" applyAlignment="1" applyProtection="1">
      <alignment horizontal="left" vertical="center" wrapText="1"/>
    </xf>
    <xf numFmtId="0" fontId="100" fillId="40" borderId="133" xfId="0" applyFont="1" applyFill="1" applyBorder="1" applyAlignment="1" applyProtection="1">
      <alignment horizontal="left" vertical="center" wrapText="1"/>
    </xf>
    <xf numFmtId="14" fontId="99" fillId="39" borderId="45" xfId="0" applyNumberFormat="1" applyFont="1" applyFill="1" applyBorder="1" applyAlignment="1" applyProtection="1">
      <alignment horizontal="center" vertical="center" wrapText="1"/>
    </xf>
    <xf numFmtId="14" fontId="99" fillId="40" borderId="45" xfId="0" applyNumberFormat="1" applyFont="1" applyFill="1" applyBorder="1" applyAlignment="1" applyProtection="1">
      <alignment horizontal="center" vertical="center" wrapText="1"/>
    </xf>
    <xf numFmtId="3" fontId="43" fillId="42" borderId="27" xfId="440" applyNumberFormat="1" applyFont="1" applyFill="1" applyBorder="1" applyAlignment="1">
      <alignment horizontal="center" vertical="center"/>
    </xf>
    <xf numFmtId="4" fontId="1" fillId="37" borderId="73" xfId="440" applyNumberFormat="1" applyFont="1" applyFill="1" applyBorder="1" applyAlignment="1">
      <alignment horizontal="center" vertical="center"/>
    </xf>
    <xf numFmtId="4" fontId="1" fillId="37" borderId="85" xfId="440" applyNumberFormat="1" applyFont="1" applyFill="1" applyBorder="1" applyAlignment="1">
      <alignment horizontal="center" vertical="center"/>
    </xf>
    <xf numFmtId="3" fontId="43" fillId="42" borderId="29" xfId="440" applyNumberFormat="1" applyFont="1" applyFill="1" applyBorder="1" applyAlignment="1">
      <alignment horizontal="center" vertical="center"/>
    </xf>
    <xf numFmtId="3" fontId="43" fillId="42" borderId="75" xfId="440" applyNumberFormat="1" applyFont="1" applyFill="1" applyBorder="1" applyAlignment="1">
      <alignment horizontal="center" vertical="center"/>
    </xf>
    <xf numFmtId="3" fontId="43" fillId="42" borderId="49" xfId="440" applyNumberFormat="1" applyFont="1" applyFill="1" applyBorder="1" applyAlignment="1">
      <alignment horizontal="center" vertical="center"/>
    </xf>
    <xf numFmtId="0" fontId="99" fillId="39" borderId="29" xfId="440" applyFont="1" applyFill="1" applyBorder="1" applyAlignment="1" applyProtection="1">
      <alignment horizontal="left" vertical="top"/>
    </xf>
    <xf numFmtId="0" fontId="99" fillId="39" borderId="56" xfId="440" applyFont="1" applyFill="1" applyBorder="1" applyAlignment="1" applyProtection="1">
      <alignment horizontal="left" vertical="top"/>
    </xf>
    <xf numFmtId="0" fontId="99" fillId="39" borderId="134" xfId="440" applyFont="1" applyFill="1" applyBorder="1" applyAlignment="1" applyProtection="1">
      <alignment horizontal="left" vertical="top"/>
    </xf>
    <xf numFmtId="0" fontId="99" fillId="39" borderId="29" xfId="0" applyFont="1" applyFill="1" applyBorder="1" applyAlignment="1">
      <alignment horizontal="left" vertical="top" wrapText="1"/>
    </xf>
    <xf numFmtId="0" fontId="99" fillId="39" borderId="56" xfId="0" applyFont="1" applyFill="1" applyBorder="1" applyAlignment="1">
      <alignment horizontal="left" vertical="top" wrapText="1"/>
    </xf>
    <xf numFmtId="0" fontId="99" fillId="39" borderId="134" xfId="0" applyFont="1" applyFill="1" applyBorder="1" applyAlignment="1">
      <alignment horizontal="left" vertical="top" wrapText="1"/>
    </xf>
    <xf numFmtId="0" fontId="134" fillId="39" borderId="56" xfId="0" applyFont="1" applyFill="1" applyBorder="1" applyAlignment="1">
      <alignment horizontal="left" vertical="top" wrapText="1"/>
    </xf>
    <xf numFmtId="0" fontId="99" fillId="39" borderId="29" xfId="0" applyFont="1" applyFill="1" applyBorder="1" applyAlignment="1">
      <alignment horizontal="left" vertical="top" wrapText="1" shrinkToFit="1"/>
    </xf>
    <xf numFmtId="0" fontId="103" fillId="39" borderId="56" xfId="0" applyFont="1" applyFill="1" applyBorder="1" applyAlignment="1">
      <alignment vertical="center" wrapText="1" shrinkToFit="1"/>
    </xf>
    <xf numFmtId="0" fontId="103" fillId="39" borderId="134" xfId="0" applyFont="1" applyFill="1" applyBorder="1" applyAlignment="1">
      <alignment vertical="center" wrapText="1" shrinkToFit="1"/>
    </xf>
    <xf numFmtId="0" fontId="99" fillId="39" borderId="31" xfId="571" applyFont="1" applyFill="1" applyBorder="1" applyAlignment="1">
      <alignment vertical="center" wrapText="1"/>
    </xf>
    <xf numFmtId="0" fontId="99" fillId="39" borderId="104" xfId="571" applyFont="1" applyFill="1" applyBorder="1" applyAlignment="1">
      <alignment vertical="center" wrapText="1"/>
    </xf>
    <xf numFmtId="0" fontId="99" fillId="39" borderId="55" xfId="571" applyFont="1" applyFill="1" applyBorder="1" applyAlignment="1">
      <alignment vertical="center" wrapText="1"/>
    </xf>
    <xf numFmtId="0" fontId="99" fillId="39" borderId="104" xfId="571" applyFont="1" applyFill="1" applyBorder="1" applyAlignment="1">
      <alignment horizontal="center" vertical="center" wrapText="1"/>
    </xf>
    <xf numFmtId="0" fontId="99" fillId="39" borderId="28" xfId="571" applyFont="1" applyFill="1" applyBorder="1" applyAlignment="1">
      <alignment horizontal="center" vertical="center" wrapText="1"/>
    </xf>
    <xf numFmtId="0" fontId="99" fillId="39" borderId="27" xfId="571" applyFont="1" applyFill="1" applyBorder="1" applyAlignment="1">
      <alignment horizontal="center" vertical="center" wrapText="1"/>
    </xf>
    <xf numFmtId="0" fontId="100" fillId="39" borderId="27" xfId="571" applyFont="1" applyFill="1" applyBorder="1" applyAlignment="1">
      <alignment horizontal="center" vertical="center"/>
    </xf>
    <xf numFmtId="0" fontId="100" fillId="39" borderId="50" xfId="571" applyFont="1" applyFill="1" applyBorder="1" applyAlignment="1">
      <alignment horizontal="center" vertical="center"/>
    </xf>
    <xf numFmtId="0" fontId="100" fillId="39" borderId="78" xfId="571" applyFont="1" applyFill="1" applyBorder="1" applyAlignment="1">
      <alignment horizontal="center" vertical="center"/>
    </xf>
    <xf numFmtId="0" fontId="100" fillId="39" borderId="78" xfId="571" applyFont="1" applyFill="1" applyBorder="1" applyAlignment="1">
      <alignment horizontal="center" vertical="center" wrapText="1"/>
    </xf>
    <xf numFmtId="0" fontId="100" fillId="39" borderId="67" xfId="571" applyFont="1" applyFill="1" applyBorder="1" applyAlignment="1">
      <alignment horizontal="center" vertical="center" wrapText="1"/>
    </xf>
    <xf numFmtId="0" fontId="100" fillId="39" borderId="52" xfId="571" applyFont="1" applyFill="1" applyBorder="1" applyAlignment="1">
      <alignment horizontal="center" vertical="center"/>
    </xf>
    <xf numFmtId="0" fontId="100" fillId="39" borderId="77" xfId="571" applyFont="1" applyFill="1" applyBorder="1" applyAlignment="1">
      <alignment horizontal="center" vertical="center" wrapText="1"/>
    </xf>
    <xf numFmtId="0" fontId="100" fillId="39" borderId="133" xfId="571" applyFont="1" applyFill="1" applyBorder="1" applyAlignment="1">
      <alignment horizontal="center" vertical="center" wrapText="1"/>
    </xf>
    <xf numFmtId="0" fontId="100" fillId="39" borderId="52" xfId="571" applyFont="1" applyFill="1" applyBorder="1" applyAlignment="1">
      <alignment horizontal="center" vertical="center" wrapText="1"/>
    </xf>
    <xf numFmtId="0" fontId="100" fillId="39" borderId="27" xfId="571" applyFont="1" applyFill="1" applyBorder="1" applyAlignment="1">
      <alignment horizontal="center" vertical="center" wrapText="1"/>
    </xf>
    <xf numFmtId="0" fontId="100" fillId="39" borderId="50" xfId="571" applyFont="1" applyFill="1" applyBorder="1" applyAlignment="1">
      <alignment horizontal="center" vertical="center" wrapText="1"/>
    </xf>
    <xf numFmtId="0" fontId="100" fillId="39" borderId="54" xfId="462" applyFont="1" applyFill="1" applyBorder="1" applyAlignment="1">
      <alignment horizontal="center" vertical="center"/>
    </xf>
    <xf numFmtId="0" fontId="100" fillId="39" borderId="28" xfId="462" applyFont="1" applyFill="1" applyBorder="1" applyAlignment="1">
      <alignment horizontal="center" vertical="center" wrapText="1"/>
    </xf>
    <xf numFmtId="0" fontId="100" fillId="39" borderId="28" xfId="571" applyFont="1" applyFill="1" applyBorder="1" applyAlignment="1">
      <alignment horizontal="center" vertical="center" wrapText="1"/>
    </xf>
    <xf numFmtId="0" fontId="100" fillId="39" borderId="133" xfId="462" applyFont="1" applyFill="1" applyBorder="1" applyAlignment="1">
      <alignment horizontal="center" vertical="center" wrapText="1"/>
    </xf>
    <xf numFmtId="0" fontId="55" fillId="38" borderId="50" xfId="571" applyFont="1" applyFill="1" applyBorder="1" applyAlignment="1" applyProtection="1">
      <alignment vertical="center"/>
      <protection locked="0"/>
    </xf>
    <xf numFmtId="0" fontId="55" fillId="38" borderId="51" xfId="571" applyFont="1" applyFill="1" applyBorder="1" applyAlignment="1" applyProtection="1">
      <alignment vertical="center"/>
      <protection locked="0"/>
    </xf>
    <xf numFmtId="0" fontId="55" fillId="38" borderId="52" xfId="571" applyFont="1" applyFill="1" applyBorder="1" applyAlignment="1" applyProtection="1">
      <alignment vertical="center"/>
      <protection locked="0"/>
    </xf>
    <xf numFmtId="0" fontId="55" fillId="38" borderId="78" xfId="571" applyFont="1" applyFill="1" applyBorder="1" applyAlignment="1" applyProtection="1">
      <alignment vertical="center"/>
      <protection locked="0"/>
    </xf>
    <xf numFmtId="0" fontId="55" fillId="38" borderId="99" xfId="571" applyFont="1" applyFill="1" applyBorder="1" applyAlignment="1" applyProtection="1">
      <alignment vertical="center"/>
      <protection locked="0"/>
    </xf>
    <xf numFmtId="0" fontId="55" fillId="38" borderId="89" xfId="571" applyFont="1" applyFill="1" applyBorder="1" applyAlignment="1" applyProtection="1">
      <alignment vertical="center"/>
      <protection locked="0"/>
    </xf>
    <xf numFmtId="0" fontId="61" fillId="38" borderId="51" xfId="571" applyFont="1" applyFill="1" applyBorder="1" applyAlignment="1" applyProtection="1">
      <alignment vertical="center"/>
      <protection locked="0"/>
    </xf>
    <xf numFmtId="0" fontId="55" fillId="38" borderId="0" xfId="571" applyFont="1" applyFill="1" applyBorder="1" applyAlignment="1">
      <alignment vertical="center"/>
    </xf>
    <xf numFmtId="0" fontId="61" fillId="38" borderId="77" xfId="571" applyFont="1" applyFill="1" applyBorder="1" applyAlignment="1" applyProtection="1">
      <alignment vertical="center"/>
      <protection locked="0"/>
    </xf>
    <xf numFmtId="0" fontId="61" fillId="38" borderId="49" xfId="571" applyFont="1" applyFill="1" applyBorder="1" applyAlignment="1" applyProtection="1">
      <alignment vertical="center"/>
      <protection locked="0"/>
    </xf>
    <xf numFmtId="0" fontId="111" fillId="37" borderId="107" xfId="0" applyFont="1" applyFill="1" applyBorder="1"/>
    <xf numFmtId="0" fontId="111" fillId="37" borderId="70" xfId="0" applyFont="1" applyFill="1" applyBorder="1"/>
    <xf numFmtId="0" fontId="111" fillId="37" borderId="97" xfId="0" applyFont="1" applyFill="1" applyBorder="1"/>
    <xf numFmtId="9" fontId="111" fillId="37" borderId="44" xfId="638" applyFont="1" applyFill="1" applyBorder="1"/>
    <xf numFmtId="9" fontId="111" fillId="37" borderId="46" xfId="638" applyFont="1" applyFill="1" applyBorder="1"/>
    <xf numFmtId="0" fontId="111" fillId="37" borderId="44" xfId="0" applyFont="1" applyFill="1" applyBorder="1"/>
    <xf numFmtId="0" fontId="111" fillId="38" borderId="26" xfId="0" applyFont="1" applyFill="1" applyBorder="1"/>
    <xf numFmtId="14" fontId="99" fillId="43" borderId="47" xfId="571" applyNumberFormat="1" applyFont="1" applyFill="1" applyBorder="1" applyAlignment="1">
      <alignment horizontal="center" vertical="center" wrapText="1"/>
    </xf>
    <xf numFmtId="0" fontId="125" fillId="49" borderId="28" xfId="445" applyFont="1" applyFill="1" applyBorder="1" applyAlignment="1">
      <alignment horizontal="center" vertical="center"/>
    </xf>
    <xf numFmtId="3" fontId="146" fillId="42" borderId="71" xfId="0" applyNumberFormat="1" applyFont="1" applyFill="1" applyBorder="1"/>
    <xf numFmtId="0" fontId="111" fillId="38" borderId="25" xfId="0" applyFont="1" applyFill="1" applyBorder="1"/>
    <xf numFmtId="0" fontId="99" fillId="39" borderId="50" xfId="452" applyFont="1" applyFill="1" applyBorder="1"/>
    <xf numFmtId="0" fontId="55" fillId="0" borderId="30" xfId="452" applyFont="1" applyFill="1" applyBorder="1" applyAlignment="1"/>
    <xf numFmtId="0" fontId="55" fillId="0" borderId="52" xfId="452" applyFont="1" applyFill="1" applyBorder="1" applyAlignment="1"/>
    <xf numFmtId="14" fontId="99" fillId="43" borderId="28" xfId="571" applyNumberFormat="1" applyFont="1" applyFill="1" applyBorder="1" applyAlignment="1">
      <alignment horizontal="center" vertical="center" wrapText="1"/>
    </xf>
    <xf numFmtId="0" fontId="99" fillId="43" borderId="31" xfId="571" applyFont="1" applyFill="1" applyBorder="1" applyAlignment="1">
      <alignment horizontal="center" vertical="center" wrapText="1"/>
    </xf>
    <xf numFmtId="0" fontId="125" fillId="49" borderId="31" xfId="445" applyFont="1" applyFill="1" applyBorder="1" applyAlignment="1">
      <alignment horizontal="center"/>
    </xf>
    <xf numFmtId="0" fontId="126" fillId="54" borderId="29" xfId="445" applyFont="1" applyFill="1" applyBorder="1" applyAlignment="1">
      <alignment horizontal="center"/>
    </xf>
    <xf numFmtId="0" fontId="126" fillId="54" borderId="56" xfId="445" applyFont="1" applyFill="1" applyBorder="1" applyAlignment="1">
      <alignment horizontal="center"/>
    </xf>
    <xf numFmtId="0" fontId="125" fillId="49" borderId="55" xfId="445" applyFont="1" applyFill="1" applyBorder="1" applyAlignment="1">
      <alignment horizontal="center" vertical="center"/>
    </xf>
    <xf numFmtId="0" fontId="126" fillId="49" borderId="29" xfId="445" applyFont="1" applyFill="1" applyBorder="1" applyAlignment="1">
      <alignment horizontal="center"/>
    </xf>
    <xf numFmtId="0" fontId="126" fillId="49" borderId="49" xfId="445" applyFont="1" applyFill="1" applyBorder="1" applyAlignment="1">
      <alignment horizontal="left" indent="1"/>
    </xf>
    <xf numFmtId="0" fontId="126" fillId="49" borderId="56" xfId="445" applyFont="1" applyFill="1" applyBorder="1" applyAlignment="1">
      <alignment horizontal="center"/>
    </xf>
    <xf numFmtId="0" fontId="126" fillId="49" borderId="51" xfId="445" applyFont="1" applyFill="1" applyBorder="1"/>
    <xf numFmtId="0" fontId="126" fillId="49" borderId="51" xfId="445" applyFont="1" applyFill="1" applyBorder="1" applyAlignment="1">
      <alignment horizontal="left" indent="1"/>
    </xf>
    <xf numFmtId="0" fontId="126" fillId="49" borderId="51" xfId="445" applyFont="1" applyFill="1" applyBorder="1" applyAlignment="1">
      <alignment horizontal="left" indent="3"/>
    </xf>
    <xf numFmtId="0" fontId="125" fillId="49" borderId="55" xfId="445" applyFont="1" applyFill="1" applyBorder="1"/>
    <xf numFmtId="0" fontId="126" fillId="49" borderId="27" xfId="445" applyFont="1" applyFill="1" applyBorder="1" applyAlignment="1">
      <alignment horizontal="center"/>
    </xf>
    <xf numFmtId="0" fontId="126" fillId="49" borderId="50" xfId="445" applyFont="1" applyFill="1" applyBorder="1" applyAlignment="1">
      <alignment horizontal="center"/>
    </xf>
    <xf numFmtId="0" fontId="125" fillId="49" borderId="28" xfId="445" applyFont="1" applyFill="1" applyBorder="1" applyAlignment="1">
      <alignment horizontal="center"/>
    </xf>
    <xf numFmtId="0" fontId="99" fillId="49" borderId="31" xfId="445" applyFont="1" applyFill="1" applyBorder="1" applyAlignment="1">
      <alignment vertical="center"/>
    </xf>
    <xf numFmtId="0" fontId="99" fillId="49" borderId="104" xfId="445" applyFont="1" applyFill="1" applyBorder="1" applyAlignment="1">
      <alignment vertical="center"/>
    </xf>
    <xf numFmtId="0" fontId="99" fillId="49" borderId="104" xfId="445" applyFont="1" applyFill="1" applyBorder="1" applyAlignment="1">
      <alignment vertical="center" wrapText="1"/>
    </xf>
    <xf numFmtId="0" fontId="100" fillId="39" borderId="55" xfId="445" applyFont="1" applyFill="1" applyBorder="1" applyAlignment="1">
      <alignment wrapText="1"/>
    </xf>
    <xf numFmtId="0" fontId="99" fillId="49" borderId="29" xfId="445" applyFont="1" applyFill="1" applyBorder="1" applyAlignment="1">
      <alignment vertical="center" wrapText="1"/>
    </xf>
    <xf numFmtId="0" fontId="100" fillId="39" borderId="49" xfId="445" applyFont="1" applyFill="1" applyBorder="1" applyAlignment="1">
      <alignment vertical="center" wrapText="1"/>
    </xf>
    <xf numFmtId="0" fontId="99" fillId="49" borderId="55" xfId="445" applyFont="1" applyFill="1" applyBorder="1" applyAlignment="1">
      <alignment vertical="center"/>
    </xf>
    <xf numFmtId="1" fontId="99" fillId="49" borderId="27" xfId="445" applyNumberFormat="1" applyFont="1" applyFill="1" applyBorder="1" applyAlignment="1">
      <alignment horizontal="center" vertical="center" wrapText="1"/>
    </xf>
    <xf numFmtId="1" fontId="99" fillId="49" borderId="31" xfId="445" applyNumberFormat="1" applyFont="1" applyFill="1" applyBorder="1" applyAlignment="1">
      <alignment vertical="center"/>
    </xf>
    <xf numFmtId="0" fontId="99" fillId="49" borderId="95" xfId="445" applyFont="1" applyFill="1" applyBorder="1" applyAlignment="1">
      <alignment vertical="center"/>
    </xf>
    <xf numFmtId="0" fontId="100" fillId="39" borderId="134" xfId="445" applyFont="1" applyFill="1" applyBorder="1" applyAlignment="1">
      <alignment vertical="center" wrapText="1"/>
    </xf>
    <xf numFmtId="0" fontId="100" fillId="39" borderId="132" xfId="445" applyFont="1" applyFill="1" applyBorder="1" applyAlignment="1">
      <alignment vertical="center" wrapText="1"/>
    </xf>
    <xf numFmtId="1" fontId="99" fillId="49" borderId="133" xfId="445" applyNumberFormat="1" applyFont="1" applyFill="1" applyBorder="1" applyAlignment="1">
      <alignment horizontal="center" vertical="center" wrapText="1"/>
    </xf>
    <xf numFmtId="0" fontId="99" fillId="49" borderId="134" xfId="445" applyFont="1" applyFill="1" applyBorder="1" applyAlignment="1">
      <alignment vertical="center"/>
    </xf>
    <xf numFmtId="1" fontId="99" fillId="49" borderId="132" xfId="445" applyNumberFormat="1" applyFont="1" applyFill="1" applyBorder="1" applyAlignment="1">
      <alignment horizontal="center" vertical="center" wrapText="1"/>
    </xf>
    <xf numFmtId="0" fontId="167" fillId="0" borderId="0" xfId="445" applyFont="1"/>
    <xf numFmtId="0" fontId="146" fillId="38" borderId="134" xfId="445" applyFont="1" applyFill="1" applyBorder="1" applyAlignment="1"/>
    <xf numFmtId="0" fontId="146" fillId="38" borderId="132" xfId="445" applyFont="1" applyFill="1" applyBorder="1" applyAlignment="1"/>
    <xf numFmtId="1" fontId="125" fillId="48" borderId="132" xfId="445" applyNumberFormat="1" applyFont="1" applyFill="1" applyBorder="1" applyAlignment="1">
      <alignment horizontal="center" vertical="center" wrapText="1"/>
    </xf>
    <xf numFmtId="0" fontId="99" fillId="49" borderId="49" xfId="445" applyFont="1" applyFill="1" applyBorder="1" applyAlignment="1">
      <alignment vertical="center"/>
    </xf>
    <xf numFmtId="1" fontId="100" fillId="54" borderId="55" xfId="445" applyNumberFormat="1" applyFont="1" applyFill="1" applyBorder="1" applyAlignment="1">
      <alignment horizontal="center" vertical="center" wrapText="1"/>
    </xf>
    <xf numFmtId="4" fontId="55" fillId="50" borderId="50" xfId="445" applyNumberFormat="1" applyFont="1" applyFill="1" applyBorder="1" applyAlignment="1" applyProtection="1">
      <alignment horizontal="center" vertical="center"/>
    </xf>
    <xf numFmtId="0" fontId="93" fillId="38" borderId="29" xfId="445" applyFill="1" applyBorder="1"/>
    <xf numFmtId="0" fontId="93" fillId="38" borderId="95" xfId="445" applyFill="1" applyBorder="1"/>
    <xf numFmtId="0" fontId="93" fillId="38" borderId="49" xfId="445" applyFill="1" applyBorder="1"/>
    <xf numFmtId="0" fontId="93" fillId="38" borderId="56" xfId="445" applyFill="1" applyBorder="1"/>
    <xf numFmtId="0" fontId="93" fillId="38" borderId="0" xfId="445" applyFill="1" applyBorder="1"/>
    <xf numFmtId="0" fontId="93" fillId="38" borderId="51" xfId="445" applyFill="1" applyBorder="1"/>
    <xf numFmtId="0" fontId="93" fillId="38" borderId="134" xfId="445" applyFill="1" applyBorder="1"/>
    <xf numFmtId="0" fontId="93" fillId="38" borderId="131" xfId="445" applyFill="1" applyBorder="1"/>
    <xf numFmtId="0" fontId="93" fillId="38" borderId="132" xfId="445" applyFill="1" applyBorder="1"/>
    <xf numFmtId="0" fontId="124" fillId="38" borderId="56" xfId="445" applyFont="1" applyFill="1" applyBorder="1"/>
    <xf numFmtId="0" fontId="124" fillId="38" borderId="0" xfId="445" applyFont="1" applyFill="1" applyBorder="1"/>
    <xf numFmtId="0" fontId="146" fillId="0" borderId="0" xfId="445" applyFont="1"/>
    <xf numFmtId="0" fontId="125" fillId="48" borderId="28" xfId="445" applyFont="1" applyFill="1" applyBorder="1" applyAlignment="1">
      <alignment horizontal="center" vertical="center"/>
    </xf>
    <xf numFmtId="0" fontId="126" fillId="48" borderId="127" xfId="445" applyFont="1" applyFill="1" applyBorder="1" applyAlignment="1">
      <alignment horizontal="center"/>
    </xf>
    <xf numFmtId="0" fontId="126" fillId="48" borderId="59" xfId="445" applyFont="1" applyFill="1" applyBorder="1" applyAlignment="1">
      <alignment horizontal="center"/>
    </xf>
    <xf numFmtId="0" fontId="125" fillId="48" borderId="31" xfId="445" applyFont="1" applyFill="1" applyBorder="1" applyAlignment="1">
      <alignment horizontal="center"/>
    </xf>
    <xf numFmtId="0" fontId="99" fillId="48" borderId="31" xfId="445" applyFont="1" applyFill="1" applyBorder="1" applyAlignment="1">
      <alignment vertical="center"/>
    </xf>
    <xf numFmtId="0" fontId="99" fillId="48" borderId="104" xfId="445" applyFont="1" applyFill="1" applyBorder="1" applyAlignment="1">
      <alignment vertical="center" wrapText="1"/>
    </xf>
    <xf numFmtId="0" fontId="100" fillId="43" borderId="55" xfId="445" applyFont="1" applyFill="1" applyBorder="1" applyAlignment="1">
      <alignment wrapText="1"/>
    </xf>
    <xf numFmtId="0" fontId="99" fillId="48" borderId="104" xfId="445" applyFont="1" applyFill="1" applyBorder="1" applyAlignment="1">
      <alignment vertical="center"/>
    </xf>
    <xf numFmtId="0" fontId="99" fillId="48" borderId="29" xfId="445" applyFont="1" applyFill="1" applyBorder="1" applyAlignment="1">
      <alignment vertical="center" wrapText="1"/>
    </xf>
    <xf numFmtId="0" fontId="100" fillId="43" borderId="49" xfId="445" applyFont="1" applyFill="1" applyBorder="1" applyAlignment="1">
      <alignment vertical="center" wrapText="1"/>
    </xf>
    <xf numFmtId="0" fontId="100" fillId="43" borderId="51" xfId="445" applyFont="1" applyFill="1" applyBorder="1" applyAlignment="1">
      <alignment vertical="center" wrapText="1"/>
    </xf>
    <xf numFmtId="1" fontId="99" fillId="48" borderId="27" xfId="445" applyNumberFormat="1" applyFont="1" applyFill="1" applyBorder="1" applyAlignment="1">
      <alignment horizontal="center" vertical="center" wrapText="1"/>
    </xf>
    <xf numFmtId="1" fontId="99" fillId="48" borderId="31" xfId="445" applyNumberFormat="1" applyFont="1" applyFill="1" applyBorder="1" applyAlignment="1">
      <alignment vertical="center"/>
    </xf>
    <xf numFmtId="0" fontId="99" fillId="48" borderId="95" xfId="445" applyFont="1" applyFill="1" applyBorder="1" applyAlignment="1">
      <alignment vertical="center"/>
    </xf>
    <xf numFmtId="0" fontId="99" fillId="48" borderId="49" xfId="445" applyFont="1" applyFill="1" applyBorder="1" applyAlignment="1">
      <alignment vertical="center"/>
    </xf>
    <xf numFmtId="0" fontId="100" fillId="43" borderId="56" xfId="445" applyFont="1" applyFill="1" applyBorder="1" applyAlignment="1">
      <alignment vertical="center" wrapText="1"/>
    </xf>
    <xf numFmtId="1" fontId="99" fillId="48" borderId="50" xfId="445" applyNumberFormat="1" applyFont="1" applyFill="1" applyBorder="1" applyAlignment="1">
      <alignment horizontal="center" vertical="center" wrapText="1"/>
    </xf>
    <xf numFmtId="0" fontId="99" fillId="48" borderId="56" xfId="445" applyFont="1" applyFill="1" applyBorder="1" applyAlignment="1">
      <alignment vertical="center"/>
    </xf>
    <xf numFmtId="1" fontId="99" fillId="48" borderId="51" xfId="445" applyNumberFormat="1" applyFont="1" applyFill="1" applyBorder="1" applyAlignment="1">
      <alignment horizontal="center" vertical="center" wrapText="1"/>
    </xf>
    <xf numFmtId="0" fontId="111" fillId="39" borderId="0" xfId="445" applyFont="1" applyFill="1"/>
    <xf numFmtId="0" fontId="111" fillId="39" borderId="104" xfId="445" applyFont="1" applyFill="1" applyBorder="1"/>
    <xf numFmtId="4" fontId="55" fillId="0" borderId="56" xfId="445" applyNumberFormat="1" applyFont="1" applyFill="1" applyBorder="1" applyAlignment="1" applyProtection="1">
      <alignment horizontal="center" vertical="center"/>
    </xf>
    <xf numFmtId="4" fontId="61" fillId="45" borderId="31" xfId="445" applyNumberFormat="1" applyFont="1" applyFill="1" applyBorder="1" applyAlignment="1" applyProtection="1">
      <alignment horizontal="center" vertical="center"/>
    </xf>
    <xf numFmtId="4" fontId="55" fillId="44" borderId="160" xfId="445" applyNumberFormat="1" applyFont="1" applyFill="1" applyBorder="1" applyAlignment="1" applyProtection="1">
      <alignment horizontal="center" vertical="center"/>
      <protection locked="0"/>
    </xf>
    <xf numFmtId="4" fontId="61" fillId="45" borderId="134" xfId="445" applyNumberFormat="1" applyFont="1" applyFill="1" applyBorder="1" applyAlignment="1" applyProtection="1">
      <alignment horizontal="center" vertical="center"/>
    </xf>
    <xf numFmtId="1" fontId="125" fillId="48" borderId="48" xfId="445" applyNumberFormat="1" applyFont="1" applyFill="1" applyBorder="1" applyAlignment="1">
      <alignment horizontal="center" vertical="center" wrapText="1"/>
    </xf>
    <xf numFmtId="4" fontId="55" fillId="0" borderId="35" xfId="445" applyNumberFormat="1" applyFont="1" applyFill="1" applyBorder="1" applyAlignment="1" applyProtection="1">
      <alignment horizontal="center" vertical="center"/>
      <protection locked="0"/>
    </xf>
    <xf numFmtId="4" fontId="55" fillId="0" borderId="35" xfId="445" applyNumberFormat="1" applyFont="1" applyFill="1" applyBorder="1" applyAlignment="1" applyProtection="1">
      <alignment horizontal="center" vertical="center"/>
    </xf>
    <xf numFmtId="4" fontId="55" fillId="45" borderId="35" xfId="445" applyNumberFormat="1" applyFont="1" applyFill="1" applyBorder="1" applyAlignment="1" applyProtection="1">
      <alignment horizontal="center" vertical="center"/>
    </xf>
    <xf numFmtId="4" fontId="55" fillId="50" borderId="35" xfId="445" applyNumberFormat="1" applyFont="1" applyFill="1" applyBorder="1" applyAlignment="1" applyProtection="1">
      <alignment horizontal="center" vertical="center"/>
      <protection locked="0"/>
    </xf>
    <xf numFmtId="4" fontId="55" fillId="50" borderId="35" xfId="445" applyNumberFormat="1" applyFont="1" applyFill="1" applyBorder="1" applyAlignment="1" applyProtection="1">
      <alignment horizontal="center" vertical="center"/>
    </xf>
    <xf numFmtId="4" fontId="55" fillId="44" borderId="35" xfId="445" applyNumberFormat="1" applyFont="1" applyFill="1" applyBorder="1" applyAlignment="1" applyProtection="1">
      <alignment horizontal="center" vertical="center"/>
      <protection locked="0"/>
    </xf>
    <xf numFmtId="4" fontId="61" fillId="45" borderId="48" xfId="445" applyNumberFormat="1" applyFont="1" applyFill="1" applyBorder="1" applyAlignment="1" applyProtection="1">
      <alignment horizontal="center" vertical="center"/>
    </xf>
    <xf numFmtId="4" fontId="55" fillId="44" borderId="85" xfId="445" applyNumberFormat="1" applyFont="1" applyFill="1" applyBorder="1" applyAlignment="1" applyProtection="1">
      <alignment horizontal="center" vertical="center"/>
      <protection locked="0"/>
    </xf>
    <xf numFmtId="4" fontId="61" fillId="45" borderId="85" xfId="445" applyNumberFormat="1" applyFont="1" applyFill="1" applyBorder="1" applyAlignment="1" applyProtection="1">
      <alignment horizontal="center" vertical="center"/>
    </xf>
    <xf numFmtId="4" fontId="61" fillId="0" borderId="56" xfId="445" applyNumberFormat="1" applyFont="1" applyFill="1" applyBorder="1" applyAlignment="1" applyProtection="1">
      <alignment horizontal="center" vertical="center"/>
    </xf>
    <xf numFmtId="4" fontId="55" fillId="0" borderId="9" xfId="445" applyNumberFormat="1" applyFont="1" applyFill="1" applyBorder="1" applyAlignment="1" applyProtection="1">
      <alignment horizontal="center" vertical="center"/>
      <protection locked="0"/>
    </xf>
    <xf numFmtId="4" fontId="55" fillId="0" borderId="9" xfId="445" applyNumberFormat="1" applyFont="1" applyFill="1" applyBorder="1" applyAlignment="1" applyProtection="1">
      <alignment horizontal="center" vertical="center"/>
    </xf>
    <xf numFmtId="4" fontId="55" fillId="45" borderId="9" xfId="445" applyNumberFormat="1" applyFont="1" applyFill="1" applyBorder="1" applyAlignment="1" applyProtection="1">
      <alignment horizontal="center" vertical="center"/>
    </xf>
    <xf numFmtId="4" fontId="55" fillId="44" borderId="108" xfId="445" applyNumberFormat="1" applyFont="1" applyFill="1" applyBorder="1" applyAlignment="1" applyProtection="1">
      <alignment horizontal="center" vertical="center"/>
      <protection locked="0"/>
    </xf>
    <xf numFmtId="4" fontId="61" fillId="45" borderId="92" xfId="445" applyNumberFormat="1" applyFont="1" applyFill="1" applyBorder="1" applyAlignment="1" applyProtection="1">
      <alignment horizontal="center" vertical="center"/>
    </xf>
    <xf numFmtId="4" fontId="61" fillId="45" borderId="108" xfId="445" applyNumberFormat="1" applyFont="1" applyFill="1" applyBorder="1" applyAlignment="1" applyProtection="1">
      <alignment horizontal="center" vertical="center"/>
    </xf>
    <xf numFmtId="0" fontId="93" fillId="0" borderId="9" xfId="445" applyBorder="1"/>
    <xf numFmtId="0" fontId="99" fillId="48" borderId="0" xfId="445" applyFont="1" applyFill="1" applyBorder="1" applyAlignment="1">
      <alignment vertical="center"/>
    </xf>
    <xf numFmtId="0" fontId="100" fillId="53" borderId="131" xfId="445" applyFont="1" applyFill="1" applyBorder="1" applyAlignment="1">
      <alignment horizontal="center" vertical="center" wrapText="1"/>
    </xf>
    <xf numFmtId="1" fontId="99" fillId="48" borderId="95" xfId="445" applyNumberFormat="1" applyFont="1" applyFill="1" applyBorder="1" applyAlignment="1">
      <alignment vertical="center"/>
    </xf>
    <xf numFmtId="1" fontId="99" fillId="48" borderId="133" xfId="445" applyNumberFormat="1" applyFont="1" applyFill="1" applyBorder="1" applyAlignment="1">
      <alignment horizontal="center" vertical="center" wrapText="1"/>
    </xf>
    <xf numFmtId="0" fontId="103" fillId="39" borderId="125" xfId="461" applyFont="1" applyFill="1" applyBorder="1" applyAlignment="1" applyProtection="1">
      <alignment horizontal="center" vertical="center" wrapText="1"/>
    </xf>
    <xf numFmtId="3" fontId="102" fillId="39" borderId="27" xfId="461" applyNumberFormat="1" applyFont="1" applyFill="1" applyBorder="1" applyAlignment="1" applyProtection="1">
      <alignment horizontal="center" vertical="center" wrapText="1"/>
    </xf>
    <xf numFmtId="0" fontId="102" fillId="39" borderId="50" xfId="501" applyFont="1" applyFill="1" applyBorder="1" applyAlignment="1" applyProtection="1">
      <alignment horizontal="center" vertical="center" wrapText="1"/>
    </xf>
    <xf numFmtId="2" fontId="102" fillId="39" borderId="156" xfId="461" applyNumberFormat="1" applyFont="1" applyFill="1" applyBorder="1" applyAlignment="1" applyProtection="1">
      <alignment horizontal="center" vertical="center" wrapText="1"/>
    </xf>
    <xf numFmtId="0" fontId="99" fillId="43" borderId="125" xfId="461" applyFont="1" applyFill="1" applyBorder="1" applyAlignment="1" applyProtection="1">
      <alignment horizontal="center" vertical="center" wrapText="1"/>
    </xf>
    <xf numFmtId="0" fontId="101" fillId="53" borderId="52" xfId="501" applyFont="1" applyFill="1" applyBorder="1" applyAlignment="1" applyProtection="1">
      <alignment horizontal="center" vertical="center"/>
    </xf>
    <xf numFmtId="0" fontId="101" fillId="39" borderId="52" xfId="501" applyFont="1" applyFill="1" applyBorder="1" applyAlignment="1" applyProtection="1">
      <alignment horizontal="center"/>
    </xf>
    <xf numFmtId="0" fontId="102" fillId="39" borderId="52" xfId="501" applyFont="1" applyFill="1" applyBorder="1" applyAlignment="1" applyProtection="1">
      <alignment horizontal="center" vertical="center" wrapText="1"/>
    </xf>
    <xf numFmtId="0" fontId="99" fillId="43" borderId="52" xfId="501" applyFont="1" applyFill="1" applyBorder="1" applyAlignment="1" applyProtection="1">
      <alignment horizontal="center" vertical="center" wrapText="1"/>
    </xf>
    <xf numFmtId="3" fontId="99" fillId="43" borderId="52" xfId="461" applyNumberFormat="1" applyFont="1" applyFill="1" applyBorder="1" applyAlignment="1" applyProtection="1">
      <alignment horizontal="center" vertical="center" wrapText="1"/>
    </xf>
    <xf numFmtId="3" fontId="55" fillId="0" borderId="52" xfId="461" applyNumberFormat="1" applyFont="1" applyFill="1" applyBorder="1" applyAlignment="1" applyProtection="1">
      <alignment horizontal="center" vertical="center" wrapText="1"/>
      <protection locked="0"/>
    </xf>
    <xf numFmtId="3" fontId="55" fillId="0" borderId="57" xfId="461" applyNumberFormat="1" applyFont="1" applyFill="1" applyBorder="1" applyAlignment="1" applyProtection="1">
      <alignment horizontal="center" vertical="center" wrapText="1"/>
      <protection locked="0"/>
    </xf>
    <xf numFmtId="3" fontId="55" fillId="0" borderId="63" xfId="461" applyNumberFormat="1" applyFont="1" applyFill="1" applyBorder="1" applyAlignment="1" applyProtection="1">
      <alignment horizontal="center" vertical="center" wrapText="1"/>
      <protection locked="0"/>
    </xf>
    <xf numFmtId="3" fontId="55" fillId="0" borderId="62" xfId="461" applyNumberFormat="1" applyFont="1" applyFill="1" applyBorder="1" applyAlignment="1" applyProtection="1">
      <alignment horizontal="center" vertical="center" wrapText="1"/>
      <protection locked="0"/>
    </xf>
    <xf numFmtId="3" fontId="55" fillId="0" borderId="101" xfId="461" applyNumberFormat="1" applyFont="1" applyFill="1" applyBorder="1" applyAlignment="1" applyProtection="1">
      <alignment horizontal="center" vertical="center" wrapText="1"/>
      <protection locked="0"/>
    </xf>
    <xf numFmtId="3" fontId="55" fillId="38" borderId="61" xfId="461" applyNumberFormat="1" applyFont="1" applyFill="1" applyBorder="1" applyAlignment="1" applyProtection="1">
      <alignment horizontal="center" vertical="center" wrapText="1"/>
      <protection locked="0"/>
    </xf>
    <xf numFmtId="164" fontId="55" fillId="38" borderId="62" xfId="461" applyNumberFormat="1" applyFont="1" applyFill="1" applyBorder="1" applyAlignment="1" applyProtection="1">
      <alignment horizontal="center" wrapText="1"/>
    </xf>
    <xf numFmtId="3" fontId="55" fillId="42" borderId="30" xfId="461" applyNumberFormat="1" applyFont="1" applyFill="1" applyBorder="1" applyAlignment="1" applyProtection="1">
      <alignment horizontal="center" wrapText="1"/>
    </xf>
    <xf numFmtId="3" fontId="55" fillId="42" borderId="62" xfId="461" applyNumberFormat="1" applyFont="1" applyFill="1" applyBorder="1" applyAlignment="1" applyProtection="1">
      <alignment horizontal="center" wrapText="1"/>
    </xf>
    <xf numFmtId="3" fontId="55" fillId="0" borderId="23" xfId="461" applyNumberFormat="1" applyFont="1" applyFill="1" applyBorder="1" applyAlignment="1" applyProtection="1">
      <alignment horizontal="center" wrapText="1"/>
    </xf>
    <xf numFmtId="3" fontId="55" fillId="0" borderId="62" xfId="461" applyNumberFormat="1" applyFont="1" applyFill="1" applyBorder="1" applyAlignment="1" applyProtection="1">
      <alignment horizontal="center" wrapText="1"/>
    </xf>
    <xf numFmtId="0" fontId="99" fillId="39" borderId="31" xfId="461" applyFont="1" applyFill="1" applyBorder="1" applyAlignment="1" applyProtection="1">
      <alignment vertical="center" wrapText="1"/>
    </xf>
    <xf numFmtId="0" fontId="99" fillId="39" borderId="104" xfId="461" applyFont="1" applyFill="1" applyBorder="1" applyAlignment="1" applyProtection="1">
      <alignment vertical="center" wrapText="1"/>
    </xf>
    <xf numFmtId="0" fontId="99" fillId="39" borderId="104" xfId="461" applyFont="1" applyFill="1" applyBorder="1" applyAlignment="1" applyProtection="1">
      <alignment vertical="center"/>
    </xf>
    <xf numFmtId="0" fontId="99" fillId="39" borderId="129" xfId="461" applyFont="1" applyFill="1" applyBorder="1" applyAlignment="1" applyProtection="1">
      <alignment vertical="center" wrapText="1"/>
    </xf>
    <xf numFmtId="14" fontId="99" fillId="39" borderId="130" xfId="461" applyNumberFormat="1" applyFont="1" applyFill="1" applyBorder="1" applyAlignment="1" applyProtection="1">
      <alignment vertical="center" wrapText="1"/>
    </xf>
    <xf numFmtId="14" fontId="99" fillId="39" borderId="104" xfId="461" applyNumberFormat="1" applyFont="1" applyFill="1" applyBorder="1" applyAlignment="1" applyProtection="1">
      <alignment vertical="center" wrapText="1"/>
    </xf>
    <xf numFmtId="14" fontId="99" fillId="39" borderId="104" xfId="461" applyNumberFormat="1" applyFont="1" applyFill="1" applyBorder="1" applyAlignment="1" applyProtection="1">
      <alignment vertical="center"/>
    </xf>
    <xf numFmtId="14" fontId="99" fillId="39" borderId="55" xfId="461" applyNumberFormat="1" applyFont="1" applyFill="1" applyBorder="1" applyAlignment="1" applyProtection="1">
      <alignment vertical="center" wrapText="1"/>
    </xf>
    <xf numFmtId="0" fontId="99" fillId="39" borderId="27" xfId="461" applyFont="1" applyFill="1" applyBorder="1" applyAlignment="1" applyProtection="1">
      <alignment vertical="center" wrapText="1"/>
    </xf>
    <xf numFmtId="0" fontId="99" fillId="39" borderId="29" xfId="461" applyFont="1" applyFill="1" applyBorder="1" applyAlignment="1" applyProtection="1">
      <alignment vertical="center" wrapText="1"/>
    </xf>
    <xf numFmtId="0" fontId="99" fillId="39" borderId="95" xfId="461" applyFont="1" applyFill="1" applyBorder="1" applyAlignment="1" applyProtection="1">
      <alignment vertical="center" wrapText="1"/>
    </xf>
    <xf numFmtId="0" fontId="99" fillId="39" borderId="95" xfId="461" applyFont="1" applyFill="1" applyBorder="1" applyAlignment="1" applyProtection="1">
      <alignment vertical="center"/>
    </xf>
    <xf numFmtId="0" fontId="99" fillId="39" borderId="49" xfId="461" applyFont="1" applyFill="1" applyBorder="1" applyAlignment="1" applyProtection="1">
      <alignment vertical="center" wrapText="1"/>
    </xf>
    <xf numFmtId="0" fontId="99" fillId="39" borderId="127" xfId="461" applyFont="1" applyFill="1" applyBorder="1" applyAlignment="1" applyProtection="1">
      <alignment vertical="center"/>
    </xf>
    <xf numFmtId="14" fontId="99" fillId="39" borderId="31" xfId="461" applyNumberFormat="1" applyFont="1" applyFill="1" applyBorder="1" applyAlignment="1" applyProtection="1">
      <alignment vertical="center" wrapText="1"/>
    </xf>
    <xf numFmtId="0" fontId="100" fillId="39" borderId="31" xfId="461" applyFont="1" applyFill="1" applyBorder="1" applyProtection="1"/>
    <xf numFmtId="0" fontId="100" fillId="39" borderId="104" xfId="461" applyFont="1" applyFill="1" applyBorder="1" applyProtection="1"/>
    <xf numFmtId="0" fontId="100" fillId="39" borderId="49" xfId="461" applyFont="1" applyFill="1" applyBorder="1" applyProtection="1"/>
    <xf numFmtId="0" fontId="99" fillId="39" borderId="133" xfId="461" applyFont="1" applyFill="1" applyBorder="1" applyAlignment="1" applyProtection="1">
      <alignment vertical="center" wrapText="1"/>
    </xf>
    <xf numFmtId="0" fontId="99" fillId="39" borderId="135" xfId="461" applyFont="1" applyFill="1" applyBorder="1" applyAlignment="1" applyProtection="1">
      <alignment vertical="center" wrapText="1"/>
    </xf>
    <xf numFmtId="2" fontId="100" fillId="39" borderId="74" xfId="461" applyNumberFormat="1" applyFont="1" applyFill="1" applyBorder="1" applyAlignment="1" applyProtection="1">
      <alignment vertical="center" wrapText="1"/>
    </xf>
    <xf numFmtId="2" fontId="100" fillId="39" borderId="97" xfId="461" applyNumberFormat="1" applyFont="1" applyFill="1" applyBorder="1" applyAlignment="1" applyProtection="1">
      <alignment vertical="center" wrapText="1"/>
    </xf>
    <xf numFmtId="2" fontId="100" fillId="39" borderId="88" xfId="461" applyNumberFormat="1" applyFont="1" applyFill="1" applyBorder="1" applyAlignment="1" applyProtection="1">
      <alignment vertical="center" wrapText="1"/>
    </xf>
    <xf numFmtId="2" fontId="100" fillId="39" borderId="108" xfId="461" applyNumberFormat="1" applyFont="1" applyFill="1" applyBorder="1" applyAlignment="1" applyProtection="1">
      <alignment vertical="center" wrapText="1"/>
    </xf>
    <xf numFmtId="2" fontId="100" fillId="39" borderId="131" xfId="461" applyNumberFormat="1" applyFont="1" applyFill="1" applyBorder="1" applyAlignment="1" applyProtection="1">
      <alignment horizontal="center" vertical="center" wrapText="1"/>
    </xf>
    <xf numFmtId="2" fontId="100" fillId="39" borderId="132" xfId="461" applyNumberFormat="1" applyFont="1" applyFill="1" applyBorder="1" applyAlignment="1" applyProtection="1">
      <alignment horizontal="center" vertical="center" wrapText="1"/>
    </xf>
    <xf numFmtId="0" fontId="99" fillId="39" borderId="160" xfId="461" applyFont="1" applyFill="1" applyBorder="1" applyAlignment="1" applyProtection="1">
      <alignment vertical="center"/>
    </xf>
    <xf numFmtId="0" fontId="99" fillId="39" borderId="132" xfId="461" applyFont="1" applyFill="1" applyBorder="1" applyAlignment="1" applyProtection="1">
      <alignment vertical="center"/>
    </xf>
    <xf numFmtId="0" fontId="99" fillId="39" borderId="55" xfId="461" applyFont="1" applyFill="1" applyBorder="1" applyAlignment="1" applyProtection="1">
      <alignment vertical="center" wrapText="1"/>
    </xf>
    <xf numFmtId="0" fontId="100" fillId="39" borderId="133" xfId="461" applyFont="1" applyFill="1" applyBorder="1" applyProtection="1"/>
    <xf numFmtId="0" fontId="100" fillId="53" borderId="29" xfId="463" applyFont="1" applyFill="1" applyBorder="1" applyAlignment="1" applyProtection="1">
      <alignment horizontal="center" vertical="center" wrapText="1"/>
    </xf>
    <xf numFmtId="0" fontId="100" fillId="53" borderId="95" xfId="463" applyFont="1" applyFill="1" applyBorder="1" applyAlignment="1" applyProtection="1">
      <alignment horizontal="center" vertical="center" wrapText="1"/>
    </xf>
    <xf numFmtId="0" fontId="99" fillId="39" borderId="45" xfId="463" applyFont="1" applyFill="1" applyBorder="1" applyAlignment="1" applyProtection="1">
      <alignment horizontal="center" vertical="center" wrapText="1"/>
    </xf>
    <xf numFmtId="0" fontId="99" fillId="39" borderId="47" xfId="463" applyFont="1" applyFill="1" applyBorder="1" applyAlignment="1" applyProtection="1">
      <alignment horizontal="center" vertical="center" wrapText="1"/>
    </xf>
    <xf numFmtId="0" fontId="99" fillId="39" borderId="48" xfId="463" applyFont="1" applyFill="1" applyBorder="1" applyAlignment="1" applyProtection="1">
      <alignment horizontal="center" vertical="center" wrapText="1"/>
    </xf>
    <xf numFmtId="0" fontId="99" fillId="39" borderId="92" xfId="463" applyFont="1" applyFill="1" applyBorder="1" applyAlignment="1" applyProtection="1">
      <alignment horizontal="center" vertical="center" wrapText="1"/>
    </xf>
    <xf numFmtId="3" fontId="111" fillId="42" borderId="50" xfId="542" applyNumberFormat="1" applyFont="1" applyFill="1" applyBorder="1" applyAlignment="1" applyProtection="1">
      <alignment horizontal="center"/>
    </xf>
    <xf numFmtId="3" fontId="111" fillId="42" borderId="52" xfId="542" applyNumberFormat="1" applyFont="1" applyFill="1" applyBorder="1" applyAlignment="1" applyProtection="1">
      <alignment horizontal="center"/>
    </xf>
    <xf numFmtId="3" fontId="111" fillId="42" borderId="133" xfId="542" applyNumberFormat="1" applyFont="1" applyFill="1" applyBorder="1" applyAlignment="1" applyProtection="1">
      <alignment horizontal="center"/>
    </xf>
    <xf numFmtId="3" fontId="3" fillId="38" borderId="114" xfId="458" applyNumberFormat="1" applyFont="1" applyFill="1" applyBorder="1" applyAlignment="1">
      <alignment horizontal="right" vertical="center" wrapText="1" indent="1"/>
    </xf>
    <xf numFmtId="0" fontId="99" fillId="39" borderId="28" xfId="758" applyFont="1" applyFill="1" applyBorder="1" applyAlignment="1" applyProtection="1">
      <alignment horizontal="center" vertical="center" wrapText="1"/>
    </xf>
    <xf numFmtId="3" fontId="55" fillId="37" borderId="73" xfId="440" applyNumberFormat="1" applyFont="1" applyFill="1" applyBorder="1" applyAlignment="1" applyProtection="1">
      <alignment horizontal="left" vertical="center" wrapText="1"/>
    </xf>
    <xf numFmtId="0" fontId="55" fillId="37" borderId="71" xfId="440" applyFont="1" applyFill="1" applyBorder="1" applyAlignment="1" applyProtection="1">
      <alignment horizontal="left" vertical="center" wrapText="1"/>
    </xf>
    <xf numFmtId="0" fontId="55" fillId="37" borderId="35" xfId="440" applyFont="1" applyFill="1" applyBorder="1" applyAlignment="1" applyProtection="1">
      <alignment horizontal="left" vertical="center" wrapText="1"/>
    </xf>
    <xf numFmtId="3" fontId="55" fillId="37" borderId="71" xfId="440" applyNumberFormat="1" applyFont="1" applyFill="1" applyBorder="1" applyAlignment="1" applyProtection="1">
      <alignment horizontal="left" vertical="center" wrapText="1"/>
    </xf>
    <xf numFmtId="3" fontId="55" fillId="37" borderId="21" xfId="440" applyNumberFormat="1" applyFont="1" applyFill="1" applyBorder="1" applyAlignment="1" applyProtection="1">
      <alignment horizontal="left" vertical="center" wrapText="1"/>
    </xf>
    <xf numFmtId="3" fontId="55" fillId="37" borderId="26" xfId="440" applyNumberFormat="1" applyFont="1" applyFill="1" applyBorder="1" applyAlignment="1" applyProtection="1">
      <alignment horizontal="left" vertical="center" wrapText="1"/>
    </xf>
    <xf numFmtId="3" fontId="55" fillId="37" borderId="85" xfId="440" applyNumberFormat="1" applyFont="1" applyFill="1" applyBorder="1" applyAlignment="1" applyProtection="1">
      <alignment horizontal="left" vertical="center" wrapText="1"/>
    </xf>
    <xf numFmtId="3" fontId="55" fillId="37" borderId="35" xfId="440" applyNumberFormat="1" applyFont="1" applyFill="1" applyBorder="1" applyAlignment="1" applyProtection="1">
      <alignment horizontal="left" vertical="center" wrapText="1"/>
    </xf>
    <xf numFmtId="0" fontId="156" fillId="37" borderId="25" xfId="440" applyFont="1" applyFill="1" applyBorder="1" applyAlignment="1" applyProtection="1">
      <alignment horizontal="left" vertical="center" wrapText="1"/>
    </xf>
    <xf numFmtId="0" fontId="156" fillId="37" borderId="21" xfId="440" applyFont="1" applyFill="1" applyBorder="1" applyAlignment="1" applyProtection="1">
      <alignment horizontal="left" vertical="center" wrapText="1"/>
    </xf>
    <xf numFmtId="0" fontId="156" fillId="37" borderId="26" xfId="440" applyFont="1" applyFill="1" applyBorder="1" applyAlignment="1" applyProtection="1">
      <alignment horizontal="left" vertical="center" wrapText="1"/>
    </xf>
    <xf numFmtId="0" fontId="156" fillId="37" borderId="85" xfId="440" applyFont="1" applyFill="1" applyBorder="1" applyAlignment="1" applyProtection="1">
      <alignment horizontal="left" vertical="center" wrapText="1"/>
    </xf>
    <xf numFmtId="0" fontId="43" fillId="37" borderId="73" xfId="440" applyFont="1" applyFill="1" applyBorder="1" applyAlignment="1" applyProtection="1">
      <alignment vertical="center" wrapText="1"/>
    </xf>
    <xf numFmtId="3" fontId="43" fillId="37" borderId="73" xfId="440" applyNumberFormat="1" applyFont="1" applyFill="1" applyBorder="1" applyAlignment="1" applyProtection="1">
      <alignment vertical="center" wrapText="1"/>
    </xf>
    <xf numFmtId="3" fontId="43" fillId="37" borderId="71" xfId="440" applyNumberFormat="1" applyFont="1" applyFill="1" applyBorder="1" applyAlignment="1" applyProtection="1">
      <alignment vertical="center" wrapText="1"/>
    </xf>
    <xf numFmtId="3" fontId="43" fillId="37" borderId="21" xfId="440" applyNumberFormat="1" applyFont="1" applyFill="1" applyBorder="1" applyAlignment="1" applyProtection="1">
      <alignment vertical="center" wrapText="1"/>
    </xf>
    <xf numFmtId="3" fontId="43" fillId="37" borderId="26" xfId="440" applyNumberFormat="1" applyFont="1" applyFill="1" applyBorder="1" applyAlignment="1" applyProtection="1">
      <alignment vertical="center" wrapText="1"/>
    </xf>
    <xf numFmtId="3" fontId="43" fillId="37" borderId="85" xfId="440" applyNumberFormat="1" applyFont="1" applyFill="1" applyBorder="1" applyAlignment="1" applyProtection="1">
      <alignment vertical="center" wrapText="1"/>
    </xf>
    <xf numFmtId="3" fontId="43" fillId="37" borderId="35" xfId="440" applyNumberFormat="1" applyFont="1" applyFill="1" applyBorder="1" applyAlignment="1" applyProtection="1">
      <alignment vertical="center" wrapText="1"/>
    </xf>
    <xf numFmtId="0" fontId="43" fillId="37" borderId="48" xfId="758" applyNumberFormat="1" applyFont="1" applyFill="1" applyBorder="1" applyAlignment="1" applyProtection="1">
      <alignment vertical="center" wrapText="1"/>
    </xf>
    <xf numFmtId="0" fontId="56" fillId="37" borderId="62" xfId="440" applyFont="1" applyFill="1" applyBorder="1" applyAlignment="1" applyProtection="1">
      <alignment vertical="center" wrapText="1"/>
    </xf>
    <xf numFmtId="0" fontId="50" fillId="37" borderId="21" xfId="440" applyFont="1" applyFill="1" applyBorder="1" applyAlignment="1" applyProtection="1">
      <alignment vertical="center" wrapText="1"/>
    </xf>
    <xf numFmtId="0" fontId="50" fillId="37" borderId="26" xfId="440" applyFont="1" applyFill="1" applyBorder="1" applyAlignment="1" applyProtection="1">
      <alignment vertical="center" wrapText="1"/>
    </xf>
    <xf numFmtId="0" fontId="50" fillId="37" borderId="71" xfId="440" applyFont="1" applyFill="1" applyBorder="1" applyAlignment="1" applyProtection="1">
      <alignment vertical="center" wrapText="1"/>
    </xf>
    <xf numFmtId="0" fontId="142" fillId="43" borderId="45" xfId="440" applyFont="1" applyFill="1" applyBorder="1" applyAlignment="1" applyProtection="1">
      <alignment horizontal="left" vertical="center" wrapText="1"/>
    </xf>
    <xf numFmtId="0" fontId="142" fillId="43" borderId="48" xfId="440" applyFont="1" applyFill="1" applyBorder="1" applyAlignment="1" applyProtection="1">
      <alignment horizontal="left" vertical="center" wrapText="1"/>
    </xf>
    <xf numFmtId="9" fontId="111" fillId="42" borderId="77" xfId="638" applyFont="1" applyFill="1" applyBorder="1" applyAlignment="1">
      <alignment horizontal="center" vertical="center"/>
    </xf>
    <xf numFmtId="9" fontId="55" fillId="42" borderId="27" xfId="638" applyFont="1" applyFill="1" applyBorder="1" applyAlignment="1">
      <alignment horizontal="center" vertical="center" wrapText="1"/>
    </xf>
    <xf numFmtId="3" fontId="55" fillId="42" borderId="54" xfId="197" applyNumberFormat="1" applyFont="1" applyFill="1" applyBorder="1" applyAlignment="1">
      <alignment horizontal="center" vertical="center" wrapText="1"/>
    </xf>
    <xf numFmtId="3" fontId="55" fillId="42" borderId="77" xfId="0" applyNumberFormat="1" applyFont="1" applyFill="1" applyBorder="1" applyAlignment="1">
      <alignment horizontal="center" vertical="center" wrapText="1"/>
    </xf>
    <xf numFmtId="3" fontId="55" fillId="42" borderId="67" xfId="0" applyNumberFormat="1" applyFont="1" applyFill="1" applyBorder="1" applyAlignment="1">
      <alignment horizontal="center" vertical="center" wrapText="1"/>
    </xf>
    <xf numFmtId="3" fontId="55" fillId="42" borderId="54" xfId="0" applyNumberFormat="1" applyFont="1" applyFill="1" applyBorder="1" applyAlignment="1">
      <alignment horizontal="center" vertical="center" wrapText="1"/>
    </xf>
    <xf numFmtId="49" fontId="99" fillId="39" borderId="92" xfId="571" applyNumberFormat="1" applyFont="1" applyFill="1" applyBorder="1" applyAlignment="1">
      <alignment horizontal="center" vertical="center" wrapText="1"/>
    </xf>
    <xf numFmtId="0" fontId="111" fillId="37" borderId="106" xfId="0" applyFont="1" applyFill="1" applyBorder="1"/>
    <xf numFmtId="0" fontId="111" fillId="37" borderId="12" xfId="0" applyFont="1" applyFill="1" applyBorder="1"/>
    <xf numFmtId="0" fontId="111" fillId="37" borderId="74" xfId="0" applyFont="1" applyFill="1" applyBorder="1"/>
    <xf numFmtId="0" fontId="111" fillId="42" borderId="44" xfId="0" applyFont="1" applyFill="1" applyBorder="1"/>
    <xf numFmtId="3" fontId="146" fillId="42" borderId="63" xfId="0" applyNumberFormat="1" applyFont="1" applyFill="1" applyBorder="1"/>
    <xf numFmtId="3" fontId="111" fillId="38" borderId="136" xfId="0" applyNumberFormat="1" applyFont="1" applyFill="1" applyBorder="1"/>
    <xf numFmtId="3" fontId="111" fillId="38" borderId="34" xfId="0" applyNumberFormat="1" applyFont="1" applyFill="1" applyBorder="1"/>
    <xf numFmtId="1" fontId="111" fillId="42" borderId="44" xfId="0" applyNumberFormat="1" applyFont="1" applyFill="1" applyBorder="1"/>
    <xf numFmtId="1" fontId="111" fillId="42" borderId="4" xfId="0" applyNumberFormat="1" applyFont="1" applyFill="1" applyBorder="1"/>
    <xf numFmtId="1" fontId="111" fillId="42" borderId="46" xfId="0" applyNumberFormat="1" applyFont="1" applyFill="1" applyBorder="1"/>
    <xf numFmtId="3" fontId="111" fillId="37" borderId="54" xfId="0" applyNumberFormat="1" applyFont="1" applyFill="1" applyBorder="1" applyAlignment="1">
      <alignment horizontal="center"/>
    </xf>
    <xf numFmtId="3" fontId="111" fillId="37" borderId="77" xfId="0" applyNumberFormat="1" applyFont="1" applyFill="1" applyBorder="1" applyAlignment="1">
      <alignment horizontal="center" wrapText="1"/>
    </xf>
    <xf numFmtId="3" fontId="111" fillId="37" borderId="77" xfId="0" applyNumberFormat="1" applyFont="1" applyFill="1" applyBorder="1" applyAlignment="1">
      <alignment horizontal="center"/>
    </xf>
    <xf numFmtId="3" fontId="111" fillId="37" borderId="67" xfId="0" applyNumberFormat="1" applyFont="1" applyFill="1" applyBorder="1" applyAlignment="1">
      <alignment horizontal="center"/>
    </xf>
    <xf numFmtId="3" fontId="55" fillId="37" borderId="54" xfId="0" applyNumberFormat="1" applyFont="1" applyFill="1" applyBorder="1" applyAlignment="1">
      <alignment horizontal="center" vertical="center" wrapText="1"/>
    </xf>
    <xf numFmtId="3" fontId="55" fillId="37" borderId="77" xfId="0" applyNumberFormat="1" applyFont="1" applyFill="1" applyBorder="1" applyAlignment="1">
      <alignment horizontal="center" vertical="center" wrapText="1"/>
    </xf>
    <xf numFmtId="3" fontId="111" fillId="42" borderId="77" xfId="0" applyNumberFormat="1" applyFont="1" applyFill="1" applyBorder="1" applyAlignment="1">
      <alignment horizontal="center" wrapText="1"/>
    </xf>
    <xf numFmtId="43" fontId="55" fillId="42" borderId="77" xfId="197" applyFont="1" applyFill="1" applyBorder="1" applyAlignment="1">
      <alignment horizontal="center" vertical="center" wrapText="1"/>
    </xf>
    <xf numFmtId="43" fontId="55" fillId="42" borderId="67" xfId="197" applyFont="1" applyFill="1" applyBorder="1" applyAlignment="1">
      <alignment horizontal="center" vertical="center" wrapText="1"/>
    </xf>
    <xf numFmtId="1" fontId="61" fillId="37" borderId="28" xfId="462" applyNumberFormat="1" applyFont="1" applyFill="1" applyBorder="1" applyAlignment="1" applyProtection="1">
      <alignment horizontal="right" vertical="center"/>
    </xf>
    <xf numFmtId="3" fontId="61" fillId="42" borderId="55" xfId="758" applyNumberFormat="1" applyFont="1" applyFill="1" applyBorder="1" applyAlignment="1" applyProtection="1">
      <alignment horizontal="right" vertical="center" wrapText="1"/>
    </xf>
    <xf numFmtId="3" fontId="61" fillId="42" borderId="31" xfId="758" applyNumberFormat="1" applyFont="1" applyFill="1" applyBorder="1" applyAlignment="1" applyProtection="1">
      <alignment horizontal="right" vertical="center" wrapText="1"/>
    </xf>
    <xf numFmtId="3" fontId="61" fillId="42" borderId="47" xfId="758" applyNumberFormat="1" applyFont="1" applyFill="1" applyBorder="1" applyAlignment="1" applyProtection="1">
      <alignment horizontal="right" vertical="center" wrapText="1"/>
    </xf>
    <xf numFmtId="3" fontId="61" fillId="42" borderId="48" xfId="758" applyNumberFormat="1" applyFont="1" applyFill="1" applyBorder="1" applyAlignment="1" applyProtection="1">
      <alignment horizontal="right" vertical="center" wrapText="1"/>
    </xf>
    <xf numFmtId="3" fontId="61" fillId="42" borderId="104" xfId="758" applyNumberFormat="1" applyFont="1" applyFill="1" applyBorder="1" applyAlignment="1" applyProtection="1">
      <alignment horizontal="right" vertical="center" wrapText="1"/>
    </xf>
    <xf numFmtId="3" fontId="61" fillId="42" borderId="92" xfId="758" applyNumberFormat="1" applyFont="1" applyFill="1" applyBorder="1" applyAlignment="1" applyProtection="1">
      <alignment horizontal="right" vertical="center" wrapText="1"/>
    </xf>
    <xf numFmtId="0" fontId="169" fillId="39" borderId="50" xfId="0" applyFont="1" applyFill="1" applyBorder="1" applyAlignment="1" applyProtection="1">
      <alignment horizontal="left" vertical="center" wrapText="1" indent="4" shrinkToFit="1"/>
    </xf>
    <xf numFmtId="0" fontId="100" fillId="39" borderId="50" xfId="0" applyFont="1" applyFill="1" applyBorder="1" applyAlignment="1" applyProtection="1">
      <alignment horizontal="left" vertical="center" wrapText="1" indent="5" shrinkToFit="1"/>
    </xf>
    <xf numFmtId="0" fontId="134" fillId="39" borderId="50" xfId="0" applyFont="1" applyFill="1" applyBorder="1" applyAlignment="1" applyProtection="1">
      <alignment horizontal="left" vertical="center" wrapText="1" indent="5" shrinkToFit="1"/>
    </xf>
    <xf numFmtId="0" fontId="169" fillId="39" borderId="50" xfId="0" applyFont="1" applyFill="1" applyBorder="1" applyAlignment="1" applyProtection="1">
      <alignment horizontal="left" vertical="center" wrapText="1" indent="5" shrinkToFit="1"/>
    </xf>
    <xf numFmtId="0" fontId="100" fillId="39" borderId="50" xfId="0" applyFont="1" applyFill="1" applyBorder="1" applyAlignment="1" applyProtection="1">
      <alignment horizontal="left" vertical="center" wrapText="1" indent="4" shrinkToFit="1"/>
    </xf>
    <xf numFmtId="0" fontId="99" fillId="39" borderId="31" xfId="0" quotePrefix="1" applyFont="1" applyFill="1" applyBorder="1" applyAlignment="1" applyProtection="1">
      <alignment horizontal="center" vertical="center" wrapText="1"/>
    </xf>
    <xf numFmtId="0" fontId="100" fillId="53" borderId="56" xfId="0" quotePrefix="1" applyFont="1" applyFill="1" applyBorder="1" applyAlignment="1" applyProtection="1">
      <alignment horizontal="center" vertical="center" wrapText="1"/>
    </xf>
    <xf numFmtId="0" fontId="100" fillId="53" borderId="0" xfId="0" quotePrefix="1" applyFont="1" applyFill="1" applyBorder="1" applyAlignment="1" applyProtection="1">
      <alignment horizontal="center" vertical="center" wrapText="1"/>
    </xf>
    <xf numFmtId="0" fontId="100" fillId="53" borderId="68" xfId="0" quotePrefix="1" applyFont="1" applyFill="1" applyBorder="1" applyAlignment="1" applyProtection="1">
      <alignment horizontal="center" vertical="center" wrapText="1"/>
    </xf>
    <xf numFmtId="0" fontId="100" fillId="53" borderId="51" xfId="0" quotePrefix="1" applyFont="1" applyFill="1" applyBorder="1" applyAlignment="1" applyProtection="1">
      <alignment horizontal="center" vertical="center" wrapText="1"/>
    </xf>
    <xf numFmtId="0" fontId="99" fillId="39" borderId="45" xfId="0" quotePrefix="1" applyFont="1" applyFill="1" applyBorder="1" applyAlignment="1" applyProtection="1">
      <alignment horizontal="center" vertical="center" wrapText="1"/>
    </xf>
    <xf numFmtId="0" fontId="99" fillId="39" borderId="47" xfId="0" quotePrefix="1" applyFont="1" applyFill="1" applyBorder="1" applyAlignment="1" applyProtection="1">
      <alignment horizontal="center" vertical="center" wrapText="1"/>
    </xf>
    <xf numFmtId="0" fontId="99" fillId="39" borderId="48" xfId="0" quotePrefix="1" applyFont="1" applyFill="1" applyBorder="1" applyAlignment="1" applyProtection="1">
      <alignment horizontal="center" vertical="center" wrapText="1"/>
    </xf>
    <xf numFmtId="3" fontId="55" fillId="0" borderId="34" xfId="0" applyNumberFormat="1" applyFont="1" applyFill="1" applyBorder="1" applyAlignment="1" applyProtection="1">
      <alignment vertical="center"/>
    </xf>
    <xf numFmtId="3" fontId="55" fillId="0" borderId="35" xfId="0" applyNumberFormat="1" applyFont="1" applyFill="1" applyBorder="1" applyAlignment="1" applyProtection="1">
      <alignment vertical="center"/>
    </xf>
    <xf numFmtId="3" fontId="55" fillId="0" borderId="85" xfId="0" applyNumberFormat="1" applyFont="1" applyFill="1" applyBorder="1" applyAlignment="1" applyProtection="1">
      <alignment vertical="center"/>
    </xf>
    <xf numFmtId="3" fontId="55" fillId="38" borderId="56" xfId="0" applyNumberFormat="1" applyFont="1" applyFill="1" applyBorder="1" applyAlignment="1" applyProtection="1">
      <alignment vertical="center"/>
    </xf>
    <xf numFmtId="3" fontId="55" fillId="42" borderId="56" xfId="0" applyNumberFormat="1" applyFont="1" applyFill="1" applyBorder="1" applyAlignment="1" applyProtection="1">
      <alignment vertical="center"/>
    </xf>
    <xf numFmtId="3" fontId="55" fillId="0" borderId="56" xfId="0" applyNumberFormat="1" applyFont="1" applyFill="1" applyBorder="1" applyAlignment="1" applyProtection="1">
      <alignment vertical="center"/>
    </xf>
    <xf numFmtId="3" fontId="55" fillId="38" borderId="134" xfId="0" applyNumberFormat="1" applyFont="1" applyFill="1" applyBorder="1" applyAlignment="1" applyProtection="1">
      <alignment vertical="center"/>
    </xf>
    <xf numFmtId="3" fontId="55" fillId="42" borderId="56" xfId="0" applyNumberFormat="1" applyFont="1" applyFill="1" applyBorder="1" applyAlignment="1" applyProtection="1">
      <alignment horizontal="right" vertical="center"/>
    </xf>
    <xf numFmtId="3" fontId="55" fillId="42" borderId="35" xfId="0" applyNumberFormat="1" applyFont="1" applyFill="1" applyBorder="1" applyAlignment="1" applyProtection="1">
      <alignment horizontal="right" vertical="center"/>
    </xf>
    <xf numFmtId="0" fontId="99" fillId="39" borderId="92" xfId="0" quotePrefix="1" applyFont="1" applyFill="1" applyBorder="1" applyAlignment="1" applyProtection="1">
      <alignment horizontal="center" vertical="center" wrapText="1"/>
    </xf>
    <xf numFmtId="0" fontId="100" fillId="53" borderId="95" xfId="0" quotePrefix="1" applyFont="1" applyFill="1" applyBorder="1" applyAlignment="1" applyProtection="1">
      <alignment horizontal="center" vertical="center" wrapText="1"/>
    </xf>
    <xf numFmtId="0" fontId="100" fillId="53" borderId="49" xfId="0" quotePrefix="1" applyFont="1" applyFill="1" applyBorder="1" applyAlignment="1" applyProtection="1">
      <alignment horizontal="center" vertical="center" wrapText="1"/>
    </xf>
    <xf numFmtId="3" fontId="1" fillId="42" borderId="27" xfId="440" applyNumberFormat="1" applyFont="1" applyFill="1" applyBorder="1" applyAlignment="1" applyProtection="1">
      <alignment horizontal="right"/>
      <protection locked="0"/>
    </xf>
    <xf numFmtId="3" fontId="1" fillId="42" borderId="56" xfId="440" applyNumberFormat="1" applyFont="1" applyFill="1" applyBorder="1" applyAlignment="1" applyProtection="1">
      <alignment horizontal="right"/>
      <protection locked="0"/>
    </xf>
    <xf numFmtId="3" fontId="1" fillId="42" borderId="50" xfId="440" applyNumberFormat="1" applyFont="1" applyFill="1" applyBorder="1" applyAlignment="1" applyProtection="1">
      <alignment horizontal="right"/>
      <protection locked="0"/>
    </xf>
    <xf numFmtId="0" fontId="55" fillId="42" borderId="50" xfId="440" applyFont="1" applyFill="1" applyBorder="1" applyAlignment="1" applyProtection="1">
      <alignment horizontal="right"/>
    </xf>
    <xf numFmtId="0" fontId="55" fillId="42" borderId="56" xfId="440" applyFont="1" applyFill="1" applyBorder="1" applyAlignment="1" applyProtection="1">
      <alignment horizontal="right"/>
    </xf>
    <xf numFmtId="0" fontId="55" fillId="42" borderId="35" xfId="440" applyFont="1" applyFill="1" applyBorder="1" applyAlignment="1" applyProtection="1">
      <alignment horizontal="right"/>
      <protection locked="0"/>
    </xf>
    <xf numFmtId="0" fontId="55" fillId="38" borderId="56" xfId="440" applyFont="1" applyFill="1" applyBorder="1" applyAlignment="1" applyProtection="1">
      <alignment horizontal="right"/>
      <protection locked="0"/>
    </xf>
    <xf numFmtId="0" fontId="55" fillId="38" borderId="35" xfId="440" applyFont="1" applyFill="1" applyBorder="1" applyAlignment="1" applyProtection="1">
      <alignment horizontal="right"/>
      <protection locked="0"/>
    </xf>
    <xf numFmtId="0" fontId="55" fillId="42" borderId="29" xfId="440" applyFont="1" applyFill="1" applyBorder="1" applyAlignment="1" applyProtection="1">
      <alignment horizontal="right"/>
      <protection locked="0"/>
    </xf>
    <xf numFmtId="0" fontId="55" fillId="42" borderId="73" xfId="440" applyFont="1" applyFill="1" applyBorder="1" applyAlignment="1" applyProtection="1">
      <alignment horizontal="right"/>
      <protection locked="0"/>
    </xf>
    <xf numFmtId="0" fontId="55" fillId="42" borderId="35" xfId="440" applyFont="1" applyFill="1" applyBorder="1" applyAlignment="1" applyProtection="1">
      <alignment horizontal="right"/>
    </xf>
    <xf numFmtId="3" fontId="55" fillId="42" borderId="56" xfId="440" applyNumberFormat="1" applyFont="1" applyFill="1" applyBorder="1" applyAlignment="1" applyProtection="1">
      <alignment horizontal="right"/>
      <protection locked="0"/>
    </xf>
    <xf numFmtId="3" fontId="55" fillId="42" borderId="93" xfId="440" applyNumberFormat="1" applyFont="1" applyFill="1" applyBorder="1" applyAlignment="1" applyProtection="1">
      <alignment horizontal="right"/>
      <protection locked="0"/>
    </xf>
    <xf numFmtId="3" fontId="43" fillId="42" borderId="35" xfId="440" applyNumberFormat="1" applyFont="1" applyFill="1" applyBorder="1" applyProtection="1">
      <protection locked="0"/>
    </xf>
    <xf numFmtId="0" fontId="55" fillId="42" borderId="30" xfId="440" applyFont="1" applyFill="1" applyBorder="1" applyAlignment="1" applyProtection="1">
      <alignment horizontal="right"/>
      <protection locked="0"/>
    </xf>
    <xf numFmtId="0" fontId="43" fillId="42" borderId="62" xfId="440" applyFont="1" applyFill="1" applyBorder="1" applyProtection="1">
      <protection locked="0"/>
    </xf>
    <xf numFmtId="3" fontId="43" fillId="42" borderId="56" xfId="440" applyNumberFormat="1" applyFont="1" applyFill="1" applyBorder="1" applyAlignment="1" applyProtection="1">
      <alignment horizontal="right"/>
      <protection locked="0"/>
    </xf>
    <xf numFmtId="3" fontId="43" fillId="42" borderId="30" xfId="440" applyNumberFormat="1" applyFont="1" applyFill="1" applyBorder="1" applyAlignment="1" applyProtection="1">
      <alignment horizontal="right"/>
      <protection locked="0"/>
    </xf>
    <xf numFmtId="3" fontId="43" fillId="42" borderId="62" xfId="440" applyNumberFormat="1" applyFont="1" applyFill="1" applyBorder="1" applyProtection="1">
      <protection locked="0"/>
    </xf>
    <xf numFmtId="0" fontId="44" fillId="42" borderId="35" xfId="440" applyFont="1" applyFill="1" applyBorder="1" applyAlignment="1" applyProtection="1">
      <alignment horizontal="right"/>
      <protection locked="0"/>
    </xf>
    <xf numFmtId="0" fontId="43" fillId="42" borderId="35" xfId="440" applyFont="1" applyFill="1" applyBorder="1" applyAlignment="1" applyProtection="1">
      <alignment horizontal="right"/>
      <protection locked="0"/>
    </xf>
    <xf numFmtId="0" fontId="43" fillId="42" borderId="35" xfId="440" applyFont="1" applyFill="1" applyBorder="1" applyAlignment="1" applyProtection="1">
      <alignment horizontal="right"/>
    </xf>
    <xf numFmtId="0" fontId="43" fillId="42" borderId="56" xfId="440" applyFont="1" applyFill="1" applyBorder="1" applyAlignment="1" applyProtection="1">
      <alignment horizontal="right"/>
      <protection locked="0"/>
    </xf>
    <xf numFmtId="0" fontId="43" fillId="42" borderId="30" xfId="440" applyFont="1" applyFill="1" applyBorder="1" applyAlignment="1" applyProtection="1">
      <alignment horizontal="right"/>
      <protection locked="0"/>
    </xf>
    <xf numFmtId="0" fontId="43" fillId="42" borderId="62" xfId="440" applyFont="1" applyFill="1" applyBorder="1" applyAlignment="1" applyProtection="1">
      <alignment horizontal="right"/>
      <protection locked="0"/>
    </xf>
    <xf numFmtId="0" fontId="99" fillId="39" borderId="28" xfId="440" applyFont="1" applyFill="1" applyBorder="1" applyProtection="1"/>
    <xf numFmtId="0" fontId="99" fillId="39" borderId="98" xfId="440" applyFont="1" applyFill="1" applyBorder="1" applyAlignment="1"/>
    <xf numFmtId="0" fontId="99" fillId="39" borderId="107" xfId="440" applyFont="1" applyFill="1" applyBorder="1" applyAlignment="1"/>
    <xf numFmtId="0" fontId="99" fillId="39" borderId="105" xfId="440" applyFont="1" applyFill="1" applyBorder="1" applyAlignment="1"/>
    <xf numFmtId="0" fontId="99" fillId="39" borderId="29" xfId="440" applyFont="1" applyFill="1" applyBorder="1" applyAlignment="1"/>
    <xf numFmtId="0" fontId="99" fillId="39" borderId="95" xfId="440" applyFont="1" applyFill="1" applyBorder="1" applyAlignment="1"/>
    <xf numFmtId="0" fontId="99" fillId="39" borderId="49" xfId="440" applyFont="1" applyFill="1" applyBorder="1" applyAlignment="1"/>
    <xf numFmtId="3" fontId="61" fillId="55" borderId="50" xfId="440" applyNumberFormat="1" applyFont="1" applyFill="1" applyBorder="1" applyAlignment="1" applyProtection="1">
      <alignment horizontal="right" vertical="center"/>
      <protection locked="0"/>
    </xf>
    <xf numFmtId="3" fontId="61" fillId="55" borderId="33" xfId="440" applyNumberFormat="1" applyFont="1" applyFill="1" applyBorder="1" applyAlignment="1" applyProtection="1">
      <alignment horizontal="right" vertical="center"/>
    </xf>
    <xf numFmtId="3" fontId="61" fillId="55" borderId="34" xfId="440" applyNumberFormat="1" applyFont="1" applyFill="1" applyBorder="1" applyAlignment="1" applyProtection="1">
      <alignment horizontal="right" vertical="center"/>
    </xf>
    <xf numFmtId="3" fontId="61" fillId="55" borderId="35" xfId="440" applyNumberFormat="1" applyFont="1" applyFill="1" applyBorder="1" applyAlignment="1" applyProtection="1">
      <alignment horizontal="right" vertical="center"/>
    </xf>
    <xf numFmtId="3" fontId="61" fillId="55" borderId="56" xfId="440" applyNumberFormat="1" applyFont="1" applyFill="1" applyBorder="1" applyAlignment="1" applyProtection="1">
      <alignment horizontal="right" vertical="center"/>
    </xf>
    <xf numFmtId="3" fontId="61" fillId="55" borderId="9" xfId="440" applyNumberFormat="1" applyFont="1" applyFill="1" applyBorder="1" applyAlignment="1" applyProtection="1">
      <alignment horizontal="right" vertical="center"/>
    </xf>
    <xf numFmtId="0" fontId="101" fillId="39" borderId="27" xfId="440" applyFont="1" applyFill="1" applyBorder="1" applyAlignment="1" applyProtection="1">
      <alignment horizontal="center" vertical="center"/>
    </xf>
    <xf numFmtId="0" fontId="99" fillId="39" borderId="31" xfId="440" quotePrefix="1" applyFont="1" applyFill="1" applyBorder="1" applyAlignment="1" applyProtection="1">
      <alignment horizontal="center" vertical="center" wrapText="1"/>
    </xf>
    <xf numFmtId="0" fontId="99" fillId="39" borderId="104" xfId="440" quotePrefix="1" applyFont="1" applyFill="1" applyBorder="1" applyAlignment="1" applyProtection="1">
      <alignment horizontal="center" vertical="center" wrapText="1"/>
    </xf>
    <xf numFmtId="0" fontId="99" fillId="39" borderId="55" xfId="440" quotePrefix="1" applyFont="1" applyFill="1" applyBorder="1" applyAlignment="1" applyProtection="1">
      <alignment horizontal="center" vertical="center" wrapText="1"/>
    </xf>
    <xf numFmtId="0" fontId="99" fillId="39" borderId="48" xfId="440" quotePrefix="1" applyFont="1" applyFill="1" applyBorder="1" applyAlignment="1" applyProtection="1">
      <alignment horizontal="center" vertical="center" wrapText="1"/>
    </xf>
    <xf numFmtId="0" fontId="99" fillId="39" borderId="134" xfId="440" quotePrefix="1" applyFont="1" applyFill="1" applyBorder="1" applyAlignment="1" applyProtection="1">
      <alignment horizontal="center" vertical="center" wrapText="1"/>
    </xf>
    <xf numFmtId="0" fontId="99" fillId="39" borderId="26" xfId="440" quotePrefix="1" applyFont="1" applyFill="1" applyBorder="1" applyAlignment="1" applyProtection="1">
      <alignment horizontal="center" vertical="center" wrapText="1"/>
    </xf>
    <xf numFmtId="0" fontId="100" fillId="53" borderId="49" xfId="463" applyFont="1" applyFill="1" applyBorder="1" applyAlignment="1" applyProtection="1">
      <alignment horizontal="center" vertical="center" wrapText="1"/>
    </xf>
    <xf numFmtId="0" fontId="97" fillId="37" borderId="0" xfId="463" applyFont="1" applyFill="1" applyBorder="1" applyAlignment="1" applyProtection="1">
      <alignment horizontal="center" vertical="center" wrapText="1"/>
    </xf>
    <xf numFmtId="0" fontId="96" fillId="37" borderId="0" xfId="0" applyFont="1" applyFill="1" applyBorder="1"/>
    <xf numFmtId="0" fontId="111" fillId="37" borderId="0" xfId="0" applyFont="1" applyFill="1" applyBorder="1"/>
    <xf numFmtId="0" fontId="122" fillId="37" borderId="0" xfId="463" applyFont="1" applyFill="1" applyBorder="1" applyAlignment="1" applyProtection="1">
      <alignment horizontal="center" vertical="center" wrapText="1"/>
    </xf>
    <xf numFmtId="0" fontId="146" fillId="37" borderId="0" xfId="0" applyFont="1" applyFill="1" applyBorder="1" applyAlignment="1">
      <alignment horizontal="center" vertical="center"/>
    </xf>
    <xf numFmtId="1" fontId="146" fillId="42" borderId="98" xfId="440" applyNumberFormat="1" applyFont="1" applyFill="1" applyBorder="1" applyAlignment="1" applyProtection="1">
      <alignment horizontal="right" vertical="center" wrapText="1"/>
    </xf>
    <xf numFmtId="1" fontId="146" fillId="42" borderId="106" xfId="440" applyNumberFormat="1" applyFont="1" applyFill="1" applyBorder="1" applyAlignment="1" applyProtection="1">
      <alignment horizontal="right" vertical="center" wrapText="1"/>
    </xf>
    <xf numFmtId="1" fontId="146" fillId="42" borderId="25" xfId="440" applyNumberFormat="1" applyFont="1" applyFill="1" applyBorder="1" applyAlignment="1" applyProtection="1">
      <alignment horizontal="right" vertical="center" wrapText="1"/>
    </xf>
    <xf numFmtId="1" fontId="146" fillId="42" borderId="107" xfId="440" applyNumberFormat="1" applyFont="1" applyFill="1" applyBorder="1" applyAlignment="1" applyProtection="1">
      <alignment horizontal="right" vertical="center" wrapText="1"/>
    </xf>
    <xf numFmtId="0" fontId="99" fillId="43" borderId="93" xfId="0" applyFont="1" applyFill="1" applyBorder="1" applyAlignment="1" applyProtection="1">
      <alignment horizontal="center" vertical="center" wrapText="1"/>
    </xf>
    <xf numFmtId="0" fontId="99" fillId="43" borderId="75" xfId="0" applyFont="1" applyFill="1" applyBorder="1" applyAlignment="1" applyProtection="1">
      <alignment horizontal="center" vertical="center" wrapText="1"/>
    </xf>
    <xf numFmtId="0" fontId="99" fillId="43" borderId="72" xfId="0" applyFont="1" applyFill="1" applyBorder="1" applyAlignment="1" applyProtection="1">
      <alignment horizontal="center" vertical="center" wrapText="1"/>
    </xf>
    <xf numFmtId="0" fontId="99" fillId="43" borderId="27" xfId="0" applyFont="1" applyFill="1" applyBorder="1" applyAlignment="1" applyProtection="1">
      <alignment horizontal="center" vertical="center" wrapText="1"/>
    </xf>
    <xf numFmtId="0" fontId="99" fillId="43" borderId="102" xfId="0" applyFont="1" applyFill="1" applyBorder="1" applyAlignment="1" applyProtection="1">
      <alignment horizontal="center" vertical="center" wrapText="1"/>
    </xf>
    <xf numFmtId="0" fontId="99" fillId="43" borderId="107" xfId="0"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wrapText="1"/>
    </xf>
    <xf numFmtId="0" fontId="99" fillId="43" borderId="31" xfId="0" applyFont="1" applyFill="1" applyBorder="1" applyAlignment="1" applyProtection="1">
      <alignment horizontal="center" vertical="center" wrapText="1"/>
    </xf>
    <xf numFmtId="0" fontId="99" fillId="43" borderId="104" xfId="0" applyFont="1" applyFill="1" applyBorder="1" applyAlignment="1" applyProtection="1">
      <alignment horizontal="center" vertical="center" wrapText="1"/>
    </xf>
    <xf numFmtId="0" fontId="99" fillId="43" borderId="131" xfId="0" applyFont="1" applyFill="1" applyBorder="1" applyAlignment="1" applyProtection="1">
      <alignment horizontal="center" vertical="center" wrapText="1"/>
    </xf>
    <xf numFmtId="0" fontId="99" fillId="43" borderId="28" xfId="0" applyFont="1" applyFill="1" applyBorder="1" applyAlignment="1" applyProtection="1">
      <alignment horizontal="center" vertical="center" wrapText="1"/>
    </xf>
    <xf numFmtId="0" fontId="99" fillId="39" borderId="31" xfId="463" applyFont="1" applyFill="1" applyBorder="1" applyAlignment="1" applyProtection="1">
      <alignment horizontal="center" vertical="center" wrapText="1"/>
    </xf>
    <xf numFmtId="0" fontId="61" fillId="42" borderId="50" xfId="462" applyFont="1" applyFill="1" applyBorder="1" applyAlignment="1" applyProtection="1">
      <alignment horizontal="right" vertical="center"/>
    </xf>
    <xf numFmtId="0" fontId="55" fillId="38" borderId="28" xfId="571" applyFont="1" applyFill="1" applyBorder="1" applyAlignment="1" applyProtection="1">
      <alignment vertical="center"/>
      <protection locked="0"/>
    </xf>
    <xf numFmtId="0" fontId="55" fillId="0" borderId="28" xfId="571" applyFont="1" applyFill="1" applyBorder="1" applyAlignment="1" applyProtection="1">
      <alignment horizontal="right" vertical="center"/>
      <protection locked="0"/>
    </xf>
    <xf numFmtId="0" fontId="55" fillId="38" borderId="28" xfId="571" applyFont="1" applyFill="1" applyBorder="1" applyAlignment="1" applyProtection="1">
      <alignment horizontal="right" vertical="center"/>
      <protection locked="0"/>
    </xf>
    <xf numFmtId="0" fontId="61" fillId="37" borderId="132" xfId="571" applyFont="1" applyFill="1" applyBorder="1" applyAlignment="1" applyProtection="1">
      <alignment vertical="center"/>
      <protection locked="0"/>
    </xf>
    <xf numFmtId="1" fontId="61" fillId="47" borderId="28" xfId="571" applyNumberFormat="1" applyFont="1" applyFill="1" applyBorder="1" applyAlignment="1" applyProtection="1">
      <alignment horizontal="right"/>
    </xf>
    <xf numFmtId="178" fontId="61" fillId="37" borderId="76" xfId="571" applyNumberFormat="1" applyFont="1" applyFill="1" applyBorder="1" applyAlignment="1" applyProtection="1">
      <alignment vertical="center"/>
      <protection locked="0"/>
    </xf>
    <xf numFmtId="0" fontId="99" fillId="39" borderId="91" xfId="463" applyFont="1" applyFill="1" applyBorder="1" applyAlignment="1" applyProtection="1">
      <alignment horizontal="center" vertical="center" wrapText="1"/>
    </xf>
    <xf numFmtId="165" fontId="111" fillId="37" borderId="101" xfId="0" applyNumberFormat="1" applyFont="1" applyFill="1" applyBorder="1"/>
    <xf numFmtId="164" fontId="111" fillId="37" borderId="62" xfId="638" applyNumberFormat="1" applyFont="1" applyFill="1" applyBorder="1"/>
    <xf numFmtId="0" fontId="111" fillId="37" borderId="101" xfId="0" applyFont="1" applyFill="1" applyBorder="1"/>
    <xf numFmtId="0" fontId="111" fillId="37" borderId="62" xfId="0" applyFont="1" applyFill="1" applyBorder="1"/>
    <xf numFmtId="0" fontId="111" fillId="42" borderId="63" xfId="0" applyFont="1" applyFill="1" applyBorder="1" applyAlignment="1">
      <alignment horizontal="center"/>
    </xf>
    <xf numFmtId="0" fontId="111" fillId="42" borderId="101" xfId="0" applyFont="1" applyFill="1" applyBorder="1" applyAlignment="1">
      <alignment horizontal="center"/>
    </xf>
    <xf numFmtId="0" fontId="111" fillId="42" borderId="24" xfId="0" applyFont="1" applyFill="1" applyBorder="1" applyAlignment="1">
      <alignment horizontal="center"/>
    </xf>
    <xf numFmtId="0" fontId="111" fillId="42" borderId="44" xfId="0" applyFont="1" applyFill="1" applyBorder="1" applyAlignment="1">
      <alignment horizontal="center"/>
    </xf>
    <xf numFmtId="0" fontId="111" fillId="42" borderId="25" xfId="0" applyFont="1" applyFill="1" applyBorder="1" applyAlignment="1">
      <alignment horizontal="center"/>
    </xf>
    <xf numFmtId="0" fontId="111" fillId="42" borderId="23" xfId="0" applyFont="1" applyFill="1" applyBorder="1" applyAlignment="1">
      <alignment horizontal="center"/>
    </xf>
    <xf numFmtId="0" fontId="111" fillId="42" borderId="62" xfId="0" applyFont="1" applyFill="1" applyBorder="1" applyAlignment="1">
      <alignment horizontal="center"/>
    </xf>
    <xf numFmtId="164" fontId="111" fillId="37" borderId="23" xfId="638" applyNumberFormat="1" applyFont="1" applyFill="1" applyBorder="1"/>
    <xf numFmtId="164" fontId="111" fillId="37" borderId="62" xfId="0" applyNumberFormat="1" applyFont="1" applyFill="1" applyBorder="1"/>
    <xf numFmtId="164" fontId="111" fillId="37" borderId="23" xfId="0" applyNumberFormat="1" applyFont="1" applyFill="1" applyBorder="1"/>
    <xf numFmtId="164" fontId="111" fillId="37" borderId="57" xfId="0" applyNumberFormat="1" applyFont="1" applyFill="1" applyBorder="1"/>
    <xf numFmtId="164" fontId="111" fillId="37" borderId="101" xfId="0" applyNumberFormat="1" applyFont="1" applyFill="1" applyBorder="1"/>
    <xf numFmtId="166" fontId="111" fillId="38" borderId="62" xfId="197" applyNumberFormat="1" applyFont="1" applyFill="1" applyBorder="1"/>
    <xf numFmtId="0" fontId="111" fillId="38" borderId="62" xfId="0" applyFont="1" applyFill="1" applyBorder="1"/>
    <xf numFmtId="165" fontId="111" fillId="42" borderId="12" xfId="0" applyNumberFormat="1" applyFont="1" applyFill="1" applyBorder="1"/>
    <xf numFmtId="0" fontId="111" fillId="42" borderId="20" xfId="0" applyFont="1" applyFill="1" applyBorder="1"/>
    <xf numFmtId="164" fontId="111" fillId="37" borderId="21" xfId="638" applyNumberFormat="1" applyFont="1" applyFill="1" applyBorder="1"/>
    <xf numFmtId="0" fontId="111" fillId="42" borderId="12" xfId="0" applyFont="1" applyFill="1" applyBorder="1"/>
    <xf numFmtId="0" fontId="111" fillId="42" borderId="21" xfId="0" applyFont="1" applyFill="1" applyBorder="1"/>
    <xf numFmtId="0" fontId="111" fillId="42" borderId="4" xfId="0" applyFont="1" applyFill="1" applyBorder="1" applyAlignment="1">
      <alignment horizontal="center"/>
    </xf>
    <xf numFmtId="0" fontId="111" fillId="42" borderId="12" xfId="0" applyFont="1" applyFill="1" applyBorder="1" applyAlignment="1">
      <alignment horizontal="center"/>
    </xf>
    <xf numFmtId="0" fontId="111" fillId="42" borderId="20" xfId="0" applyFont="1" applyFill="1" applyBorder="1" applyAlignment="1">
      <alignment horizontal="center"/>
    </xf>
    <xf numFmtId="0" fontId="111" fillId="42" borderId="21" xfId="0" applyFont="1" applyFill="1" applyBorder="1" applyAlignment="1">
      <alignment horizontal="center"/>
    </xf>
    <xf numFmtId="164" fontId="111" fillId="37" borderId="20" xfId="638" applyNumberFormat="1" applyFont="1" applyFill="1" applyBorder="1"/>
    <xf numFmtId="164" fontId="111" fillId="37" borderId="20" xfId="0" applyNumberFormat="1" applyFont="1" applyFill="1" applyBorder="1"/>
    <xf numFmtId="164" fontId="111" fillId="37" borderId="21" xfId="0" applyNumberFormat="1" applyFont="1" applyFill="1" applyBorder="1"/>
    <xf numFmtId="0" fontId="111" fillId="37" borderId="21" xfId="0" applyFont="1" applyFill="1" applyBorder="1"/>
    <xf numFmtId="164" fontId="111" fillId="37" borderId="18" xfId="0" applyNumberFormat="1" applyFont="1" applyFill="1" applyBorder="1"/>
    <xf numFmtId="2" fontId="111" fillId="37" borderId="21" xfId="0" applyNumberFormat="1" applyFont="1" applyFill="1" applyBorder="1"/>
    <xf numFmtId="166" fontId="111" fillId="37" borderId="12" xfId="197" applyNumberFormat="1" applyFont="1" applyFill="1" applyBorder="1"/>
    <xf numFmtId="9" fontId="111" fillId="37" borderId="20" xfId="638" applyFont="1" applyFill="1" applyBorder="1"/>
    <xf numFmtId="9" fontId="111" fillId="37" borderId="18" xfId="638" applyFont="1" applyFill="1" applyBorder="1"/>
    <xf numFmtId="166" fontId="111" fillId="38" borderId="21" xfId="197" applyNumberFormat="1" applyFont="1" applyFill="1" applyBorder="1"/>
    <xf numFmtId="164" fontId="111" fillId="37" borderId="18" xfId="0" applyNumberFormat="1" applyFont="1" applyFill="1" applyBorder="1" applyAlignment="1">
      <alignment textRotation="180"/>
    </xf>
    <xf numFmtId="166" fontId="111" fillId="37" borderId="101" xfId="197" applyNumberFormat="1" applyFont="1" applyFill="1" applyBorder="1"/>
    <xf numFmtId="9" fontId="111" fillId="37" borderId="23" xfId="638" applyFont="1" applyFill="1" applyBorder="1"/>
    <xf numFmtId="9" fontId="111" fillId="37" borderId="57" xfId="638" applyFont="1" applyFill="1" applyBorder="1"/>
    <xf numFmtId="164" fontId="111" fillId="37" borderId="57" xfId="0" applyNumberFormat="1" applyFont="1" applyFill="1" applyBorder="1" applyAlignment="1">
      <alignment textRotation="180"/>
    </xf>
    <xf numFmtId="0" fontId="111" fillId="38" borderId="23" xfId="0" applyFont="1" applyFill="1" applyBorder="1"/>
    <xf numFmtId="9" fontId="111" fillId="38" borderId="23" xfId="638" applyFont="1" applyFill="1" applyBorder="1"/>
    <xf numFmtId="9" fontId="111" fillId="38" borderId="57" xfId="638" applyFont="1" applyFill="1" applyBorder="1"/>
    <xf numFmtId="164" fontId="111" fillId="38" borderId="23" xfId="0" applyNumberFormat="1" applyFont="1" applyFill="1" applyBorder="1"/>
    <xf numFmtId="164" fontId="111" fillId="38" borderId="62" xfId="0" applyNumberFormat="1" applyFont="1" applyFill="1" applyBorder="1"/>
    <xf numFmtId="164" fontId="111" fillId="38" borderId="57" xfId="0" applyNumberFormat="1" applyFont="1" applyFill="1" applyBorder="1" applyAlignment="1">
      <alignment textRotation="180"/>
    </xf>
    <xf numFmtId="9" fontId="111" fillId="38" borderId="20" xfId="638" applyFont="1" applyFill="1" applyBorder="1"/>
    <xf numFmtId="9" fontId="111" fillId="38" borderId="18" xfId="638" applyFont="1" applyFill="1" applyBorder="1"/>
    <xf numFmtId="165" fontId="111" fillId="37" borderId="21" xfId="0" applyNumberFormat="1" applyFont="1" applyFill="1" applyBorder="1"/>
    <xf numFmtId="164" fontId="111" fillId="38" borderId="20" xfId="0" applyNumberFormat="1" applyFont="1" applyFill="1" applyBorder="1"/>
    <xf numFmtId="164" fontId="111" fillId="38" borderId="21" xfId="0" applyNumberFormat="1" applyFont="1" applyFill="1" applyBorder="1"/>
    <xf numFmtId="164" fontId="111" fillId="38" borderId="18" xfId="0" applyNumberFormat="1" applyFont="1" applyFill="1" applyBorder="1" applyAlignment="1">
      <alignment textRotation="180"/>
    </xf>
    <xf numFmtId="0" fontId="101" fillId="37" borderId="0" xfId="0" applyFont="1" applyFill="1" applyAlignment="1" applyProtection="1">
      <alignment horizontal="center"/>
    </xf>
    <xf numFmtId="0" fontId="102" fillId="37" borderId="0" xfId="0" applyFont="1" applyFill="1" applyProtection="1"/>
    <xf numFmtId="0" fontId="99" fillId="53" borderId="95" xfId="0" applyFont="1" applyFill="1" applyBorder="1" applyAlignment="1" applyProtection="1">
      <alignment horizontal="center" vertical="center" wrapText="1"/>
    </xf>
    <xf numFmtId="4" fontId="55" fillId="42" borderId="93" xfId="0" applyNumberFormat="1" applyFont="1" applyFill="1" applyBorder="1" applyAlignment="1" applyProtection="1">
      <alignment horizontal="center" vertical="center" wrapText="1"/>
    </xf>
    <xf numFmtId="4" fontId="55" fillId="38" borderId="93" xfId="0" applyNumberFormat="1" applyFont="1" applyFill="1" applyBorder="1" applyAlignment="1" applyProtection="1">
      <alignment horizontal="center" vertical="center" wrapText="1"/>
      <protection locked="0"/>
    </xf>
    <xf numFmtId="4" fontId="55" fillId="38" borderId="75" xfId="0" applyNumberFormat="1" applyFont="1" applyFill="1" applyBorder="1" applyAlignment="1" applyProtection="1">
      <alignment horizontal="center" vertical="center" wrapText="1"/>
      <protection locked="0"/>
    </xf>
    <xf numFmtId="4" fontId="55" fillId="38" borderId="72" xfId="0" applyNumberFormat="1" applyFont="1" applyFill="1" applyBorder="1" applyAlignment="1" applyProtection="1">
      <alignment horizontal="center" vertical="center" wrapText="1"/>
      <protection locked="0"/>
    </xf>
    <xf numFmtId="4" fontId="55" fillId="0" borderId="73" xfId="0" applyNumberFormat="1" applyFont="1" applyFill="1" applyBorder="1" applyAlignment="1" applyProtection="1">
      <alignment horizontal="center" vertical="center" wrapText="1"/>
      <protection locked="0"/>
    </xf>
    <xf numFmtId="4" fontId="55" fillId="38" borderId="72" xfId="0" quotePrefix="1" applyNumberFormat="1" applyFont="1" applyFill="1" applyBorder="1" applyAlignment="1" applyProtection="1">
      <alignment horizontal="center" vertical="center" wrapText="1"/>
    </xf>
    <xf numFmtId="4" fontId="55" fillId="38" borderId="75" xfId="0" quotePrefix="1" applyNumberFormat="1" applyFont="1" applyFill="1" applyBorder="1" applyAlignment="1" applyProtection="1">
      <alignment horizontal="center" vertical="center" wrapText="1"/>
    </xf>
    <xf numFmtId="4" fontId="55" fillId="38" borderId="73" xfId="0" quotePrefix="1" applyNumberFormat="1" applyFont="1" applyFill="1" applyBorder="1" applyAlignment="1" applyProtection="1">
      <alignment horizontal="center" vertical="center" wrapText="1"/>
    </xf>
    <xf numFmtId="4" fontId="55" fillId="38" borderId="33" xfId="0" applyNumberFormat="1" applyFont="1" applyFill="1" applyBorder="1" applyAlignment="1" applyProtection="1">
      <alignment horizontal="center" vertical="center" wrapText="1"/>
      <protection locked="0"/>
    </xf>
    <xf numFmtId="4" fontId="55" fillId="38" borderId="34" xfId="0" applyNumberFormat="1" applyFont="1" applyFill="1" applyBorder="1" applyAlignment="1" applyProtection="1">
      <alignment horizontal="center" vertical="center" wrapText="1"/>
      <protection locked="0"/>
    </xf>
    <xf numFmtId="4" fontId="55" fillId="38" borderId="9" xfId="0" applyNumberFormat="1" applyFont="1" applyFill="1" applyBorder="1" applyAlignment="1" applyProtection="1">
      <alignment horizontal="center" vertical="center" wrapText="1"/>
      <protection locked="0"/>
    </xf>
    <xf numFmtId="4" fontId="55" fillId="0" borderId="35" xfId="0" applyNumberFormat="1" applyFont="1" applyFill="1" applyBorder="1" applyAlignment="1" applyProtection="1">
      <alignment horizontal="center" vertical="center" wrapText="1"/>
      <protection locked="0"/>
    </xf>
    <xf numFmtId="4" fontId="55" fillId="38" borderId="9" xfId="0" quotePrefix="1" applyNumberFormat="1" applyFont="1" applyFill="1" applyBorder="1" applyAlignment="1" applyProtection="1">
      <alignment horizontal="center" vertical="center" wrapText="1"/>
    </xf>
    <xf numFmtId="4" fontId="55" fillId="38" borderId="34" xfId="0" quotePrefix="1" applyNumberFormat="1" applyFont="1" applyFill="1" applyBorder="1" applyAlignment="1" applyProtection="1">
      <alignment horizontal="center" vertical="center" wrapText="1"/>
    </xf>
    <xf numFmtId="4" fontId="55" fillId="38" borderId="35" xfId="0" quotePrefix="1" applyNumberFormat="1" applyFont="1" applyFill="1" applyBorder="1" applyAlignment="1" applyProtection="1">
      <alignment horizontal="center" vertical="center" wrapText="1"/>
    </xf>
    <xf numFmtId="4" fontId="61" fillId="38" borderId="22" xfId="0" applyNumberFormat="1" applyFont="1" applyFill="1" applyBorder="1" applyAlignment="1" applyProtection="1">
      <alignment horizontal="center" vertical="center" wrapText="1"/>
    </xf>
    <xf numFmtId="4" fontId="61" fillId="38" borderId="46" xfId="0" applyNumberFormat="1" applyFont="1" applyFill="1" applyBorder="1" applyAlignment="1" applyProtection="1">
      <alignment horizontal="center" vertical="center" wrapText="1"/>
    </xf>
    <xf numFmtId="4" fontId="61" fillId="38" borderId="74" xfId="0" applyNumberFormat="1" applyFont="1" applyFill="1" applyBorder="1" applyAlignment="1" applyProtection="1">
      <alignment horizontal="center" vertical="center" wrapText="1"/>
    </xf>
    <xf numFmtId="4" fontId="61" fillId="38" borderId="26" xfId="0" applyNumberFormat="1" applyFont="1" applyFill="1" applyBorder="1" applyAlignment="1" applyProtection="1">
      <alignment horizontal="center" vertical="center" wrapText="1"/>
    </xf>
    <xf numFmtId="4" fontId="55" fillId="42" borderId="56" xfId="0" applyNumberFormat="1" applyFont="1" applyFill="1" applyBorder="1" applyAlignment="1" applyProtection="1">
      <alignment horizontal="center" vertical="center" wrapText="1"/>
    </xf>
    <xf numFmtId="4" fontId="55" fillId="42" borderId="35" xfId="0" applyNumberFormat="1" applyFont="1" applyFill="1" applyBorder="1" applyAlignment="1" applyProtection="1">
      <alignment horizontal="center" vertical="center" wrapText="1"/>
    </xf>
    <xf numFmtId="4" fontId="55" fillId="42" borderId="75" xfId="0" quotePrefix="1" applyNumberFormat="1" applyFont="1" applyFill="1" applyBorder="1" applyAlignment="1" applyProtection="1">
      <alignment horizontal="center" vertical="center" wrapText="1"/>
    </xf>
    <xf numFmtId="4" fontId="55" fillId="42" borderId="34" xfId="0" quotePrefix="1" applyNumberFormat="1" applyFont="1" applyFill="1" applyBorder="1" applyAlignment="1" applyProtection="1">
      <alignment horizontal="center" vertical="center" wrapText="1"/>
    </xf>
    <xf numFmtId="4" fontId="55" fillId="42" borderId="60" xfId="0" applyNumberFormat="1" applyFont="1" applyFill="1" applyBorder="1" applyAlignment="1" applyProtection="1">
      <alignment horizontal="center" vertical="center" wrapText="1"/>
    </xf>
    <xf numFmtId="4" fontId="55" fillId="0" borderId="71" xfId="0" applyNumberFormat="1" applyFont="1" applyFill="1" applyBorder="1" applyAlignment="1" applyProtection="1">
      <alignment horizontal="center"/>
      <protection locked="0"/>
    </xf>
    <xf numFmtId="10" fontId="55" fillId="42" borderId="94" xfId="638" applyNumberFormat="1" applyFont="1" applyFill="1" applyBorder="1" applyAlignment="1">
      <alignment horizontal="center" vertical="center"/>
    </xf>
    <xf numFmtId="10" fontId="55" fillId="42" borderId="39" xfId="638" applyNumberFormat="1" applyFont="1" applyFill="1" applyBorder="1" applyAlignment="1">
      <alignment horizontal="center" vertical="center"/>
    </xf>
    <xf numFmtId="10" fontId="138" fillId="42" borderId="39" xfId="638" applyNumberFormat="1" applyFont="1" applyFill="1" applyBorder="1" applyAlignment="1">
      <alignment horizontal="center" vertical="center"/>
    </xf>
    <xf numFmtId="10" fontId="149" fillId="38" borderId="39" xfId="638" applyNumberFormat="1" applyFont="1" applyFill="1" applyBorder="1" applyAlignment="1">
      <alignment horizontal="center" vertical="center"/>
    </xf>
    <xf numFmtId="10" fontId="55" fillId="42" borderId="57" xfId="638" applyNumberFormat="1" applyFont="1" applyFill="1" applyBorder="1" applyAlignment="1">
      <alignment horizontal="center" vertical="center"/>
    </xf>
    <xf numFmtId="10" fontId="61" fillId="42" borderId="90" xfId="638" applyNumberFormat="1" applyFont="1" applyFill="1" applyBorder="1" applyAlignment="1">
      <alignment horizontal="center" vertical="center"/>
    </xf>
    <xf numFmtId="10" fontId="55" fillId="42" borderId="49" xfId="638" applyNumberFormat="1" applyFont="1" applyFill="1" applyBorder="1" applyAlignment="1">
      <alignment horizontal="center" vertical="center"/>
    </xf>
    <xf numFmtId="10" fontId="55" fillId="42" borderId="51" xfId="638" applyNumberFormat="1" applyFont="1" applyFill="1" applyBorder="1" applyAlignment="1">
      <alignment horizontal="center" vertical="center"/>
    </xf>
    <xf numFmtId="10" fontId="138" fillId="42" borderId="51" xfId="638" applyNumberFormat="1" applyFont="1" applyFill="1" applyBorder="1" applyAlignment="1">
      <alignment horizontal="center" vertical="center"/>
    </xf>
    <xf numFmtId="10" fontId="149" fillId="38" borderId="51" xfId="638" applyNumberFormat="1" applyFont="1" applyFill="1" applyBorder="1" applyAlignment="1">
      <alignment horizontal="center" vertical="center"/>
    </xf>
    <xf numFmtId="10" fontId="55" fillId="42" borderId="53" xfId="638" applyNumberFormat="1" applyFont="1" applyFill="1" applyBorder="1" applyAlignment="1">
      <alignment horizontal="center" vertical="center"/>
    </xf>
    <xf numFmtId="10" fontId="61" fillId="42" borderId="132" xfId="638" applyNumberFormat="1" applyFont="1" applyFill="1" applyBorder="1" applyAlignment="1">
      <alignment horizontal="center" vertical="center"/>
    </xf>
    <xf numFmtId="10" fontId="1" fillId="0" borderId="0" xfId="638" applyNumberFormat="1" applyFont="1" applyFill="1"/>
    <xf numFmtId="10" fontId="55" fillId="0" borderId="0" xfId="638" applyNumberFormat="1" applyFont="1" applyFill="1" applyAlignment="1">
      <alignment horizontal="center"/>
    </xf>
    <xf numFmtId="10" fontId="99" fillId="43" borderId="104" xfId="638" applyNumberFormat="1" applyFont="1" applyFill="1" applyBorder="1" applyAlignment="1">
      <alignment vertical="center"/>
    </xf>
    <xf numFmtId="10" fontId="100" fillId="53" borderId="104" xfId="638" applyNumberFormat="1" applyFont="1" applyFill="1" applyBorder="1" applyAlignment="1" applyProtection="1">
      <alignment horizontal="center" vertical="center"/>
    </xf>
    <xf numFmtId="10" fontId="99" fillId="39" borderId="108" xfId="638" applyNumberFormat="1" applyFont="1" applyFill="1" applyBorder="1" applyAlignment="1">
      <alignment horizontal="center" vertical="center" wrapText="1"/>
    </xf>
    <xf numFmtId="10" fontId="55" fillId="42" borderId="72" xfId="638" applyNumberFormat="1" applyFont="1" applyFill="1" applyBorder="1" applyAlignment="1">
      <alignment horizontal="center" vertical="center"/>
    </xf>
    <xf numFmtId="10" fontId="55" fillId="42" borderId="9" xfId="638" applyNumberFormat="1" applyFont="1" applyFill="1" applyBorder="1" applyAlignment="1">
      <alignment horizontal="center" vertical="center"/>
    </xf>
    <xf numFmtId="10" fontId="138" fillId="42" borderId="9" xfId="638" applyNumberFormat="1" applyFont="1" applyFill="1" applyBorder="1" applyAlignment="1">
      <alignment horizontal="center" vertical="center"/>
    </xf>
    <xf numFmtId="10" fontId="149" fillId="38" borderId="9" xfId="638" applyNumberFormat="1" applyFont="1" applyFill="1" applyBorder="1" applyAlignment="1">
      <alignment horizontal="center" vertical="center"/>
    </xf>
    <xf numFmtId="10" fontId="55" fillId="42" borderId="101" xfId="638" applyNumberFormat="1" applyFont="1" applyFill="1" applyBorder="1" applyAlignment="1">
      <alignment horizontal="center" vertical="center"/>
    </xf>
    <xf numFmtId="10" fontId="61" fillId="42" borderId="108" xfId="638" applyNumberFormat="1" applyFont="1" applyFill="1" applyBorder="1" applyAlignment="1">
      <alignment horizontal="center" vertical="center"/>
    </xf>
    <xf numFmtId="10" fontId="55" fillId="0" borderId="0" xfId="638" applyNumberFormat="1" applyFont="1" applyFill="1"/>
    <xf numFmtId="10" fontId="99" fillId="39" borderId="131" xfId="638" applyNumberFormat="1" applyFont="1" applyFill="1" applyBorder="1" applyAlignment="1">
      <alignment horizontal="center" vertical="center" wrapText="1"/>
    </xf>
    <xf numFmtId="10" fontId="55" fillId="38" borderId="95" xfId="638" applyNumberFormat="1" applyFont="1" applyFill="1" applyBorder="1" applyAlignment="1">
      <alignment horizontal="center" vertical="center"/>
    </xf>
    <xf numFmtId="10" fontId="55" fillId="38" borderId="0" xfId="638" applyNumberFormat="1" applyFont="1" applyFill="1" applyBorder="1" applyAlignment="1">
      <alignment horizontal="center" vertical="center"/>
    </xf>
    <xf numFmtId="10" fontId="55" fillId="42" borderId="0" xfId="638" applyNumberFormat="1" applyFont="1" applyFill="1" applyBorder="1" applyAlignment="1">
      <alignment horizontal="center" vertical="center"/>
    </xf>
    <xf numFmtId="10" fontId="138" fillId="37" borderId="0" xfId="638" applyNumberFormat="1" applyFont="1" applyFill="1" applyBorder="1" applyAlignment="1">
      <alignment horizontal="center" vertical="center"/>
    </xf>
    <xf numFmtId="10" fontId="55" fillId="37" borderId="0" xfId="638" applyNumberFormat="1" applyFont="1" applyFill="1" applyBorder="1" applyAlignment="1">
      <alignment horizontal="center" vertical="center"/>
    </xf>
    <xf numFmtId="10" fontId="149" fillId="38" borderId="0" xfId="638" applyNumberFormat="1" applyFont="1" applyFill="1" applyBorder="1" applyAlignment="1">
      <alignment horizontal="center" vertical="center"/>
    </xf>
    <xf numFmtId="10" fontId="55" fillId="38" borderId="79" xfId="638" applyNumberFormat="1" applyFont="1" applyFill="1" applyBorder="1" applyAlignment="1">
      <alignment horizontal="center" vertical="center"/>
    </xf>
    <xf numFmtId="10" fontId="61" fillId="42" borderId="131" xfId="638" applyNumberFormat="1" applyFont="1" applyFill="1" applyBorder="1" applyAlignment="1">
      <alignment horizontal="center" vertical="center"/>
    </xf>
    <xf numFmtId="10" fontId="61" fillId="42" borderId="97" xfId="638" applyNumberFormat="1" applyFont="1" applyFill="1" applyBorder="1" applyAlignment="1">
      <alignment horizontal="center" vertical="center"/>
    </xf>
    <xf numFmtId="10" fontId="146" fillId="43" borderId="31" xfId="638" applyNumberFormat="1" applyFont="1" applyFill="1" applyBorder="1" applyAlignment="1">
      <alignment horizontal="center" vertical="center"/>
    </xf>
    <xf numFmtId="10" fontId="99" fillId="39" borderId="134" xfId="638" applyNumberFormat="1" applyFont="1" applyFill="1" applyBorder="1" applyAlignment="1">
      <alignment horizontal="center" vertical="center" wrapText="1"/>
    </xf>
    <xf numFmtId="10" fontId="55" fillId="37" borderId="29" xfId="638" applyNumberFormat="1" applyFont="1" applyFill="1" applyBorder="1" applyAlignment="1">
      <alignment horizontal="center" vertical="center"/>
    </xf>
    <xf numFmtId="10" fontId="55" fillId="37" borderId="95" xfId="638" applyNumberFormat="1" applyFont="1" applyFill="1" applyBorder="1" applyAlignment="1">
      <alignment horizontal="center" vertical="center"/>
    </xf>
    <xf numFmtId="10" fontId="55" fillId="37" borderId="56" xfId="638" applyNumberFormat="1" applyFont="1" applyFill="1" applyBorder="1" applyAlignment="1">
      <alignment horizontal="center" vertical="center"/>
    </xf>
    <xf numFmtId="10" fontId="138" fillId="37" borderId="56" xfId="638" applyNumberFormat="1" applyFont="1" applyFill="1" applyBorder="1" applyAlignment="1">
      <alignment horizontal="center" vertical="center"/>
    </xf>
    <xf numFmtId="10" fontId="149" fillId="38" borderId="56" xfId="638" applyNumberFormat="1" applyFont="1" applyFill="1" applyBorder="1" applyAlignment="1">
      <alignment horizontal="center" vertical="center"/>
    </xf>
    <xf numFmtId="10" fontId="55" fillId="37" borderId="30" xfId="638" applyNumberFormat="1" applyFont="1" applyFill="1" applyBorder="1" applyAlignment="1">
      <alignment horizontal="center" vertical="center"/>
    </xf>
    <xf numFmtId="10" fontId="55" fillId="37" borderId="79" xfId="638" applyNumberFormat="1" applyFont="1" applyFill="1" applyBorder="1" applyAlignment="1">
      <alignment horizontal="center" vertical="center"/>
    </xf>
    <xf numFmtId="10" fontId="61" fillId="37" borderId="134" xfId="638" applyNumberFormat="1" applyFont="1" applyFill="1" applyBorder="1" applyAlignment="1">
      <alignment horizontal="center" vertical="center"/>
    </xf>
    <xf numFmtId="10" fontId="61" fillId="37" borderId="131" xfId="638" applyNumberFormat="1" applyFont="1" applyFill="1" applyBorder="1" applyAlignment="1">
      <alignment horizontal="center" vertical="center"/>
    </xf>
    <xf numFmtId="10" fontId="1" fillId="0" borderId="0" xfId="638" applyNumberFormat="1" applyFont="1" applyFill="1" applyProtection="1"/>
    <xf numFmtId="10" fontId="55" fillId="37" borderId="101" xfId="638" applyNumberFormat="1" applyFont="1" applyFill="1" applyBorder="1" applyAlignment="1">
      <alignment horizontal="center" vertical="center"/>
    </xf>
    <xf numFmtId="10" fontId="61" fillId="37" borderId="108" xfId="638" applyNumberFormat="1" applyFont="1" applyFill="1" applyBorder="1" applyAlignment="1">
      <alignment horizontal="center" vertical="center"/>
    </xf>
    <xf numFmtId="10" fontId="99" fillId="43" borderId="31" xfId="638" applyNumberFormat="1" applyFont="1" applyFill="1" applyBorder="1" applyAlignment="1">
      <alignment horizontal="center" vertical="center"/>
    </xf>
    <xf numFmtId="10" fontId="99" fillId="43" borderId="104" xfId="638" applyNumberFormat="1" applyFont="1" applyFill="1" applyBorder="1" applyAlignment="1">
      <alignment horizontal="right" vertical="center"/>
    </xf>
    <xf numFmtId="10" fontId="99" fillId="39" borderId="104" xfId="638" applyNumberFormat="1" applyFont="1" applyFill="1" applyBorder="1" applyAlignment="1">
      <alignment horizontal="center" vertical="center" wrapText="1"/>
    </xf>
    <xf numFmtId="10" fontId="55" fillId="42" borderId="95" xfId="638" applyNumberFormat="1" applyFont="1" applyFill="1" applyBorder="1" applyAlignment="1">
      <alignment horizontal="center" vertical="center"/>
    </xf>
    <xf numFmtId="10" fontId="55" fillId="42" borderId="79" xfId="638" applyNumberFormat="1" applyFont="1" applyFill="1" applyBorder="1" applyAlignment="1">
      <alignment horizontal="center" vertical="center"/>
    </xf>
    <xf numFmtId="10" fontId="99" fillId="43" borderId="55" xfId="638" applyNumberFormat="1" applyFont="1" applyFill="1" applyBorder="1" applyAlignment="1">
      <alignment vertical="center"/>
    </xf>
    <xf numFmtId="10" fontId="99" fillId="39" borderId="55" xfId="638" applyNumberFormat="1" applyFont="1" applyFill="1" applyBorder="1" applyAlignment="1">
      <alignment horizontal="center" vertical="center" wrapText="1"/>
    </xf>
    <xf numFmtId="10" fontId="99" fillId="43" borderId="31" xfId="638" applyNumberFormat="1" applyFont="1" applyFill="1" applyBorder="1" applyAlignment="1">
      <alignment vertical="center"/>
    </xf>
    <xf numFmtId="10" fontId="99" fillId="39" borderId="31" xfId="638" applyNumberFormat="1" applyFont="1" applyFill="1" applyBorder="1" applyAlignment="1">
      <alignment horizontal="center" vertical="center" wrapText="1"/>
    </xf>
    <xf numFmtId="10" fontId="61" fillId="42" borderId="134" xfId="638" applyNumberFormat="1" applyFont="1" applyFill="1" applyBorder="1" applyAlignment="1">
      <alignment horizontal="center" vertical="center"/>
    </xf>
    <xf numFmtId="10" fontId="4" fillId="0" borderId="0" xfId="638" applyNumberFormat="1" applyFont="1" applyFill="1" applyAlignment="1">
      <alignment horizontal="center"/>
    </xf>
    <xf numFmtId="10" fontId="112" fillId="0" borderId="0" xfId="638" applyNumberFormat="1" applyFont="1" applyFill="1" applyAlignment="1">
      <alignment horizontal="center"/>
    </xf>
    <xf numFmtId="10" fontId="1" fillId="0" borderId="0" xfId="638" applyNumberFormat="1" applyFont="1" applyFill="1" applyAlignment="1">
      <alignment wrapText="1"/>
    </xf>
    <xf numFmtId="10" fontId="100" fillId="53" borderId="55" xfId="638" applyNumberFormat="1" applyFont="1" applyFill="1" applyBorder="1" applyAlignment="1" applyProtection="1">
      <alignment horizontal="center" vertical="center"/>
    </xf>
    <xf numFmtId="10" fontId="55" fillId="0" borderId="0" xfId="638" applyNumberFormat="1" applyFont="1" applyFill="1" applyBorder="1" applyAlignment="1">
      <alignment horizontal="center" vertical="center"/>
    </xf>
    <xf numFmtId="4" fontId="1" fillId="0" borderId="0" xfId="638" applyNumberFormat="1" applyFont="1" applyFill="1"/>
    <xf numFmtId="4" fontId="55" fillId="0" borderId="0" xfId="638" applyNumberFormat="1" applyFont="1" applyFill="1"/>
    <xf numFmtId="4" fontId="99" fillId="43" borderId="104" xfId="638" applyNumberFormat="1" applyFont="1" applyFill="1" applyBorder="1" applyAlignment="1">
      <alignment vertical="center"/>
    </xf>
    <xf numFmtId="4" fontId="100" fillId="53" borderId="104" xfId="638" applyNumberFormat="1" applyFont="1" applyFill="1" applyBorder="1" applyAlignment="1" applyProtection="1">
      <alignment horizontal="center" vertical="center"/>
    </xf>
    <xf numFmtId="4" fontId="99" fillId="39" borderId="104" xfId="638" applyNumberFormat="1" applyFont="1" applyFill="1" applyBorder="1" applyAlignment="1">
      <alignment horizontal="center" vertical="center" wrapText="1"/>
    </xf>
    <xf numFmtId="4" fontId="55" fillId="37" borderId="95" xfId="638" applyNumberFormat="1" applyFont="1" applyFill="1" applyBorder="1" applyAlignment="1">
      <alignment horizontal="center" vertical="center"/>
    </xf>
    <xf numFmtId="4" fontId="55" fillId="37" borderId="0" xfId="638" applyNumberFormat="1" applyFont="1" applyFill="1" applyBorder="1" applyAlignment="1">
      <alignment horizontal="center" vertical="center"/>
    </xf>
    <xf numFmtId="4" fontId="55" fillId="42" borderId="0" xfId="638" applyNumberFormat="1" applyFont="1" applyFill="1" applyBorder="1" applyAlignment="1">
      <alignment horizontal="center" vertical="center"/>
    </xf>
    <xf numFmtId="4" fontId="149" fillId="38" borderId="0" xfId="638" applyNumberFormat="1" applyFont="1" applyFill="1" applyBorder="1" applyAlignment="1">
      <alignment horizontal="center" vertical="center"/>
    </xf>
    <xf numFmtId="4" fontId="55" fillId="37" borderId="79" xfId="638" applyNumberFormat="1" applyFont="1" applyFill="1" applyBorder="1" applyAlignment="1">
      <alignment horizontal="center" vertical="center"/>
    </xf>
    <xf numFmtId="4" fontId="61" fillId="42" borderId="131" xfId="638" applyNumberFormat="1" applyFont="1" applyFill="1" applyBorder="1" applyAlignment="1">
      <alignment horizontal="center" vertical="center"/>
    </xf>
    <xf numFmtId="10" fontId="4" fillId="0" borderId="0" xfId="440" applyNumberFormat="1" applyFont="1" applyFill="1" applyAlignment="1">
      <alignment horizontal="center"/>
    </xf>
    <xf numFmtId="10" fontId="55" fillId="0" borderId="0" xfId="440" applyNumberFormat="1" applyFont="1" applyFill="1" applyAlignment="1">
      <alignment horizontal="center"/>
    </xf>
    <xf numFmtId="10" fontId="99" fillId="43" borderId="104" xfId="0" applyNumberFormat="1" applyFont="1" applyFill="1" applyBorder="1" applyAlignment="1">
      <alignment vertical="center"/>
    </xf>
    <xf numFmtId="10" fontId="100" fillId="53" borderId="104" xfId="440" applyNumberFormat="1" applyFont="1" applyFill="1" applyBorder="1" applyAlignment="1" applyProtection="1">
      <alignment horizontal="center" vertical="center"/>
    </xf>
    <xf numFmtId="10" fontId="99" fillId="39" borderId="104" xfId="0" applyNumberFormat="1" applyFont="1" applyFill="1" applyBorder="1" applyAlignment="1">
      <alignment horizontal="center" vertical="center" wrapText="1"/>
    </xf>
    <xf numFmtId="10" fontId="55" fillId="37" borderId="95" xfId="440" applyNumberFormat="1" applyFont="1" applyFill="1" applyBorder="1" applyAlignment="1">
      <alignment horizontal="center" vertical="center"/>
    </xf>
    <xf numFmtId="10" fontId="55" fillId="37" borderId="0" xfId="440" applyNumberFormat="1" applyFont="1" applyFill="1" applyBorder="1" applyAlignment="1">
      <alignment horizontal="center" vertical="center"/>
    </xf>
    <xf numFmtId="10" fontId="138" fillId="37" borderId="0" xfId="440" applyNumberFormat="1" applyFont="1" applyFill="1" applyBorder="1" applyAlignment="1">
      <alignment horizontal="center" vertical="center"/>
    </xf>
    <xf numFmtId="10" fontId="149" fillId="38" borderId="0" xfId="440" applyNumberFormat="1" applyFont="1" applyFill="1" applyBorder="1" applyAlignment="1">
      <alignment horizontal="center" vertical="center"/>
    </xf>
    <xf numFmtId="10" fontId="55" fillId="37" borderId="79" xfId="440" applyNumberFormat="1" applyFont="1" applyFill="1" applyBorder="1" applyAlignment="1">
      <alignment horizontal="center" vertical="center"/>
    </xf>
    <xf numFmtId="10" fontId="61" fillId="37" borderId="131" xfId="440" applyNumberFormat="1" applyFont="1" applyFill="1" applyBorder="1" applyAlignment="1">
      <alignment horizontal="center" vertical="center"/>
    </xf>
    <xf numFmtId="10" fontId="55" fillId="38" borderId="95" xfId="440" applyNumberFormat="1" applyFont="1" applyFill="1" applyBorder="1" applyAlignment="1">
      <alignment horizontal="center" vertical="center"/>
    </xf>
    <xf numFmtId="10" fontId="55" fillId="38" borderId="0" xfId="440" applyNumberFormat="1" applyFont="1" applyFill="1" applyBorder="1" applyAlignment="1">
      <alignment horizontal="center" vertical="center"/>
    </xf>
    <xf numFmtId="10" fontId="138" fillId="38" borderId="0" xfId="440" applyNumberFormat="1" applyFont="1" applyFill="1" applyBorder="1" applyAlignment="1">
      <alignment horizontal="center" vertical="center"/>
    </xf>
    <xf numFmtId="10" fontId="55" fillId="38" borderId="79" xfId="440" applyNumberFormat="1" applyFont="1" applyFill="1" applyBorder="1" applyAlignment="1">
      <alignment horizontal="center" vertical="center"/>
    </xf>
    <xf numFmtId="10" fontId="61" fillId="38" borderId="131" xfId="440" applyNumberFormat="1" applyFont="1" applyFill="1" applyBorder="1" applyAlignment="1">
      <alignment horizontal="center" vertical="center"/>
    </xf>
    <xf numFmtId="10" fontId="55" fillId="0" borderId="0" xfId="440" applyNumberFormat="1" applyFont="1" applyFill="1"/>
    <xf numFmtId="10" fontId="1" fillId="0" borderId="0" xfId="440" applyNumberFormat="1" applyFill="1"/>
    <xf numFmtId="10" fontId="55" fillId="37" borderId="9" xfId="638" applyNumberFormat="1" applyFont="1" applyFill="1" applyBorder="1" applyAlignment="1">
      <alignment horizontal="center" vertical="center"/>
    </xf>
    <xf numFmtId="10" fontId="138" fillId="37" borderId="9" xfId="638" applyNumberFormat="1" applyFont="1" applyFill="1" applyBorder="1" applyAlignment="1">
      <alignment horizontal="center" vertical="center"/>
    </xf>
    <xf numFmtId="10" fontId="55" fillId="37" borderId="72" xfId="638" applyNumberFormat="1" applyFont="1" applyFill="1" applyBorder="1" applyAlignment="1">
      <alignment horizontal="center" vertical="center"/>
    </xf>
    <xf numFmtId="0" fontId="2" fillId="0" borderId="0" xfId="469" applyFont="1" applyBorder="1" applyAlignment="1" applyProtection="1">
      <alignment horizontal="center" vertical="center"/>
      <protection hidden="1"/>
    </xf>
    <xf numFmtId="3" fontId="55" fillId="42" borderId="35" xfId="440" applyNumberFormat="1" applyFont="1" applyFill="1" applyBorder="1" applyAlignment="1">
      <alignment horizontal="right" vertical="center"/>
    </xf>
    <xf numFmtId="3" fontId="55" fillId="38" borderId="94" xfId="0" applyNumberFormat="1" applyFont="1" applyFill="1" applyBorder="1" applyAlignment="1" applyProtection="1">
      <alignment vertical="center"/>
    </xf>
    <xf numFmtId="3" fontId="43" fillId="0" borderId="39" xfId="469" applyNumberFormat="1" applyFont="1" applyFill="1" applyBorder="1" applyAlignment="1" applyProtection="1">
      <alignment vertical="center"/>
      <protection hidden="1"/>
    </xf>
    <xf numFmtId="3" fontId="43" fillId="0" borderId="0" xfId="469" applyNumberFormat="1" applyFont="1" applyFill="1" applyBorder="1" applyAlignment="1" applyProtection="1">
      <alignment vertical="center"/>
      <protection hidden="1"/>
    </xf>
    <xf numFmtId="3" fontId="43" fillId="42" borderId="50" xfId="469" applyNumberFormat="1" applyFont="1" applyFill="1" applyBorder="1" applyAlignment="1" applyProtection="1">
      <alignment vertical="center" wrapText="1" shrinkToFit="1"/>
      <protection locked="0"/>
    </xf>
    <xf numFmtId="3" fontId="43" fillId="0" borderId="56" xfId="469" applyNumberFormat="1" applyFont="1" applyFill="1" applyBorder="1" applyAlignment="1" applyProtection="1">
      <alignment vertical="center"/>
      <protection hidden="1"/>
    </xf>
    <xf numFmtId="3" fontId="43" fillId="0" borderId="34" xfId="469" applyNumberFormat="1" applyFont="1" applyFill="1" applyBorder="1" applyAlignment="1" applyProtection="1">
      <alignment vertical="center"/>
      <protection hidden="1"/>
    </xf>
    <xf numFmtId="0" fontId="99" fillId="53" borderId="28" xfId="469" applyFont="1" applyFill="1" applyBorder="1" applyAlignment="1" applyProtection="1">
      <alignment horizontal="center" vertical="center"/>
    </xf>
    <xf numFmtId="0" fontId="100" fillId="53" borderId="50" xfId="469" applyFont="1" applyFill="1" applyBorder="1" applyAlignment="1" applyProtection="1">
      <alignment horizontal="center" vertical="center"/>
    </xf>
    <xf numFmtId="0" fontId="100" fillId="53" borderId="133" xfId="469" applyFont="1" applyFill="1" applyBorder="1" applyAlignment="1" applyProtection="1">
      <alignment horizontal="center" vertical="center"/>
    </xf>
    <xf numFmtId="0" fontId="100" fillId="53" borderId="31" xfId="469" applyFont="1" applyFill="1" applyBorder="1" applyAlignment="1" applyProtection="1">
      <alignment horizontal="center"/>
    </xf>
    <xf numFmtId="0" fontId="100" fillId="53" borderId="104" xfId="469" applyFont="1" applyFill="1" applyBorder="1" applyAlignment="1" applyProtection="1">
      <alignment horizontal="center"/>
    </xf>
    <xf numFmtId="0" fontId="100" fillId="53" borderId="104" xfId="469" applyFont="1" applyFill="1" applyBorder="1" applyAlignment="1" applyProtection="1">
      <alignment horizontal="center" vertical="center"/>
      <protection hidden="1"/>
    </xf>
    <xf numFmtId="0" fontId="100" fillId="53" borderId="55" xfId="469" applyFont="1" applyFill="1" applyBorder="1" applyAlignment="1" applyProtection="1">
      <alignment horizontal="center" vertical="center"/>
      <protection hidden="1"/>
    </xf>
    <xf numFmtId="0" fontId="99" fillId="43" borderId="50" xfId="469" quotePrefix="1" applyNumberFormat="1" applyFont="1" applyFill="1" applyBorder="1" applyAlignment="1" applyProtection="1">
      <alignment horizontal="center" vertical="center" wrapText="1"/>
      <protection hidden="1"/>
    </xf>
    <xf numFmtId="0" fontId="99" fillId="43" borderId="161" xfId="469" quotePrefix="1" applyNumberFormat="1" applyFont="1" applyFill="1" applyBorder="1" applyAlignment="1" applyProtection="1">
      <alignment horizontal="center" vertical="center"/>
      <protection hidden="1"/>
    </xf>
    <xf numFmtId="0" fontId="99" fillId="43" borderId="43" xfId="469" quotePrefix="1" applyNumberFormat="1" applyFont="1" applyFill="1" applyBorder="1" applyAlignment="1" applyProtection="1">
      <alignment horizontal="center" vertical="center"/>
      <protection hidden="1"/>
    </xf>
    <xf numFmtId="0" fontId="99" fillId="43" borderId="85" xfId="469" quotePrefix="1" applyNumberFormat="1" applyFont="1" applyFill="1" applyBorder="1" applyAlignment="1" applyProtection="1">
      <alignment horizontal="center" vertical="center"/>
      <protection hidden="1"/>
    </xf>
    <xf numFmtId="0" fontId="99" fillId="43" borderId="39" xfId="469" quotePrefix="1" applyNumberFormat="1" applyFont="1" applyFill="1" applyBorder="1" applyAlignment="1" applyProtection="1">
      <alignment horizontal="center" vertical="center"/>
      <protection hidden="1"/>
    </xf>
    <xf numFmtId="0" fontId="99" fillId="43" borderId="34" xfId="469" quotePrefix="1" applyNumberFormat="1" applyFont="1" applyFill="1" applyBorder="1" applyAlignment="1" applyProtection="1">
      <alignment horizontal="center" vertical="center"/>
      <protection hidden="1"/>
    </xf>
    <xf numFmtId="0" fontId="99" fillId="43" borderId="35" xfId="469" quotePrefix="1" applyNumberFormat="1" applyFont="1" applyFill="1" applyBorder="1" applyAlignment="1" applyProtection="1">
      <alignment horizontal="center" vertical="center"/>
      <protection hidden="1"/>
    </xf>
    <xf numFmtId="3" fontId="55" fillId="37" borderId="94" xfId="461" applyNumberFormat="1" applyFont="1" applyFill="1" applyBorder="1" applyAlignment="1" applyProtection="1">
      <alignment horizontal="center" wrapText="1"/>
    </xf>
    <xf numFmtId="3" fontId="55" fillId="37" borderId="75" xfId="461" applyNumberFormat="1" applyFont="1" applyFill="1" applyBorder="1" applyAlignment="1" applyProtection="1">
      <alignment horizontal="center" wrapText="1"/>
    </xf>
    <xf numFmtId="3" fontId="55" fillId="37" borderId="72" xfId="461" applyNumberFormat="1" applyFont="1" applyFill="1" applyBorder="1" applyAlignment="1" applyProtection="1">
      <alignment horizontal="center" wrapText="1"/>
    </xf>
    <xf numFmtId="3" fontId="55" fillId="37" borderId="75" xfId="461" applyNumberFormat="1" applyFont="1" applyFill="1" applyBorder="1" applyAlignment="1" applyProtection="1">
      <alignment horizontal="center" wrapText="1"/>
      <protection locked="0"/>
    </xf>
    <xf numFmtId="3" fontId="55" fillId="37" borderId="39" xfId="461" applyNumberFormat="1" applyFont="1" applyFill="1" applyBorder="1" applyAlignment="1" applyProtection="1">
      <alignment horizontal="center" wrapText="1"/>
    </xf>
    <xf numFmtId="3" fontId="55" fillId="37" borderId="34" xfId="461" applyNumberFormat="1" applyFont="1" applyFill="1" applyBorder="1" applyAlignment="1" applyProtection="1">
      <alignment horizontal="center" wrapText="1"/>
    </xf>
    <xf numFmtId="3" fontId="55" fillId="37" borderId="9" xfId="461" applyNumberFormat="1" applyFont="1" applyFill="1" applyBorder="1" applyAlignment="1" applyProtection="1">
      <alignment horizontal="center" wrapText="1"/>
    </xf>
    <xf numFmtId="3" fontId="55" fillId="37" borderId="34" xfId="461" applyNumberFormat="1" applyFont="1" applyFill="1" applyBorder="1" applyAlignment="1" applyProtection="1">
      <alignment horizontal="center" wrapText="1"/>
      <protection locked="0"/>
    </xf>
    <xf numFmtId="0" fontId="55" fillId="37" borderId="34" xfId="461" applyFont="1" applyFill="1" applyBorder="1" applyAlignment="1" applyProtection="1">
      <protection locked="0"/>
    </xf>
    <xf numFmtId="3" fontId="61" fillId="37" borderId="34" xfId="461" applyNumberFormat="1" applyFont="1" applyFill="1" applyBorder="1" applyAlignment="1" applyProtection="1">
      <alignment horizontal="center" wrapText="1"/>
    </xf>
    <xf numFmtId="3" fontId="61" fillId="37" borderId="9" xfId="461" applyNumberFormat="1" applyFont="1" applyFill="1" applyBorder="1" applyAlignment="1" applyProtection="1">
      <alignment horizontal="center" wrapText="1"/>
    </xf>
    <xf numFmtId="3" fontId="55" fillId="37" borderId="57" xfId="461" applyNumberFormat="1" applyFont="1" applyFill="1" applyBorder="1" applyAlignment="1" applyProtection="1">
      <alignment horizontal="center" wrapText="1"/>
    </xf>
    <xf numFmtId="3" fontId="55" fillId="37" borderId="63" xfId="461" applyNumberFormat="1" applyFont="1" applyFill="1" applyBorder="1" applyAlignment="1" applyProtection="1">
      <alignment horizontal="center" wrapText="1"/>
    </xf>
    <xf numFmtId="3" fontId="61" fillId="37" borderId="63" xfId="461" applyNumberFormat="1" applyFont="1" applyFill="1" applyBorder="1" applyAlignment="1" applyProtection="1">
      <alignment horizontal="center" wrapText="1"/>
    </xf>
    <xf numFmtId="3" fontId="61" fillId="37" borderId="101" xfId="461" applyNumberFormat="1" applyFont="1" applyFill="1" applyBorder="1" applyAlignment="1" applyProtection="1">
      <alignment horizontal="center" wrapText="1"/>
    </xf>
    <xf numFmtId="3" fontId="55" fillId="37" borderId="63" xfId="461" applyNumberFormat="1" applyFont="1" applyFill="1" applyBorder="1" applyAlignment="1" applyProtection="1">
      <alignment horizontal="center" wrapText="1"/>
      <protection locked="0"/>
    </xf>
    <xf numFmtId="3" fontId="55" fillId="37" borderId="73" xfId="461" applyNumberFormat="1" applyFont="1" applyFill="1" applyBorder="1" applyAlignment="1" applyProtection="1">
      <alignment horizontal="center" wrapText="1"/>
    </xf>
    <xf numFmtId="3" fontId="55" fillId="37" borderId="35" xfId="461" applyNumberFormat="1" applyFont="1" applyFill="1" applyBorder="1" applyAlignment="1" applyProtection="1">
      <alignment horizontal="center" wrapText="1"/>
    </xf>
    <xf numFmtId="3" fontId="55" fillId="37" borderId="62" xfId="461" applyNumberFormat="1" applyFont="1" applyFill="1" applyBorder="1" applyAlignment="1" applyProtection="1">
      <alignment horizontal="center" wrapText="1"/>
    </xf>
    <xf numFmtId="3" fontId="55" fillId="37" borderId="128" xfId="461" applyNumberFormat="1" applyFont="1" applyFill="1" applyBorder="1" applyAlignment="1" applyProtection="1">
      <alignment horizontal="center" wrapText="1"/>
    </xf>
    <xf numFmtId="3" fontId="55" fillId="37" borderId="68" xfId="461" applyNumberFormat="1" applyFont="1" applyFill="1" applyBorder="1" applyAlignment="1" applyProtection="1">
      <alignment horizontal="center" wrapText="1"/>
    </xf>
    <xf numFmtId="3" fontId="55" fillId="37" borderId="148" xfId="461" applyNumberFormat="1" applyFont="1" applyFill="1" applyBorder="1" applyAlignment="1" applyProtection="1">
      <alignment horizontal="center" wrapText="1"/>
    </xf>
    <xf numFmtId="0" fontId="61" fillId="52" borderId="41" xfId="469" applyFont="1" applyFill="1" applyBorder="1" applyAlignment="1" applyProtection="1">
      <alignment vertical="center"/>
      <protection hidden="1"/>
    </xf>
    <xf numFmtId="0" fontId="61" fillId="52" borderId="28" xfId="469" applyFont="1" applyFill="1" applyBorder="1" applyAlignment="1" applyProtection="1">
      <alignment vertical="center"/>
      <protection hidden="1"/>
    </xf>
    <xf numFmtId="0" fontId="0" fillId="37" borderId="50" xfId="0" applyFill="1" applyBorder="1"/>
    <xf numFmtId="0" fontId="0" fillId="37" borderId="54" xfId="0" applyFill="1" applyBorder="1"/>
    <xf numFmtId="0" fontId="0" fillId="37" borderId="77" xfId="0" applyFill="1" applyBorder="1"/>
    <xf numFmtId="0" fontId="0" fillId="37" borderId="77" xfId="0" applyFill="1" applyBorder="1" applyAlignment="1">
      <alignment wrapText="1"/>
    </xf>
    <xf numFmtId="0" fontId="43" fillId="37" borderId="77" xfId="0" applyFont="1" applyFill="1" applyBorder="1"/>
    <xf numFmtId="0" fontId="43" fillId="37" borderId="67" xfId="0" applyFont="1" applyFill="1" applyBorder="1"/>
    <xf numFmtId="0" fontId="0" fillId="37" borderId="52" xfId="0" applyFill="1" applyBorder="1"/>
    <xf numFmtId="0" fontId="0" fillId="37" borderId="67" xfId="0" applyFill="1" applyBorder="1"/>
    <xf numFmtId="0" fontId="0" fillId="37" borderId="78" xfId="0" applyFill="1" applyBorder="1"/>
    <xf numFmtId="0" fontId="45" fillId="37" borderId="54" xfId="469" applyFont="1" applyFill="1" applyBorder="1" applyAlignment="1" applyProtection="1">
      <alignment vertical="center" wrapText="1" shrinkToFit="1"/>
      <protection hidden="1"/>
    </xf>
    <xf numFmtId="0" fontId="45" fillId="37" borderId="77" xfId="469" applyFont="1" applyFill="1" applyBorder="1" applyAlignment="1" applyProtection="1">
      <alignment vertical="center" wrapText="1" shrinkToFit="1"/>
      <protection hidden="1"/>
    </xf>
    <xf numFmtId="0" fontId="55" fillId="0" borderId="134" xfId="440" applyFont="1" applyBorder="1" applyAlignment="1" applyProtection="1">
      <alignment horizontal="center" vertical="center"/>
      <protection locked="0"/>
    </xf>
    <xf numFmtId="0" fontId="55" fillId="42" borderId="135" xfId="440" applyFont="1" applyFill="1" applyBorder="1" applyAlignment="1">
      <alignment horizontal="center" vertical="center"/>
    </xf>
    <xf numFmtId="0" fontId="55" fillId="42" borderId="136" xfId="440" applyFont="1" applyFill="1" applyBorder="1" applyAlignment="1">
      <alignment horizontal="center" vertical="center"/>
    </xf>
    <xf numFmtId="0" fontId="55" fillId="42" borderId="131" xfId="440" applyFont="1" applyFill="1" applyBorder="1" applyAlignment="1">
      <alignment horizontal="center" vertical="center"/>
    </xf>
    <xf numFmtId="0" fontId="55" fillId="42" borderId="132" xfId="440" applyFont="1" applyFill="1" applyBorder="1" applyAlignment="1">
      <alignment horizontal="center" vertical="center"/>
    </xf>
    <xf numFmtId="0" fontId="99" fillId="43" borderId="28" xfId="469" quotePrefix="1" applyNumberFormat="1" applyFont="1" applyFill="1" applyBorder="1" applyAlignment="1" applyProtection="1">
      <alignment horizontal="center" vertical="center" wrapText="1"/>
      <protection hidden="1"/>
    </xf>
    <xf numFmtId="3" fontId="55" fillId="42" borderId="73" xfId="440" applyNumberFormat="1" applyFont="1" applyFill="1" applyBorder="1" applyAlignment="1">
      <alignment horizontal="right" vertical="center"/>
    </xf>
    <xf numFmtId="3" fontId="55" fillId="0" borderId="56" xfId="440" applyNumberFormat="1" applyFont="1" applyFill="1" applyBorder="1" applyAlignment="1" applyProtection="1">
      <alignment horizontal="right" vertical="center"/>
      <protection locked="0"/>
    </xf>
    <xf numFmtId="3" fontId="55" fillId="0" borderId="35" xfId="440" applyNumberFormat="1" applyFont="1" applyFill="1" applyBorder="1" applyAlignment="1">
      <alignment horizontal="right" vertical="center"/>
    </xf>
    <xf numFmtId="3" fontId="55" fillId="42" borderId="62" xfId="440" applyNumberFormat="1" applyFont="1" applyFill="1" applyBorder="1" applyAlignment="1">
      <alignment horizontal="right" vertical="center"/>
    </xf>
    <xf numFmtId="14" fontId="99" fillId="43" borderId="45" xfId="469" quotePrefix="1" applyNumberFormat="1" applyFont="1" applyFill="1" applyBorder="1" applyAlignment="1" applyProtection="1">
      <alignment horizontal="center" vertical="center"/>
      <protection hidden="1"/>
    </xf>
    <xf numFmtId="14" fontId="99" fillId="43" borderId="47" xfId="469" quotePrefix="1" applyNumberFormat="1" applyFont="1" applyFill="1" applyBorder="1" applyAlignment="1" applyProtection="1">
      <alignment horizontal="center" vertical="center"/>
      <protection hidden="1"/>
    </xf>
    <xf numFmtId="14" fontId="99" fillId="43" borderId="48" xfId="469" quotePrefix="1" applyNumberFormat="1" applyFont="1" applyFill="1" applyBorder="1" applyAlignment="1" applyProtection="1">
      <alignment horizontal="center" vertical="center"/>
      <protection hidden="1"/>
    </xf>
    <xf numFmtId="14" fontId="99" fillId="39" borderId="45" xfId="0" quotePrefix="1" applyNumberFormat="1" applyFont="1" applyFill="1" applyBorder="1" applyAlignment="1" applyProtection="1">
      <alignment horizontal="center" vertical="center" wrapText="1"/>
    </xf>
    <xf numFmtId="14" fontId="99" fillId="39" borderId="47" xfId="0" quotePrefix="1" applyNumberFormat="1" applyFont="1" applyFill="1" applyBorder="1" applyAlignment="1" applyProtection="1">
      <alignment horizontal="center" vertical="center" wrapText="1"/>
    </xf>
    <xf numFmtId="0" fontId="66" fillId="37" borderId="0" xfId="440" applyFont="1" applyFill="1" applyAlignment="1">
      <alignment vertical="center"/>
    </xf>
    <xf numFmtId="0" fontId="101" fillId="37" borderId="0" xfId="440" applyFont="1" applyFill="1" applyBorder="1" applyAlignment="1">
      <alignment vertical="center"/>
    </xf>
    <xf numFmtId="0" fontId="59" fillId="37" borderId="0" xfId="440" applyFont="1" applyFill="1" applyAlignment="1" applyProtection="1">
      <alignment horizontal="left" vertical="center" indent="16"/>
    </xf>
    <xf numFmtId="0" fontId="59" fillId="37" borderId="0" xfId="440" applyFont="1" applyFill="1" applyAlignment="1" applyProtection="1">
      <alignment vertical="center"/>
    </xf>
    <xf numFmtId="14" fontId="46" fillId="37" borderId="0" xfId="440" applyNumberFormat="1" applyFont="1" applyFill="1" applyBorder="1" applyAlignment="1" applyProtection="1">
      <alignment horizontal="center"/>
    </xf>
    <xf numFmtId="14" fontId="103" fillId="43" borderId="31" xfId="440" applyNumberFormat="1" applyFont="1" applyFill="1" applyBorder="1" applyAlignment="1" applyProtection="1">
      <alignment horizontal="center" vertical="center"/>
    </xf>
    <xf numFmtId="14" fontId="103" fillId="43" borderId="45" xfId="440" applyNumberFormat="1" applyFont="1" applyFill="1" applyBorder="1" applyAlignment="1" applyProtection="1">
      <alignment horizontal="center" vertical="center"/>
    </xf>
    <xf numFmtId="14" fontId="103" fillId="43" borderId="47" xfId="440" applyNumberFormat="1" applyFont="1" applyFill="1" applyBorder="1" applyAlignment="1" applyProtection="1">
      <alignment horizontal="center" vertical="center"/>
    </xf>
    <xf numFmtId="14" fontId="103" fillId="43" borderId="48" xfId="440" applyNumberFormat="1" applyFont="1" applyFill="1" applyBorder="1" applyAlignment="1" applyProtection="1">
      <alignment horizontal="center" vertical="center"/>
    </xf>
    <xf numFmtId="0" fontId="105" fillId="39" borderId="27" xfId="440" applyFont="1" applyFill="1" applyBorder="1" applyAlignment="1" applyProtection="1">
      <alignment horizontal="left" vertical="center" wrapText="1"/>
    </xf>
    <xf numFmtId="3" fontId="46" fillId="42" borderId="27" xfId="440" applyNumberFormat="1" applyFont="1" applyFill="1" applyBorder="1" applyAlignment="1" applyProtection="1">
      <alignment horizontal="center" vertical="center"/>
    </xf>
    <xf numFmtId="3" fontId="46" fillId="42" borderId="93" xfId="440" applyNumberFormat="1" applyFont="1" applyFill="1" applyBorder="1" applyAlignment="1" applyProtection="1">
      <alignment horizontal="center" vertical="center"/>
    </xf>
    <xf numFmtId="3" fontId="46" fillId="42" borderId="75" xfId="440" applyNumberFormat="1" applyFont="1" applyFill="1" applyBorder="1" applyAlignment="1" applyProtection="1">
      <alignment horizontal="center" vertical="center"/>
    </xf>
    <xf numFmtId="3" fontId="46" fillId="42" borderId="73" xfId="440" applyNumberFormat="1" applyFont="1" applyFill="1" applyBorder="1" applyAlignment="1" applyProtection="1">
      <alignment horizontal="center" vertical="center"/>
    </xf>
    <xf numFmtId="0" fontId="105" fillId="39" borderId="50" xfId="440" applyFont="1" applyFill="1" applyBorder="1" applyAlignment="1" applyProtection="1">
      <alignment horizontal="left" vertical="center" wrapText="1"/>
    </xf>
    <xf numFmtId="3" fontId="46" fillId="42" borderId="50" xfId="440" applyNumberFormat="1" applyFont="1" applyFill="1" applyBorder="1" applyAlignment="1" applyProtection="1">
      <alignment horizontal="center" vertical="center"/>
    </xf>
    <xf numFmtId="3" fontId="46" fillId="42" borderId="33" xfId="440" applyNumberFormat="1" applyFont="1" applyFill="1" applyBorder="1" applyAlignment="1" applyProtection="1">
      <alignment horizontal="center" vertical="center"/>
    </xf>
    <xf numFmtId="3" fontId="46" fillId="42" borderId="34" xfId="440" applyNumberFormat="1" applyFont="1" applyFill="1" applyBorder="1" applyAlignment="1" applyProtection="1">
      <alignment horizontal="center" vertical="center"/>
    </xf>
    <xf numFmtId="3" fontId="46" fillId="42" borderId="35" xfId="440" applyNumberFormat="1" applyFont="1" applyFill="1" applyBorder="1" applyAlignment="1" applyProtection="1">
      <alignment horizontal="center" vertical="center"/>
    </xf>
    <xf numFmtId="0" fontId="103" fillId="39" borderId="67" xfId="440" applyFont="1" applyFill="1" applyBorder="1" applyAlignment="1" applyProtection="1">
      <alignment horizontal="left" vertical="center"/>
    </xf>
    <xf numFmtId="3" fontId="59" fillId="42" borderId="67" xfId="440" applyNumberFormat="1" applyFont="1" applyFill="1" applyBorder="1" applyAlignment="1" applyProtection="1">
      <alignment horizontal="center" vertical="center"/>
    </xf>
    <xf numFmtId="3" fontId="59" fillId="42" borderId="22" xfId="440" applyNumberFormat="1" applyFont="1" applyFill="1" applyBorder="1" applyAlignment="1" applyProtection="1">
      <alignment horizontal="center" vertical="center"/>
    </xf>
    <xf numFmtId="3" fontId="59" fillId="42" borderId="46" xfId="440" applyNumberFormat="1" applyFont="1" applyFill="1" applyBorder="1" applyAlignment="1" applyProtection="1">
      <alignment horizontal="center" vertical="center"/>
    </xf>
    <xf numFmtId="3" fontId="59" fillId="42" borderId="26" xfId="440" applyNumberFormat="1" applyFont="1" applyFill="1" applyBorder="1" applyAlignment="1" applyProtection="1">
      <alignment horizontal="center" vertical="center"/>
    </xf>
    <xf numFmtId="0" fontId="57" fillId="0" borderId="0" xfId="463" applyFont="1" applyBorder="1" applyAlignment="1">
      <alignment vertical="center" wrapText="1"/>
    </xf>
    <xf numFmtId="0" fontId="2" fillId="37" borderId="0" xfId="542" applyFont="1" applyFill="1" applyAlignment="1" applyProtection="1">
      <alignment horizontal="left" vertical="center"/>
    </xf>
    <xf numFmtId="0" fontId="57" fillId="0" borderId="0" xfId="463" applyFont="1" applyAlignment="1">
      <alignment horizontal="left" vertical="center"/>
    </xf>
    <xf numFmtId="0" fontId="0" fillId="0" borderId="79" xfId="0" applyBorder="1"/>
    <xf numFmtId="0" fontId="0" fillId="0" borderId="70" xfId="0" applyBorder="1"/>
    <xf numFmtId="0" fontId="0" fillId="37" borderId="70" xfId="0" applyFill="1" applyBorder="1"/>
    <xf numFmtId="0" fontId="0" fillId="0" borderId="97" xfId="0" applyBorder="1"/>
    <xf numFmtId="0" fontId="115" fillId="41" borderId="45" xfId="0" applyFont="1" applyFill="1" applyBorder="1" applyAlignment="1">
      <alignment horizontal="center"/>
    </xf>
    <xf numFmtId="0" fontId="115" fillId="41" borderId="47" xfId="0" applyFont="1" applyFill="1" applyBorder="1" applyAlignment="1">
      <alignment horizontal="center"/>
    </xf>
    <xf numFmtId="0" fontId="115" fillId="41" borderId="48" xfId="0" applyFont="1" applyFill="1" applyBorder="1" applyAlignment="1">
      <alignment horizontal="center"/>
    </xf>
    <xf numFmtId="0" fontId="0" fillId="0" borderId="44" xfId="0" applyBorder="1"/>
    <xf numFmtId="0" fontId="0" fillId="0" borderId="63" xfId="0" applyBorder="1"/>
    <xf numFmtId="0" fontId="0" fillId="0" borderId="4" xfId="0" applyBorder="1"/>
    <xf numFmtId="0" fontId="0" fillId="37" borderId="4" xfId="0" applyFill="1" applyBorder="1"/>
    <xf numFmtId="0" fontId="0" fillId="0" borderId="46" xfId="0" applyBorder="1"/>
    <xf numFmtId="0" fontId="0" fillId="0" borderId="34" xfId="0" applyBorder="1"/>
    <xf numFmtId="0" fontId="115" fillId="38" borderId="44" xfId="0" applyFont="1" applyFill="1" applyBorder="1" applyAlignment="1"/>
    <xf numFmtId="0" fontId="115" fillId="38" borderId="46" xfId="0" applyFont="1" applyFill="1" applyBorder="1" applyAlignment="1"/>
    <xf numFmtId="0" fontId="0" fillId="37" borderId="53" xfId="0" applyFill="1" applyBorder="1"/>
    <xf numFmtId="0" fontId="0" fillId="37" borderId="89" xfId="0" applyFill="1" applyBorder="1"/>
    <xf numFmtId="0" fontId="115" fillId="38" borderId="44" xfId="0" applyFont="1" applyFill="1" applyBorder="1" applyAlignment="1">
      <alignment horizontal="center"/>
    </xf>
    <xf numFmtId="0" fontId="115" fillId="38" borderId="46" xfId="0" applyFont="1" applyFill="1" applyBorder="1" applyAlignment="1">
      <alignment horizontal="center"/>
    </xf>
    <xf numFmtId="0" fontId="55" fillId="37" borderId="0" xfId="461" applyFont="1" applyFill="1" applyBorder="1" applyAlignment="1" applyProtection="1">
      <alignment horizontal="right" wrapText="1"/>
    </xf>
    <xf numFmtId="49" fontId="99" fillId="39" borderId="29" xfId="463" applyNumberFormat="1" applyFont="1" applyFill="1" applyBorder="1" applyAlignment="1" applyProtection="1">
      <alignment horizontal="center" vertical="center" wrapText="1"/>
    </xf>
    <xf numFmtId="165" fontId="111" fillId="42" borderId="31" xfId="0" applyNumberFormat="1" applyFont="1" applyFill="1" applyBorder="1" applyAlignment="1">
      <alignment horizontal="center"/>
    </xf>
    <xf numFmtId="1" fontId="146" fillId="42" borderId="31" xfId="0" applyNumberFormat="1" applyFont="1" applyFill="1" applyBorder="1" applyAlignment="1">
      <alignment horizontal="center"/>
    </xf>
    <xf numFmtId="49" fontId="99" fillId="39" borderId="49" xfId="463" applyNumberFormat="1" applyFont="1" applyFill="1" applyBorder="1" applyAlignment="1" applyProtection="1">
      <alignment horizontal="center" vertical="center" wrapText="1"/>
    </xf>
    <xf numFmtId="165" fontId="111" fillId="42" borderId="55" xfId="0" applyNumberFormat="1" applyFont="1" applyFill="1" applyBorder="1" applyAlignment="1">
      <alignment horizontal="center"/>
    </xf>
    <xf numFmtId="49" fontId="99" fillId="39" borderId="75" xfId="463" applyNumberFormat="1" applyFont="1" applyFill="1" applyBorder="1" applyAlignment="1" applyProtection="1">
      <alignment horizontal="center" vertical="center" wrapText="1"/>
    </xf>
    <xf numFmtId="165" fontId="111" fillId="42" borderId="47" xfId="0" applyNumberFormat="1" applyFont="1" applyFill="1" applyBorder="1" applyAlignment="1">
      <alignment horizontal="center"/>
    </xf>
    <xf numFmtId="1" fontId="146" fillId="42" borderId="47" xfId="0" applyNumberFormat="1" applyFont="1" applyFill="1" applyBorder="1" applyAlignment="1">
      <alignment horizontal="center"/>
    </xf>
    <xf numFmtId="1" fontId="146" fillId="42" borderId="55" xfId="0" applyNumberFormat="1" applyFont="1" applyFill="1" applyBorder="1" applyAlignment="1">
      <alignment horizontal="center"/>
    </xf>
    <xf numFmtId="0" fontId="55" fillId="37" borderId="0" xfId="440" applyFont="1" applyFill="1" applyBorder="1" applyAlignment="1" applyProtection="1">
      <alignment horizontal="right" wrapText="1"/>
    </xf>
    <xf numFmtId="0" fontId="43" fillId="37" borderId="0" xfId="440" applyFont="1" applyFill="1" applyBorder="1" applyAlignment="1" applyProtection="1">
      <alignment horizontal="right" wrapText="1"/>
    </xf>
    <xf numFmtId="0" fontId="55" fillId="37" borderId="132" xfId="440" applyFont="1" applyFill="1" applyBorder="1" applyAlignment="1">
      <alignment horizontal="right" wrapText="1"/>
    </xf>
    <xf numFmtId="0" fontId="46" fillId="37" borderId="0" xfId="461" applyFont="1" applyFill="1" applyBorder="1" applyAlignment="1" applyProtection="1">
      <alignment horizontal="right"/>
    </xf>
    <xf numFmtId="0" fontId="115" fillId="41" borderId="29" xfId="0" applyFont="1" applyFill="1" applyBorder="1" applyAlignment="1">
      <alignment horizontal="center"/>
    </xf>
    <xf numFmtId="0" fontId="115" fillId="41" borderId="95" xfId="0" applyFont="1" applyFill="1" applyBorder="1" applyAlignment="1">
      <alignment horizontal="center"/>
    </xf>
    <xf numFmtId="0" fontId="115" fillId="41" borderId="49" xfId="0" applyFont="1" applyFill="1" applyBorder="1" applyAlignment="1">
      <alignment horizontal="center"/>
    </xf>
    <xf numFmtId="14" fontId="103" fillId="43" borderId="27" xfId="440" applyNumberFormat="1" applyFont="1" applyFill="1" applyBorder="1" applyAlignment="1">
      <alignment horizontal="center" vertical="center" wrapText="1"/>
    </xf>
    <xf numFmtId="0" fontId="103" fillId="43" borderId="50" xfId="440" applyFont="1" applyFill="1" applyBorder="1" applyAlignment="1">
      <alignment horizontal="center" vertical="center" wrapText="1"/>
    </xf>
    <xf numFmtId="0" fontId="103" fillId="43" borderId="29" xfId="440" applyFont="1" applyFill="1" applyBorder="1" applyAlignment="1">
      <alignment horizontal="center" vertical="center"/>
    </xf>
    <xf numFmtId="0" fontId="103" fillId="43" borderId="95" xfId="440" applyFont="1" applyFill="1" applyBorder="1" applyAlignment="1">
      <alignment horizontal="center" vertical="center"/>
    </xf>
    <xf numFmtId="0" fontId="103" fillId="43" borderId="49" xfId="440" applyFont="1" applyFill="1" applyBorder="1" applyAlignment="1">
      <alignment horizontal="center" vertical="center"/>
    </xf>
    <xf numFmtId="14" fontId="99" fillId="43" borderId="27" xfId="440" applyNumberFormat="1" applyFont="1" applyFill="1" applyBorder="1" applyAlignment="1">
      <alignment horizontal="center" vertical="center"/>
    </xf>
    <xf numFmtId="0" fontId="99" fillId="43" borderId="52" xfId="440" applyFont="1" applyFill="1" applyBorder="1" applyAlignment="1">
      <alignment horizontal="center" vertical="center"/>
    </xf>
    <xf numFmtId="0" fontId="103" fillId="43" borderId="24" xfId="440" applyFont="1" applyFill="1" applyBorder="1" applyAlignment="1">
      <alignment horizontal="center" vertical="center"/>
    </xf>
    <xf numFmtId="0" fontId="103" fillId="43" borderId="44" xfId="440" applyFont="1" applyFill="1" applyBorder="1" applyAlignment="1">
      <alignment horizontal="center" vertical="center"/>
    </xf>
    <xf numFmtId="0" fontId="103" fillId="43" borderId="25" xfId="440" applyFont="1" applyFill="1" applyBorder="1" applyAlignment="1">
      <alignment horizontal="center" vertical="center"/>
    </xf>
    <xf numFmtId="0" fontId="108" fillId="43" borderId="27" xfId="440" applyFont="1" applyFill="1" applyBorder="1" applyAlignment="1">
      <alignment horizontal="center" vertical="center"/>
    </xf>
    <xf numFmtId="0" fontId="108" fillId="43" borderId="50" xfId="440" applyFont="1" applyFill="1" applyBorder="1" applyAlignment="1">
      <alignment horizontal="center" vertical="center"/>
    </xf>
    <xf numFmtId="0" fontId="108" fillId="43" borderId="133" xfId="440" applyFont="1" applyFill="1" applyBorder="1" applyAlignment="1">
      <alignment horizontal="center" vertical="center"/>
    </xf>
    <xf numFmtId="0" fontId="99" fillId="43" borderId="98" xfId="0" applyFont="1" applyFill="1" applyBorder="1" applyAlignment="1" applyProtection="1">
      <alignment horizontal="center" vertical="center" wrapText="1"/>
    </xf>
    <xf numFmtId="0" fontId="99" fillId="43" borderId="107" xfId="0" applyFont="1" applyFill="1" applyBorder="1" applyAlignment="1" applyProtection="1">
      <alignment horizontal="center" vertical="center" wrapText="1"/>
    </xf>
    <xf numFmtId="0" fontId="99" fillId="43" borderId="29" xfId="0" applyFont="1" applyFill="1" applyBorder="1" applyAlignment="1" applyProtection="1">
      <alignment horizontal="center" vertical="center" wrapText="1"/>
    </xf>
    <xf numFmtId="0" fontId="99" fillId="43" borderId="95" xfId="0" applyFont="1" applyFill="1" applyBorder="1" applyAlignment="1" applyProtection="1">
      <alignment horizontal="center" vertical="center" wrapText="1"/>
    </xf>
    <xf numFmtId="0" fontId="99" fillId="43" borderId="49" xfId="0" applyFont="1" applyFill="1" applyBorder="1" applyAlignment="1" applyProtection="1">
      <alignment horizontal="center" vertical="center" wrapText="1"/>
    </xf>
    <xf numFmtId="0" fontId="99" fillId="43" borderId="31" xfId="0" applyFont="1" applyFill="1" applyBorder="1" applyAlignment="1">
      <alignment horizontal="center" vertical="center"/>
    </xf>
    <xf numFmtId="0" fontId="99" fillId="43" borderId="104" xfId="0" applyFont="1" applyFill="1" applyBorder="1" applyAlignment="1">
      <alignment horizontal="center" vertical="center"/>
    </xf>
    <xf numFmtId="0" fontId="99" fillId="43" borderId="55" xfId="0" applyFont="1" applyFill="1" applyBorder="1" applyAlignment="1">
      <alignment horizontal="center" vertical="center"/>
    </xf>
    <xf numFmtId="0" fontId="99" fillId="43" borderId="100" xfId="0" applyFont="1" applyFill="1" applyBorder="1" applyAlignment="1" applyProtection="1">
      <alignment horizontal="center" vertical="center"/>
    </xf>
    <xf numFmtId="0" fontId="99" fillId="43" borderId="70" xfId="0" applyFont="1" applyFill="1" applyBorder="1" applyAlignment="1" applyProtection="1">
      <alignment horizontal="center" vertical="center"/>
    </xf>
    <xf numFmtId="0" fontId="99" fillId="43" borderId="100" xfId="0" applyFont="1" applyFill="1" applyBorder="1" applyAlignment="1" applyProtection="1">
      <alignment horizontal="center" vertical="center" wrapText="1"/>
    </xf>
    <xf numFmtId="0" fontId="99" fillId="43" borderId="70" xfId="0" applyFont="1" applyFill="1" applyBorder="1" applyAlignment="1" applyProtection="1">
      <alignment horizontal="center" vertical="center" wrapText="1"/>
    </xf>
    <xf numFmtId="0" fontId="99" fillId="43" borderId="18" xfId="0" applyFont="1" applyFill="1" applyBorder="1" applyAlignment="1" applyProtection="1">
      <alignment horizontal="center" vertical="center" wrapText="1"/>
    </xf>
    <xf numFmtId="0" fontId="99" fillId="43" borderId="87" xfId="0" applyFont="1" applyFill="1" applyBorder="1" applyAlignment="1" applyProtection="1">
      <alignment horizontal="center" vertical="center" wrapText="1"/>
    </xf>
    <xf numFmtId="0" fontId="99" fillId="43" borderId="102" xfId="0" applyFont="1" applyFill="1" applyBorder="1" applyAlignment="1" applyProtection="1">
      <alignment horizontal="center" vertical="center" wrapText="1"/>
    </xf>
    <xf numFmtId="0" fontId="99" fillId="43" borderId="99" xfId="0" applyFont="1" applyFill="1" applyBorder="1" applyAlignment="1" applyProtection="1">
      <alignment horizontal="center" vertical="center" wrapText="1"/>
    </xf>
    <xf numFmtId="0" fontId="99" fillId="43" borderId="65" xfId="0" applyFont="1" applyFill="1" applyBorder="1" applyAlignment="1" applyProtection="1">
      <alignment horizontal="center" vertical="center" wrapText="1"/>
    </xf>
    <xf numFmtId="0" fontId="99" fillId="43" borderId="103" xfId="0" applyFont="1" applyFill="1" applyBorder="1" applyAlignment="1" applyProtection="1">
      <alignment horizontal="center" vertical="center" wrapText="1"/>
    </xf>
    <xf numFmtId="0" fontId="99" fillId="43" borderId="134" xfId="0" applyFont="1" applyFill="1" applyBorder="1" applyAlignment="1" applyProtection="1">
      <alignment horizontal="center" vertical="center" wrapText="1"/>
    </xf>
    <xf numFmtId="0" fontId="99" fillId="43" borderId="131" xfId="0" applyFont="1" applyFill="1" applyBorder="1" applyAlignment="1" applyProtection="1">
      <alignment horizontal="center" vertical="center" wrapText="1"/>
    </xf>
    <xf numFmtId="0" fontId="99" fillId="43" borderId="90" xfId="0" applyFont="1" applyFill="1" applyBorder="1" applyAlignment="1" applyProtection="1">
      <alignment horizontal="center" vertical="center" wrapText="1"/>
    </xf>
    <xf numFmtId="0" fontId="99" fillId="43" borderId="108" xfId="0" applyFont="1" applyFill="1" applyBorder="1" applyAlignment="1" applyProtection="1">
      <alignment horizontal="center" vertical="center" wrapText="1"/>
    </xf>
    <xf numFmtId="0" fontId="99" fillId="43" borderId="132" xfId="0" applyFont="1" applyFill="1" applyBorder="1" applyAlignment="1" applyProtection="1">
      <alignment horizontal="center" vertical="center" wrapText="1"/>
    </xf>
    <xf numFmtId="0" fontId="99" fillId="43" borderId="93" xfId="0" applyFont="1" applyFill="1" applyBorder="1" applyAlignment="1" applyProtection="1">
      <alignment horizontal="center" vertical="center" wrapText="1"/>
    </xf>
    <xf numFmtId="0" fontId="99" fillId="43" borderId="75" xfId="0" applyFont="1" applyFill="1" applyBorder="1" applyAlignment="1" applyProtection="1">
      <alignment horizontal="center" vertical="center" wrapText="1"/>
    </xf>
    <xf numFmtId="0" fontId="99" fillId="43" borderId="72" xfId="0" applyFont="1" applyFill="1" applyBorder="1" applyAlignment="1" applyProtection="1">
      <alignment horizontal="center" vertical="center" wrapText="1"/>
    </xf>
    <xf numFmtId="0" fontId="99" fillId="43" borderId="33" xfId="0" applyFont="1" applyFill="1" applyBorder="1" applyAlignment="1" applyProtection="1">
      <alignment horizontal="center" vertical="center" wrapText="1"/>
    </xf>
    <xf numFmtId="0" fontId="99" fillId="43" borderId="34" xfId="0" applyFont="1" applyFill="1" applyBorder="1" applyAlignment="1" applyProtection="1">
      <alignment horizontal="center" vertical="center" wrapText="1"/>
    </xf>
    <xf numFmtId="0" fontId="99" fillId="43" borderId="9" xfId="0" applyFont="1" applyFill="1" applyBorder="1" applyAlignment="1" applyProtection="1">
      <alignment horizontal="center" vertical="center" wrapText="1"/>
    </xf>
    <xf numFmtId="0" fontId="99" fillId="43" borderId="27" xfId="0" applyFont="1" applyFill="1" applyBorder="1" applyAlignment="1" applyProtection="1">
      <alignment horizontal="center" vertical="center" wrapText="1"/>
    </xf>
    <xf numFmtId="0" fontId="99" fillId="43" borderId="50" xfId="0" applyFont="1" applyFill="1" applyBorder="1" applyAlignment="1" applyProtection="1">
      <alignment horizontal="center" vertical="center" wrapText="1"/>
    </xf>
    <xf numFmtId="0" fontId="99" fillId="43" borderId="65" xfId="0" applyFont="1" applyFill="1" applyBorder="1" applyAlignment="1" applyProtection="1">
      <alignment horizontal="center" vertical="center"/>
    </xf>
    <xf numFmtId="0" fontId="99" fillId="43" borderId="102" xfId="0" applyFont="1" applyFill="1" applyBorder="1" applyAlignment="1" applyProtection="1">
      <alignment horizontal="center" vertical="center"/>
    </xf>
    <xf numFmtId="0" fontId="99" fillId="43" borderId="74" xfId="0" applyFont="1" applyFill="1" applyBorder="1" applyAlignment="1" applyProtection="1">
      <alignment horizontal="center" vertical="center" wrapText="1"/>
    </xf>
    <xf numFmtId="0" fontId="99" fillId="43" borderId="97" xfId="0" applyFont="1" applyFill="1" applyBorder="1" applyAlignment="1" applyProtection="1">
      <alignment horizontal="center" vertical="center" wrapText="1"/>
    </xf>
    <xf numFmtId="0" fontId="99" fillId="43" borderId="88"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xf>
    <xf numFmtId="0" fontId="99" fillId="43" borderId="31" xfId="0" applyFont="1" applyFill="1" applyBorder="1" applyAlignment="1" applyProtection="1">
      <alignment horizontal="center" vertical="center" wrapText="1"/>
    </xf>
    <xf numFmtId="0" fontId="99" fillId="43" borderId="55"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wrapText="1"/>
    </xf>
    <xf numFmtId="0" fontId="99" fillId="43" borderId="104" xfId="0" applyFont="1" applyFill="1" applyBorder="1" applyAlignment="1" applyProtection="1">
      <alignment horizontal="center" vertical="center" wrapText="1"/>
    </xf>
    <xf numFmtId="0" fontId="99" fillId="43" borderId="28" xfId="0" applyFont="1" applyFill="1" applyBorder="1" applyAlignment="1" applyProtection="1">
      <alignment horizontal="center" vertical="center" wrapText="1"/>
    </xf>
    <xf numFmtId="0" fontId="99" fillId="43" borderId="31" xfId="0" applyFont="1" applyFill="1" applyBorder="1" applyAlignment="1" applyProtection="1">
      <alignment horizontal="center" vertical="center"/>
    </xf>
    <xf numFmtId="0" fontId="99" fillId="43" borderId="104" xfId="0" applyFont="1" applyFill="1" applyBorder="1" applyAlignment="1" applyProtection="1">
      <alignment horizontal="center" vertical="center"/>
    </xf>
    <xf numFmtId="0" fontId="99" fillId="43" borderId="55" xfId="0" applyFont="1" applyFill="1" applyBorder="1" applyAlignment="1" applyProtection="1">
      <alignment horizontal="center" vertical="center"/>
    </xf>
    <xf numFmtId="0" fontId="99" fillId="43" borderId="128" xfId="0" applyFont="1" applyFill="1" applyBorder="1" applyAlignment="1" applyProtection="1">
      <alignment horizontal="center" vertical="center" wrapText="1"/>
    </xf>
    <xf numFmtId="0" fontId="99" fillId="43" borderId="127" xfId="0" applyFont="1" applyFill="1" applyBorder="1" applyAlignment="1" applyProtection="1">
      <alignment horizontal="center" vertical="center" wrapText="1"/>
    </xf>
    <xf numFmtId="0" fontId="100" fillId="43" borderId="49" xfId="0" applyFont="1" applyFill="1" applyBorder="1" applyAlignment="1" applyProtection="1">
      <alignment horizontal="center" vertical="center" wrapText="1"/>
    </xf>
    <xf numFmtId="0" fontId="55" fillId="38" borderId="27" xfId="571" applyFont="1" applyFill="1" applyBorder="1" applyAlignment="1">
      <alignment horizontal="center" vertical="center" wrapText="1"/>
    </xf>
    <xf numFmtId="0" fontId="55" fillId="38" borderId="50" xfId="571" applyFont="1" applyFill="1" applyBorder="1" applyAlignment="1">
      <alignment horizontal="center" vertical="center" wrapText="1"/>
    </xf>
    <xf numFmtId="0" fontId="55" fillId="38" borderId="52" xfId="571" applyFont="1" applyFill="1" applyBorder="1" applyAlignment="1">
      <alignment horizontal="center" vertical="center" wrapText="1"/>
    </xf>
    <xf numFmtId="0" fontId="99" fillId="49" borderId="95" xfId="445" applyFont="1" applyFill="1" applyBorder="1" applyAlignment="1">
      <alignment horizontal="center" vertical="center" wrapText="1"/>
    </xf>
    <xf numFmtId="0" fontId="99" fillId="49" borderId="49" xfId="445" applyFont="1" applyFill="1" applyBorder="1" applyAlignment="1">
      <alignment horizontal="center" vertical="center" wrapText="1"/>
    </xf>
    <xf numFmtId="0" fontId="99" fillId="49" borderId="0" xfId="445" applyFont="1" applyFill="1" applyBorder="1" applyAlignment="1">
      <alignment horizontal="center" vertical="center" wrapText="1"/>
    </xf>
    <xf numFmtId="0" fontId="99" fillId="49" borderId="51" xfId="445" applyFont="1" applyFill="1" applyBorder="1" applyAlignment="1">
      <alignment horizontal="center" vertical="center" wrapText="1"/>
    </xf>
    <xf numFmtId="0" fontId="99" fillId="49" borderId="131" xfId="445" applyFont="1" applyFill="1" applyBorder="1" applyAlignment="1">
      <alignment horizontal="center" vertical="center" wrapText="1"/>
    </xf>
    <xf numFmtId="0" fontId="99" fillId="49" borderId="132" xfId="445" applyFont="1" applyFill="1" applyBorder="1" applyAlignment="1">
      <alignment horizontal="center" vertical="center" wrapText="1"/>
    </xf>
    <xf numFmtId="0" fontId="99" fillId="49" borderId="31" xfId="445" applyFont="1" applyFill="1" applyBorder="1" applyAlignment="1">
      <alignment horizontal="center" vertical="center"/>
    </xf>
    <xf numFmtId="0" fontId="99" fillId="49" borderId="55" xfId="445" applyFont="1" applyFill="1" applyBorder="1" applyAlignment="1">
      <alignment horizontal="center" vertical="center"/>
    </xf>
    <xf numFmtId="0" fontId="99" fillId="39" borderId="56" xfId="445" applyFont="1" applyFill="1" applyBorder="1" applyAlignment="1">
      <alignment horizontal="center" vertical="center" wrapText="1"/>
    </xf>
    <xf numFmtId="0" fontId="99" fillId="39" borderId="51" xfId="445" applyFont="1" applyFill="1" applyBorder="1" applyAlignment="1">
      <alignment horizontal="center" vertical="center" wrapText="1"/>
    </xf>
    <xf numFmtId="0" fontId="99" fillId="49" borderId="31" xfId="445" applyFont="1" applyFill="1" applyBorder="1" applyAlignment="1">
      <alignment horizontal="center" vertical="center" wrapText="1"/>
    </xf>
    <xf numFmtId="0" fontId="99" fillId="49" borderId="104" xfId="445" applyFont="1" applyFill="1" applyBorder="1" applyAlignment="1">
      <alignment horizontal="center" vertical="center" wrapText="1"/>
    </xf>
    <xf numFmtId="0" fontId="99" fillId="49" borderId="55" xfId="445" applyFont="1" applyFill="1" applyBorder="1" applyAlignment="1">
      <alignment horizontal="center" vertical="center" wrapText="1"/>
    </xf>
    <xf numFmtId="0" fontId="99" fillId="43" borderId="56" xfId="445" applyFont="1" applyFill="1" applyBorder="1" applyAlignment="1">
      <alignment horizontal="center" vertical="center" wrapText="1"/>
    </xf>
    <xf numFmtId="0" fontId="99" fillId="43" borderId="51" xfId="445" applyFont="1" applyFill="1" applyBorder="1" applyAlignment="1">
      <alignment horizontal="center" vertical="center" wrapText="1"/>
    </xf>
    <xf numFmtId="0" fontId="99" fillId="48" borderId="70" xfId="445" applyFont="1" applyFill="1" applyBorder="1" applyAlignment="1">
      <alignment horizontal="center" vertical="center"/>
    </xf>
    <xf numFmtId="0" fontId="99" fillId="48" borderId="18" xfId="445" applyFont="1" applyFill="1" applyBorder="1" applyAlignment="1">
      <alignment horizontal="center" vertical="center"/>
    </xf>
    <xf numFmtId="0" fontId="99" fillId="48" borderId="31" xfId="445" applyFont="1" applyFill="1" applyBorder="1" applyAlignment="1">
      <alignment horizontal="center" vertical="center"/>
    </xf>
    <xf numFmtId="0" fontId="99" fillId="48" borderId="55" xfId="445" applyFont="1" applyFill="1" applyBorder="1" applyAlignment="1">
      <alignment horizontal="center" vertical="center"/>
    </xf>
    <xf numFmtId="0" fontId="99" fillId="39" borderId="31" xfId="461" applyFont="1" applyFill="1" applyBorder="1" applyAlignment="1" applyProtection="1">
      <alignment horizontal="center" vertical="center"/>
    </xf>
    <xf numFmtId="0" fontId="99" fillId="39" borderId="104" xfId="461" applyFont="1" applyFill="1" applyBorder="1" applyAlignment="1" applyProtection="1">
      <alignment horizontal="center" vertical="center"/>
    </xf>
    <xf numFmtId="0" fontId="99" fillId="39" borderId="55" xfId="461" applyFont="1" applyFill="1" applyBorder="1" applyAlignment="1" applyProtection="1">
      <alignment horizontal="center" vertical="center"/>
    </xf>
    <xf numFmtId="14" fontId="99" fillId="39" borderId="31" xfId="0" applyNumberFormat="1" applyFont="1" applyFill="1" applyBorder="1" applyAlignment="1" applyProtection="1">
      <alignment horizontal="center" vertical="center" wrapText="1"/>
    </xf>
    <xf numFmtId="14" fontId="99" fillId="39" borderId="104" xfId="0" applyNumberFormat="1" applyFont="1" applyFill="1" applyBorder="1" applyAlignment="1" applyProtection="1">
      <alignment horizontal="center" vertical="center" wrapText="1"/>
    </xf>
    <xf numFmtId="14" fontId="99" fillId="39" borderId="55" xfId="0" applyNumberFormat="1" applyFont="1" applyFill="1" applyBorder="1" applyAlignment="1" applyProtection="1">
      <alignment horizontal="center" vertical="center" wrapText="1"/>
    </xf>
    <xf numFmtId="14" fontId="99" fillId="39" borderId="129" xfId="0" applyNumberFormat="1" applyFont="1" applyFill="1" applyBorder="1" applyAlignment="1" applyProtection="1">
      <alignment horizontal="center" vertical="center" wrapText="1"/>
    </xf>
    <xf numFmtId="0" fontId="99" fillId="39" borderId="92" xfId="0" applyFont="1" applyFill="1" applyBorder="1" applyAlignment="1" applyProtection="1">
      <alignment horizontal="center" vertical="center"/>
    </xf>
    <xf numFmtId="0" fontId="99" fillId="39" borderId="129" xfId="0" applyFont="1" applyFill="1" applyBorder="1" applyAlignment="1" applyProtection="1">
      <alignment horizontal="center" vertical="center"/>
    </xf>
    <xf numFmtId="0" fontId="99" fillId="39" borderId="31" xfId="0" applyFont="1" applyFill="1" applyBorder="1" applyAlignment="1" applyProtection="1">
      <alignment horizontal="center" vertical="center"/>
    </xf>
    <xf numFmtId="0" fontId="99" fillId="39" borderId="91" xfId="0" applyFont="1" applyFill="1" applyBorder="1" applyAlignment="1" applyProtection="1">
      <alignment horizontal="center" vertical="center"/>
    </xf>
    <xf numFmtId="0" fontId="99" fillId="39" borderId="55" xfId="0" applyFont="1" applyFill="1" applyBorder="1" applyAlignment="1" applyProtection="1">
      <alignment horizontal="center" vertical="center"/>
    </xf>
    <xf numFmtId="0" fontId="99" fillId="39" borderId="28" xfId="0" applyFont="1" applyFill="1" applyBorder="1" applyAlignment="1">
      <alignment horizontal="center"/>
    </xf>
    <xf numFmtId="0" fontId="99" fillId="39" borderId="31" xfId="463" applyFont="1" applyFill="1" applyBorder="1" applyAlignment="1" applyProtection="1">
      <alignment horizontal="center" vertical="center" wrapText="1"/>
    </xf>
    <xf numFmtId="0" fontId="99" fillId="39" borderId="104" xfId="463" applyFont="1" applyFill="1" applyBorder="1" applyAlignment="1" applyProtection="1">
      <alignment horizontal="center" vertical="center" wrapText="1"/>
    </xf>
    <xf numFmtId="0" fontId="99" fillId="39" borderId="55" xfId="463" applyFont="1" applyFill="1" applyBorder="1" applyAlignment="1" applyProtection="1">
      <alignment horizontal="center" vertical="center" wrapText="1"/>
    </xf>
    <xf numFmtId="0" fontId="99" fillId="39" borderId="29" xfId="463" applyFont="1" applyFill="1" applyBorder="1" applyAlignment="1" applyProtection="1">
      <alignment horizontal="center" vertical="center" wrapText="1"/>
    </xf>
    <xf numFmtId="0" fontId="99" fillId="39" borderId="95" xfId="463" applyFont="1" applyFill="1" applyBorder="1" applyAlignment="1" applyProtection="1">
      <alignment horizontal="center" vertical="center" wrapText="1"/>
    </xf>
    <xf numFmtId="0" fontId="99" fillId="39" borderId="49" xfId="463" applyFont="1" applyFill="1" applyBorder="1" applyAlignment="1" applyProtection="1">
      <alignment horizontal="center" vertical="center" wrapText="1"/>
    </xf>
    <xf numFmtId="0" fontId="99" fillId="39" borderId="134" xfId="463" applyFont="1" applyFill="1" applyBorder="1" applyAlignment="1" applyProtection="1">
      <alignment horizontal="center" vertical="center" wrapText="1"/>
    </xf>
    <xf numFmtId="0" fontId="99" fillId="39" borderId="131" xfId="463" applyFont="1" applyFill="1" applyBorder="1" applyAlignment="1" applyProtection="1">
      <alignment horizontal="center" vertical="center" wrapText="1"/>
    </xf>
    <xf numFmtId="0" fontId="99" fillId="39" borderId="132" xfId="463" applyFont="1" applyFill="1" applyBorder="1" applyAlignment="1" applyProtection="1">
      <alignment horizontal="center" vertical="center" wrapText="1"/>
    </xf>
    <xf numFmtId="0" fontId="99" fillId="39" borderId="31" xfId="440" applyFont="1" applyFill="1" applyBorder="1" applyAlignment="1">
      <alignment horizontal="center" vertical="center" wrapText="1"/>
    </xf>
    <xf numFmtId="0" fontId="99" fillId="39" borderId="104" xfId="440" applyFont="1" applyFill="1" applyBorder="1" applyAlignment="1">
      <alignment horizontal="center" vertical="center" wrapText="1"/>
    </xf>
    <xf numFmtId="0" fontId="99" fillId="39" borderId="55" xfId="440" applyFont="1" applyFill="1" applyBorder="1" applyAlignment="1">
      <alignment horizontal="center" vertical="center" wrapText="1"/>
    </xf>
    <xf numFmtId="0" fontId="99" fillId="39" borderId="134" xfId="440" applyFont="1" applyFill="1" applyBorder="1" applyAlignment="1">
      <alignment horizontal="center" vertical="center" wrapText="1"/>
    </xf>
    <xf numFmtId="0" fontId="99" fillId="39" borderId="131" xfId="440" applyFont="1" applyFill="1" applyBorder="1" applyAlignment="1">
      <alignment horizontal="center" vertical="center" wrapText="1"/>
    </xf>
    <xf numFmtId="0" fontId="99" fillId="39" borderId="132" xfId="440" applyFont="1" applyFill="1" applyBorder="1" applyAlignment="1">
      <alignment horizontal="center" vertical="center" wrapText="1"/>
    </xf>
    <xf numFmtId="0" fontId="99" fillId="39" borderId="29" xfId="440" applyFont="1" applyFill="1" applyBorder="1" applyAlignment="1" applyProtection="1">
      <alignment horizontal="center" vertical="center"/>
    </xf>
    <xf numFmtId="0" fontId="99" fillId="39" borderId="95" xfId="440" applyFont="1" applyFill="1" applyBorder="1" applyAlignment="1" applyProtection="1">
      <alignment horizontal="center" vertical="center"/>
    </xf>
    <xf numFmtId="0" fontId="99" fillId="39" borderId="49" xfId="440" applyFont="1" applyFill="1" applyBorder="1" applyAlignment="1" applyProtection="1">
      <alignment horizontal="center" vertical="center"/>
    </xf>
    <xf numFmtId="0" fontId="99" fillId="39" borderId="31" xfId="0" quotePrefix="1" applyFont="1" applyFill="1" applyBorder="1" applyAlignment="1" applyProtection="1">
      <alignment horizontal="center" vertical="center" wrapText="1"/>
    </xf>
    <xf numFmtId="0" fontId="99" fillId="39" borderId="104" xfId="0" quotePrefix="1" applyFont="1" applyFill="1" applyBorder="1" applyAlignment="1" applyProtection="1">
      <alignment horizontal="center" vertical="center" wrapText="1"/>
    </xf>
    <xf numFmtId="0" fontId="99" fillId="39" borderId="55" xfId="0" quotePrefix="1" applyFont="1" applyFill="1" applyBorder="1" applyAlignment="1" applyProtection="1">
      <alignment horizontal="center" vertical="center" wrapText="1"/>
    </xf>
    <xf numFmtId="0" fontId="55" fillId="37" borderId="51" xfId="440" applyFont="1" applyFill="1" applyBorder="1" applyAlignment="1" applyProtection="1">
      <alignment horizontal="right" wrapText="1"/>
    </xf>
    <xf numFmtId="0" fontId="55" fillId="37" borderId="53" xfId="440" applyFont="1" applyFill="1" applyBorder="1" applyAlignment="1" applyProtection="1">
      <alignment horizontal="right" wrapText="1"/>
    </xf>
    <xf numFmtId="0" fontId="99" fillId="39" borderId="27" xfId="440" applyFont="1" applyFill="1" applyBorder="1" applyAlignment="1" applyProtection="1">
      <alignment horizontal="center" vertical="center" wrapText="1"/>
    </xf>
    <xf numFmtId="0" fontId="99" fillId="39" borderId="50" xfId="440" applyFont="1" applyFill="1" applyBorder="1" applyAlignment="1" applyProtection="1">
      <alignment horizontal="center" vertical="center" wrapText="1"/>
    </xf>
    <xf numFmtId="0" fontId="99" fillId="39" borderId="133" xfId="440" applyFont="1" applyFill="1" applyBorder="1" applyAlignment="1" applyProtection="1">
      <alignment horizontal="center" vertical="center" wrapText="1"/>
    </xf>
    <xf numFmtId="0" fontId="99" fillId="39" borderId="29" xfId="440" quotePrefix="1" applyFont="1" applyFill="1" applyBorder="1" applyAlignment="1" applyProtection="1">
      <alignment horizontal="center" vertical="center" wrapText="1"/>
    </xf>
    <xf numFmtId="0" fontId="99" fillId="39" borderId="49" xfId="440" quotePrefix="1" applyFont="1" applyFill="1" applyBorder="1" applyAlignment="1" applyProtection="1">
      <alignment horizontal="center" vertical="center" wrapText="1"/>
    </xf>
    <xf numFmtId="0" fontId="99" fillId="39" borderId="56" xfId="440" quotePrefix="1" applyFont="1" applyFill="1" applyBorder="1" applyAlignment="1" applyProtection="1">
      <alignment horizontal="center" vertical="center" wrapText="1"/>
    </xf>
    <xf numFmtId="0" fontId="99" fillId="39" borderId="51" xfId="440" quotePrefix="1" applyFont="1" applyFill="1" applyBorder="1" applyAlignment="1" applyProtection="1">
      <alignment horizontal="center" vertical="center" wrapText="1"/>
    </xf>
    <xf numFmtId="14" fontId="99" fillId="39" borderId="29" xfId="440" applyNumberFormat="1" applyFont="1" applyFill="1" applyBorder="1" applyAlignment="1" applyProtection="1">
      <alignment horizontal="center" vertical="center" wrapText="1"/>
    </xf>
    <xf numFmtId="14" fontId="99" fillId="39" borderId="49" xfId="440" applyNumberFormat="1" applyFont="1" applyFill="1" applyBorder="1" applyAlignment="1" applyProtection="1">
      <alignment horizontal="center" vertical="center" wrapText="1"/>
    </xf>
    <xf numFmtId="0" fontId="101" fillId="39" borderId="27" xfId="440" applyFont="1" applyFill="1" applyBorder="1" applyAlignment="1" applyProtection="1">
      <alignment horizontal="center" vertical="center" wrapText="1"/>
    </xf>
    <xf numFmtId="0" fontId="101" fillId="39" borderId="50" xfId="440" applyFont="1" applyFill="1" applyBorder="1" applyAlignment="1" applyProtection="1">
      <alignment horizontal="center" vertical="center" wrapText="1"/>
    </xf>
    <xf numFmtId="0" fontId="101" fillId="39" borderId="133" xfId="440" applyFont="1" applyFill="1" applyBorder="1" applyAlignment="1" applyProtection="1">
      <alignment horizontal="center" vertical="center" wrapText="1"/>
    </xf>
    <xf numFmtId="0" fontId="108" fillId="39" borderId="29" xfId="440" applyFont="1" applyFill="1" applyBorder="1" applyAlignment="1" applyProtection="1">
      <alignment horizontal="center" vertical="center"/>
    </xf>
    <xf numFmtId="0" fontId="108" fillId="39" borderId="95" xfId="440" applyFont="1" applyFill="1" applyBorder="1" applyAlignment="1" applyProtection="1">
      <alignment horizontal="center" vertical="center"/>
    </xf>
    <xf numFmtId="0" fontId="108" fillId="39" borderId="49" xfId="440" applyFont="1" applyFill="1" applyBorder="1" applyAlignment="1" applyProtection="1">
      <alignment horizontal="center" vertical="center"/>
    </xf>
    <xf numFmtId="14" fontId="99" fillId="39" borderId="31" xfId="440" applyNumberFormat="1" applyFont="1" applyFill="1" applyBorder="1" applyAlignment="1" applyProtection="1">
      <alignment horizontal="center" vertical="center" wrapText="1"/>
    </xf>
    <xf numFmtId="14" fontId="99" fillId="39" borderId="55" xfId="440" applyNumberFormat="1" applyFont="1" applyFill="1" applyBorder="1" applyAlignment="1" applyProtection="1">
      <alignment horizontal="center" vertical="center" wrapText="1"/>
    </xf>
    <xf numFmtId="14" fontId="99" fillId="39" borderId="66" xfId="440" applyNumberFormat="1" applyFont="1" applyFill="1" applyBorder="1" applyAlignment="1">
      <alignment horizontal="center" vertical="center"/>
    </xf>
    <xf numFmtId="14" fontId="99" fillId="39" borderId="76" xfId="440" applyNumberFormat="1" applyFont="1" applyFill="1" applyBorder="1" applyAlignment="1">
      <alignment horizontal="center" vertical="center"/>
    </xf>
    <xf numFmtId="0" fontId="99" fillId="39" borderId="137" xfId="469" applyFont="1" applyFill="1" applyBorder="1" applyAlignment="1" applyProtection="1">
      <alignment horizontal="center" vertical="center"/>
      <protection hidden="1"/>
    </xf>
    <xf numFmtId="0" fontId="99" fillId="39" borderId="51" xfId="469" applyFont="1" applyFill="1" applyBorder="1" applyAlignment="1" applyProtection="1">
      <alignment horizontal="center" vertical="center"/>
      <protection hidden="1"/>
    </xf>
    <xf numFmtId="0" fontId="99" fillId="39" borderId="124" xfId="469" applyFont="1" applyFill="1" applyBorder="1" applyAlignment="1" applyProtection="1">
      <alignment horizontal="center" vertical="center"/>
      <protection hidden="1"/>
    </xf>
    <xf numFmtId="0" fontId="99" fillId="39" borderId="41" xfId="469" applyFont="1" applyFill="1" applyBorder="1" applyAlignment="1" applyProtection="1">
      <alignment horizontal="center" vertical="center"/>
      <protection hidden="1"/>
    </xf>
    <xf numFmtId="0" fontId="2" fillId="0" borderId="0" xfId="469" applyFont="1" applyAlignment="1" applyProtection="1">
      <alignment horizontal="center" vertical="center"/>
      <protection hidden="1"/>
    </xf>
    <xf numFmtId="0" fontId="2" fillId="0" borderId="0" xfId="469" applyFont="1" applyBorder="1" applyAlignment="1" applyProtection="1">
      <alignment horizontal="center" vertical="center"/>
      <protection hidden="1"/>
    </xf>
    <xf numFmtId="0" fontId="43" fillId="37" borderId="51" xfId="469" applyFont="1" applyFill="1" applyBorder="1" applyAlignment="1" applyProtection="1">
      <alignment horizontal="center" vertical="center" wrapText="1"/>
      <protection hidden="1"/>
    </xf>
    <xf numFmtId="0" fontId="43" fillId="37" borderId="120" xfId="469" applyFont="1" applyFill="1" applyBorder="1" applyAlignment="1" applyProtection="1">
      <alignment horizontal="center" vertical="center" wrapText="1"/>
      <protection hidden="1"/>
    </xf>
    <xf numFmtId="0" fontId="99" fillId="39" borderId="31" xfId="469" applyFont="1" applyFill="1" applyBorder="1" applyAlignment="1" applyProtection="1">
      <alignment horizontal="center"/>
    </xf>
    <xf numFmtId="0" fontId="99" fillId="39" borderId="104" xfId="469" applyFont="1" applyFill="1" applyBorder="1" applyAlignment="1" applyProtection="1">
      <alignment horizontal="center"/>
    </xf>
    <xf numFmtId="0" fontId="99" fillId="39" borderId="55" xfId="469" applyFont="1" applyFill="1" applyBorder="1" applyAlignment="1" applyProtection="1">
      <alignment horizontal="center"/>
    </xf>
    <xf numFmtId="0" fontId="99" fillId="39" borderId="31" xfId="469" applyFont="1" applyFill="1" applyBorder="1" applyAlignment="1" applyProtection="1">
      <alignment horizontal="center" vertical="center"/>
      <protection hidden="1"/>
    </xf>
    <xf numFmtId="0" fontId="99" fillId="39" borderId="104" xfId="469" applyFont="1" applyFill="1" applyBorder="1" applyAlignment="1" applyProtection="1">
      <alignment horizontal="center" vertical="center"/>
      <protection hidden="1"/>
    </xf>
    <xf numFmtId="0" fontId="99" fillId="39" borderId="55" xfId="469" applyFont="1" applyFill="1" applyBorder="1" applyAlignment="1" applyProtection="1">
      <alignment horizontal="center" vertical="center"/>
      <protection hidden="1"/>
    </xf>
    <xf numFmtId="0" fontId="99" fillId="39" borderId="27" xfId="758" applyFont="1" applyFill="1" applyBorder="1" applyAlignment="1" applyProtection="1">
      <alignment horizontal="center" vertical="center" wrapText="1"/>
    </xf>
    <xf numFmtId="0" fontId="99" fillId="39" borderId="50" xfId="758" applyFont="1" applyFill="1" applyBorder="1" applyAlignment="1" applyProtection="1">
      <alignment horizontal="center" vertical="center" wrapText="1"/>
    </xf>
    <xf numFmtId="0" fontId="99" fillId="39" borderId="133" xfId="758" applyFont="1" applyFill="1" applyBorder="1" applyAlignment="1" applyProtection="1">
      <alignment horizontal="center" vertical="center" wrapText="1"/>
    </xf>
    <xf numFmtId="0" fontId="99" fillId="43" borderId="31" xfId="440" applyFont="1" applyFill="1" applyBorder="1" applyAlignment="1" applyProtection="1">
      <alignment horizontal="center" vertical="center" wrapText="1"/>
    </xf>
    <xf numFmtId="0" fontId="99" fillId="43" borderId="104" xfId="440" applyFont="1" applyFill="1" applyBorder="1" applyAlignment="1" applyProtection="1">
      <alignment horizontal="center" vertical="center" wrapText="1"/>
    </xf>
    <xf numFmtId="0" fontId="99" fillId="43" borderId="55" xfId="440" applyFont="1" applyFill="1" applyBorder="1" applyAlignment="1" applyProtection="1">
      <alignment horizontal="center" vertical="center" wrapText="1"/>
    </xf>
    <xf numFmtId="0" fontId="99" fillId="39" borderId="80" xfId="758" applyFont="1" applyFill="1" applyBorder="1" applyAlignment="1" applyProtection="1">
      <alignment horizontal="center" vertical="center" wrapText="1"/>
    </xf>
    <xf numFmtId="0" fontId="62" fillId="37" borderId="0" xfId="526" applyFont="1" applyFill="1" applyAlignment="1" applyProtection="1">
      <alignment horizontal="center" wrapText="1"/>
    </xf>
    <xf numFmtId="0" fontId="128" fillId="0" borderId="0" xfId="462" applyFont="1" applyAlignment="1" applyProtection="1">
      <alignment horizontal="center" wrapText="1"/>
    </xf>
    <xf numFmtId="0" fontId="59" fillId="41" borderId="12" xfId="462" applyFont="1" applyFill="1" applyBorder="1" applyAlignment="1" applyProtection="1">
      <alignment horizontal="left" wrapText="1"/>
    </xf>
    <xf numFmtId="0" fontId="59" fillId="41" borderId="18" xfId="462" applyFont="1" applyFill="1" applyBorder="1" applyAlignment="1" applyProtection="1">
      <alignment horizontal="left" wrapText="1"/>
    </xf>
    <xf numFmtId="14" fontId="103" fillId="39" borderId="31" xfId="529" applyNumberFormat="1" applyFont="1" applyFill="1" applyBorder="1" applyAlignment="1" applyProtection="1">
      <alignment horizontal="center" vertical="center"/>
    </xf>
    <xf numFmtId="14" fontId="103" fillId="39" borderId="104" xfId="529" applyNumberFormat="1" applyFont="1" applyFill="1" applyBorder="1" applyAlignment="1" applyProtection="1">
      <alignment horizontal="center" vertical="center"/>
    </xf>
    <xf numFmtId="14" fontId="103" fillId="39" borderId="55" xfId="529" applyNumberFormat="1" applyFont="1" applyFill="1" applyBorder="1" applyAlignment="1" applyProtection="1">
      <alignment horizontal="center" vertical="center"/>
    </xf>
    <xf numFmtId="0" fontId="135" fillId="39" borderId="27" xfId="463" applyFont="1" applyFill="1" applyBorder="1" applyAlignment="1" applyProtection="1">
      <alignment horizontal="center" vertical="center" wrapText="1"/>
    </xf>
    <xf numFmtId="0" fontId="135" fillId="39" borderId="50" xfId="463" applyFont="1" applyFill="1" applyBorder="1" applyAlignment="1" applyProtection="1">
      <alignment horizontal="center" vertical="center" wrapText="1"/>
    </xf>
    <xf numFmtId="0" fontId="135" fillId="39" borderId="133" xfId="463" applyFont="1" applyFill="1" applyBorder="1" applyAlignment="1" applyProtection="1">
      <alignment horizontal="center" vertical="center" wrapText="1"/>
    </xf>
    <xf numFmtId="14" fontId="103" fillId="39" borderId="131" xfId="529" applyNumberFormat="1" applyFont="1" applyFill="1" applyBorder="1" applyAlignment="1" applyProtection="1">
      <alignment horizontal="center" vertical="center"/>
    </xf>
    <xf numFmtId="14" fontId="103" fillId="39" borderId="132" xfId="529" applyNumberFormat="1" applyFont="1" applyFill="1" applyBorder="1" applyAlignment="1" applyProtection="1">
      <alignment horizontal="center" vertical="center"/>
    </xf>
    <xf numFmtId="0" fontId="136" fillId="39" borderId="27" xfId="463" applyFont="1" applyFill="1" applyBorder="1" applyAlignment="1" applyProtection="1">
      <alignment horizontal="center" vertical="center" wrapText="1"/>
    </xf>
    <xf numFmtId="0" fontId="136" fillId="39" borderId="50" xfId="463" applyFont="1" applyFill="1" applyBorder="1" applyAlignment="1" applyProtection="1">
      <alignment horizontal="center" vertical="center" wrapText="1"/>
    </xf>
    <xf numFmtId="0" fontId="136" fillId="39" borderId="133" xfId="463" applyFont="1" applyFill="1" applyBorder="1" applyAlignment="1" applyProtection="1">
      <alignment horizontal="center" vertical="center" wrapText="1"/>
    </xf>
    <xf numFmtId="0" fontId="103" fillId="39" borderId="29" xfId="542" applyFont="1" applyFill="1" applyBorder="1" applyAlignment="1" applyProtection="1">
      <alignment horizontal="center" vertical="center" wrapText="1"/>
    </xf>
    <xf numFmtId="0" fontId="103" fillId="39" borderId="49" xfId="542" applyFont="1" applyFill="1" applyBorder="1" applyAlignment="1" applyProtection="1">
      <alignment horizontal="center" vertical="center" wrapText="1"/>
    </xf>
    <xf numFmtId="0" fontId="103" fillId="39" borderId="30" xfId="542" applyFont="1" applyFill="1" applyBorder="1" applyAlignment="1" applyProtection="1">
      <alignment horizontal="center" vertical="center" wrapText="1"/>
    </xf>
    <xf numFmtId="0" fontId="103" fillId="39" borderId="53" xfId="542" applyFont="1" applyFill="1" applyBorder="1" applyAlignment="1" applyProtection="1">
      <alignment horizontal="center" vertical="center" wrapText="1"/>
    </xf>
    <xf numFmtId="0" fontId="103" fillId="39" borderId="95" xfId="542" applyFont="1" applyFill="1" applyBorder="1" applyAlignment="1" applyProtection="1">
      <alignment horizontal="center" vertical="center" wrapText="1"/>
    </xf>
    <xf numFmtId="0" fontId="103" fillId="39" borderId="79" xfId="542" applyFont="1" applyFill="1" applyBorder="1" applyAlignment="1" applyProtection="1">
      <alignment horizontal="center" vertical="center" wrapText="1"/>
    </xf>
    <xf numFmtId="0" fontId="103" fillId="39" borderId="27" xfId="542" applyFont="1" applyFill="1" applyBorder="1" applyAlignment="1" applyProtection="1">
      <alignment horizontal="center" vertical="center" wrapText="1"/>
    </xf>
    <xf numFmtId="0" fontId="103" fillId="39" borderId="50" xfId="542" applyFont="1" applyFill="1" applyBorder="1" applyAlignment="1" applyProtection="1">
      <alignment horizontal="center" vertical="center" wrapText="1"/>
    </xf>
    <xf numFmtId="0" fontId="103" fillId="39" borderId="133" xfId="542" applyFont="1" applyFill="1" applyBorder="1" applyAlignment="1" applyProtection="1">
      <alignment horizontal="center" vertical="center" wrapText="1"/>
    </xf>
    <xf numFmtId="0" fontId="103" fillId="39" borderId="31" xfId="529" applyFont="1" applyFill="1" applyBorder="1" applyAlignment="1" applyProtection="1">
      <alignment horizontal="center" vertical="center"/>
    </xf>
    <xf numFmtId="0" fontId="103" fillId="39" borderId="104" xfId="529" applyFont="1" applyFill="1" applyBorder="1" applyAlignment="1" applyProtection="1">
      <alignment horizontal="center" vertical="center"/>
    </xf>
    <xf numFmtId="0" fontId="103" fillId="39" borderId="55" xfId="529" applyFont="1" applyFill="1" applyBorder="1" applyAlignment="1" applyProtection="1">
      <alignment horizontal="center" vertical="center"/>
    </xf>
    <xf numFmtId="0" fontId="105" fillId="39" borderId="23" xfId="542" applyFont="1" applyFill="1" applyBorder="1" applyAlignment="1" applyProtection="1">
      <alignment horizontal="center" vertical="center"/>
    </xf>
    <xf numFmtId="0" fontId="105" fillId="39" borderId="62" xfId="542" applyFont="1" applyFill="1" applyBorder="1" applyAlignment="1" applyProtection="1">
      <alignment horizontal="center" vertical="center"/>
    </xf>
    <xf numFmtId="0" fontId="105" fillId="39" borderId="57" xfId="542" applyFont="1" applyFill="1" applyBorder="1" applyAlignment="1" applyProtection="1">
      <alignment horizontal="center" vertical="center"/>
    </xf>
    <xf numFmtId="14" fontId="103" fillId="39" borderId="134" xfId="529" applyNumberFormat="1" applyFont="1" applyFill="1" applyBorder="1" applyAlignment="1" applyProtection="1">
      <alignment horizontal="center" vertical="center"/>
    </xf>
    <xf numFmtId="0" fontId="103" fillId="39" borderId="45" xfId="542" applyFont="1" applyFill="1" applyBorder="1" applyAlignment="1" applyProtection="1">
      <alignment horizontal="center" vertical="center"/>
    </xf>
    <xf numFmtId="0" fontId="103" fillId="39" borderId="47" xfId="542" applyFont="1" applyFill="1" applyBorder="1" applyAlignment="1" applyProtection="1">
      <alignment horizontal="center" vertical="center"/>
    </xf>
    <xf numFmtId="0" fontId="103" fillId="39" borderId="31" xfId="542" applyFont="1" applyFill="1" applyBorder="1" applyAlignment="1" applyProtection="1">
      <alignment horizontal="center" vertical="center"/>
    </xf>
    <xf numFmtId="0" fontId="103" fillId="39" borderId="104" xfId="542" applyFont="1" applyFill="1" applyBorder="1" applyAlignment="1" applyProtection="1">
      <alignment horizontal="center" vertical="center"/>
    </xf>
    <xf numFmtId="0" fontId="103" fillId="39" borderId="55" xfId="542" applyFont="1" applyFill="1" applyBorder="1" applyAlignment="1" applyProtection="1">
      <alignment horizontal="center" vertical="center"/>
    </xf>
    <xf numFmtId="0" fontId="105" fillId="39" borderId="24" xfId="542" applyFont="1" applyFill="1" applyBorder="1" applyAlignment="1" applyProtection="1">
      <alignment horizontal="center" vertical="center"/>
    </xf>
    <xf numFmtId="0" fontId="105" fillId="39" borderId="25" xfId="542" applyFont="1" applyFill="1" applyBorder="1" applyAlignment="1" applyProtection="1">
      <alignment horizontal="center" vertical="center"/>
    </xf>
    <xf numFmtId="0" fontId="108" fillId="43" borderId="80" xfId="440" applyFont="1" applyFill="1" applyBorder="1" applyAlignment="1">
      <alignment horizontal="center" vertical="center"/>
    </xf>
    <xf numFmtId="0" fontId="54" fillId="37" borderId="31" xfId="461" applyFont="1" applyFill="1" applyBorder="1" applyAlignment="1" applyProtection="1">
      <alignment horizontal="center" wrapText="1"/>
    </xf>
    <xf numFmtId="0" fontId="54" fillId="37" borderId="104" xfId="461" applyFont="1" applyFill="1" applyBorder="1" applyAlignment="1" applyProtection="1">
      <alignment horizontal="center" wrapText="1"/>
    </xf>
    <xf numFmtId="0" fontId="54" fillId="37" borderId="55" xfId="461" applyFont="1" applyFill="1" applyBorder="1" applyAlignment="1" applyProtection="1">
      <alignment horizontal="center" wrapText="1"/>
    </xf>
    <xf numFmtId="0" fontId="103" fillId="43" borderId="122" xfId="461" applyFont="1" applyFill="1" applyBorder="1" applyAlignment="1" applyProtection="1">
      <alignment horizontal="center" vertical="center" wrapText="1"/>
    </xf>
    <xf numFmtId="0" fontId="46" fillId="0" borderId="40" xfId="461" applyFont="1" applyBorder="1" applyAlignment="1" applyProtection="1">
      <alignment wrapText="1"/>
    </xf>
    <xf numFmtId="0" fontId="46" fillId="0" borderId="123" xfId="461" applyFont="1" applyBorder="1" applyAlignment="1" applyProtection="1">
      <alignment wrapText="1"/>
    </xf>
    <xf numFmtId="0" fontId="103" fillId="43" borderId="69" xfId="461" applyFont="1" applyFill="1" applyBorder="1" applyAlignment="1" applyProtection="1">
      <alignment horizontal="center" vertical="center" wrapText="1"/>
    </xf>
    <xf numFmtId="0" fontId="46" fillId="0" borderId="56" xfId="461" applyFont="1" applyBorder="1" applyAlignment="1" applyProtection="1">
      <alignment wrapText="1"/>
    </xf>
    <xf numFmtId="0" fontId="46" fillId="0" borderId="58" xfId="461" applyFont="1" applyBorder="1" applyAlignment="1" applyProtection="1">
      <alignment wrapText="1"/>
    </xf>
    <xf numFmtId="0" fontId="103" fillId="43" borderId="56" xfId="461" applyFont="1" applyFill="1" applyBorder="1" applyAlignment="1" applyProtection="1">
      <alignment horizontal="center" vertical="center" wrapText="1"/>
    </xf>
    <xf numFmtId="0" fontId="46" fillId="0" borderId="56" xfId="461" applyFont="1" applyBorder="1" applyAlignment="1" applyProtection="1">
      <alignment horizontal="center" wrapText="1"/>
    </xf>
    <xf numFmtId="0" fontId="103" fillId="43" borderId="0" xfId="461" applyFont="1" applyFill="1" applyBorder="1" applyAlignment="1" applyProtection="1">
      <alignment horizontal="center" vertical="center" wrapText="1"/>
    </xf>
    <xf numFmtId="0" fontId="46" fillId="0" borderId="0" xfId="461" applyFont="1" applyBorder="1" applyAlignment="1" applyProtection="1">
      <alignment horizontal="center" wrapText="1"/>
    </xf>
    <xf numFmtId="0" fontId="46" fillId="0" borderId="51" xfId="461" applyFont="1" applyBorder="1" applyAlignment="1" applyProtection="1">
      <alignment horizontal="center" wrapText="1"/>
    </xf>
    <xf numFmtId="0" fontId="105" fillId="43" borderId="60" xfId="0" applyFont="1" applyFill="1" applyBorder="1" applyAlignment="1" applyProtection="1">
      <alignment horizontal="center" vertical="center" wrapText="1"/>
    </xf>
    <xf numFmtId="0" fontId="105" fillId="43" borderId="135" xfId="0" applyFont="1" applyFill="1" applyBorder="1" applyAlignment="1" applyProtection="1">
      <alignment horizontal="center" vertical="center" wrapText="1"/>
    </xf>
    <xf numFmtId="0" fontId="105" fillId="43" borderId="71" xfId="0" applyFont="1" applyFill="1" applyBorder="1" applyAlignment="1" applyProtection="1">
      <alignment horizontal="center" vertical="center" wrapText="1"/>
    </xf>
    <xf numFmtId="0" fontId="105" fillId="43" borderId="85" xfId="0" applyFont="1" applyFill="1" applyBorder="1" applyAlignment="1" applyProtection="1">
      <alignment horizontal="center" vertical="center" wrapText="1"/>
    </xf>
    <xf numFmtId="14" fontId="103" fillId="43" borderId="31" xfId="0" applyNumberFormat="1" applyFont="1" applyFill="1" applyBorder="1" applyAlignment="1" applyProtection="1">
      <alignment horizontal="center" vertical="center" wrapText="1"/>
    </xf>
    <xf numFmtId="0" fontId="103" fillId="43" borderId="104" xfId="0" applyFont="1" applyFill="1" applyBorder="1" applyAlignment="1" applyProtection="1">
      <alignment horizontal="center" vertical="center" wrapText="1"/>
    </xf>
    <xf numFmtId="0" fontId="103" fillId="43" borderId="55" xfId="0" applyFont="1" applyFill="1" applyBorder="1" applyAlignment="1" applyProtection="1">
      <alignment horizontal="center" vertical="center" wrapText="1"/>
    </xf>
    <xf numFmtId="0" fontId="103" fillId="43" borderId="30" xfId="0" applyFont="1" applyFill="1" applyBorder="1" applyAlignment="1" applyProtection="1">
      <alignment horizontal="center" vertical="center" wrapText="1"/>
    </xf>
    <xf numFmtId="0" fontId="103" fillId="43" borderId="53" xfId="0" applyFont="1" applyFill="1" applyBorder="1" applyAlignment="1" applyProtection="1">
      <alignment horizontal="center" vertical="center" wrapText="1"/>
    </xf>
    <xf numFmtId="0" fontId="103" fillId="43" borderId="79" xfId="0" applyFont="1" applyFill="1" applyBorder="1" applyAlignment="1" applyProtection="1">
      <alignment horizontal="center" vertical="center" wrapText="1"/>
    </xf>
    <xf numFmtId="3" fontId="44" fillId="0" borderId="65" xfId="461" applyNumberFormat="1" applyFont="1" applyFill="1" applyBorder="1" applyAlignment="1" applyProtection="1">
      <alignment horizontal="center" vertical="center" wrapText="1"/>
    </xf>
    <xf numFmtId="3" fontId="44" fillId="0" borderId="56" xfId="461" applyNumberFormat="1" applyFont="1" applyFill="1" applyBorder="1" applyAlignment="1" applyProtection="1">
      <alignment horizontal="center" vertical="center" wrapText="1"/>
    </xf>
    <xf numFmtId="3" fontId="44" fillId="0" borderId="30" xfId="461" applyNumberFormat="1" applyFont="1" applyFill="1" applyBorder="1" applyAlignment="1" applyProtection="1">
      <alignment horizontal="center" vertical="center" wrapText="1"/>
    </xf>
    <xf numFmtId="2" fontId="105" fillId="43" borderId="71" xfId="461" applyNumberFormat="1" applyFont="1" applyFill="1" applyBorder="1" applyAlignment="1" applyProtection="1">
      <alignment horizontal="center" vertical="center" wrapText="1"/>
    </xf>
    <xf numFmtId="0" fontId="46" fillId="0" borderId="85" xfId="461" applyFont="1" applyBorder="1" applyAlignment="1" applyProtection="1">
      <alignment horizontal="center" vertical="center" wrapText="1"/>
    </xf>
    <xf numFmtId="2" fontId="105" fillId="43" borderId="13" xfId="461" applyNumberFormat="1" applyFont="1" applyFill="1" applyBorder="1" applyAlignment="1" applyProtection="1">
      <alignment horizontal="center" vertical="center" wrapText="1"/>
    </xf>
    <xf numFmtId="0" fontId="46" fillId="0" borderId="82" xfId="461" applyFont="1" applyBorder="1" applyAlignment="1" applyProtection="1">
      <alignment horizontal="center" vertical="center" wrapText="1"/>
    </xf>
    <xf numFmtId="2" fontId="105" fillId="43" borderId="87" xfId="461" applyNumberFormat="1" applyFont="1" applyFill="1" applyBorder="1" applyAlignment="1" applyProtection="1">
      <alignment horizontal="center" vertical="center" wrapText="1"/>
    </xf>
    <xf numFmtId="0" fontId="46" fillId="0" borderId="108" xfId="461" applyFont="1" applyBorder="1" applyAlignment="1" applyProtection="1">
      <alignment horizontal="center" vertical="center" wrapText="1"/>
    </xf>
    <xf numFmtId="3" fontId="44" fillId="0" borderId="29" xfId="461" applyNumberFormat="1" applyFont="1" applyFill="1" applyBorder="1" applyAlignment="1" applyProtection="1">
      <alignment horizontal="center" vertical="center" wrapText="1"/>
    </xf>
    <xf numFmtId="2" fontId="103" fillId="43" borderId="31" xfId="461" applyNumberFormat="1" applyFont="1" applyFill="1" applyBorder="1" applyAlignment="1" applyProtection="1">
      <alignment horizontal="center" vertical="center" wrapText="1"/>
    </xf>
    <xf numFmtId="2" fontId="103" fillId="43" borderId="104" xfId="461" applyNumberFormat="1" applyFont="1" applyFill="1" applyBorder="1" applyAlignment="1" applyProtection="1">
      <alignment horizontal="center" vertical="center" wrapText="1"/>
    </xf>
    <xf numFmtId="0" fontId="170" fillId="43" borderId="31" xfId="440" applyFont="1" applyFill="1" applyBorder="1" applyAlignment="1" applyProtection="1">
      <alignment horizontal="center" vertical="center" wrapText="1"/>
    </xf>
    <xf numFmtId="0" fontId="170" fillId="43" borderId="104" xfId="440" applyFont="1" applyFill="1" applyBorder="1" applyAlignment="1" applyProtection="1">
      <alignment horizontal="center" vertical="center" wrapText="1"/>
    </xf>
    <xf numFmtId="0" fontId="170" fillId="43" borderId="55" xfId="440" applyFont="1" applyFill="1" applyBorder="1" applyAlignment="1" applyProtection="1">
      <alignment horizontal="center" vertical="center" wrapText="1"/>
    </xf>
    <xf numFmtId="0" fontId="46" fillId="37" borderId="51" xfId="463" applyFont="1" applyFill="1" applyBorder="1" applyAlignment="1">
      <alignment horizontal="center" wrapText="1"/>
    </xf>
    <xf numFmtId="0" fontId="46" fillId="37" borderId="132" xfId="463" applyFont="1" applyFill="1" applyBorder="1" applyAlignment="1">
      <alignment horizontal="center" wrapText="1"/>
    </xf>
    <xf numFmtId="14" fontId="103" fillId="43" borderId="27" xfId="463" quotePrefix="1" applyNumberFormat="1" applyFont="1" applyFill="1" applyBorder="1" applyAlignment="1">
      <alignment horizontal="center" vertical="center"/>
    </xf>
    <xf numFmtId="0" fontId="103" fillId="43" borderId="133" xfId="463" applyFont="1" applyFill="1" applyBorder="1" applyAlignment="1">
      <alignment horizontal="center" vertical="center"/>
    </xf>
    <xf numFmtId="0" fontId="103" fillId="43" borderId="98" xfId="463" applyFont="1" applyFill="1" applyBorder="1" applyAlignment="1">
      <alignment horizontal="center" vertical="center"/>
    </xf>
    <xf numFmtId="0" fontId="103" fillId="43" borderId="107" xfId="463" applyFont="1" applyFill="1" applyBorder="1" applyAlignment="1">
      <alignment horizontal="center" vertical="center"/>
    </xf>
    <xf numFmtId="0" fontId="103" fillId="43" borderId="96" xfId="463" applyFont="1" applyFill="1" applyBorder="1" applyAlignment="1">
      <alignment horizontal="center" vertical="center"/>
    </xf>
    <xf numFmtId="0" fontId="103" fillId="43" borderId="106" xfId="463" applyFont="1" applyFill="1" applyBorder="1" applyAlignment="1">
      <alignment horizontal="center" vertical="center"/>
    </xf>
    <xf numFmtId="0" fontId="103" fillId="43" borderId="105" xfId="463" applyFont="1" applyFill="1" applyBorder="1" applyAlignment="1">
      <alignment horizontal="center" vertical="center"/>
    </xf>
    <xf numFmtId="0" fontId="103" fillId="43" borderId="27" xfId="758" applyFont="1" applyFill="1" applyBorder="1" applyAlignment="1" applyProtection="1">
      <alignment horizontal="center" vertical="center" wrapText="1"/>
    </xf>
    <xf numFmtId="0" fontId="103" fillId="43" borderId="50" xfId="758" applyFont="1" applyFill="1" applyBorder="1" applyAlignment="1" applyProtection="1">
      <alignment horizontal="center" vertical="center" wrapText="1"/>
    </xf>
    <xf numFmtId="0" fontId="103" fillId="43" borderId="133" xfId="758" applyFont="1" applyFill="1" applyBorder="1" applyAlignment="1" applyProtection="1">
      <alignment horizontal="center" vertical="center" wrapText="1"/>
    </xf>
    <xf numFmtId="0" fontId="108" fillId="43" borderId="31" xfId="440" applyFont="1" applyFill="1" applyBorder="1" applyAlignment="1" applyProtection="1">
      <alignment horizontal="center" vertical="center" wrapText="1"/>
    </xf>
    <xf numFmtId="0" fontId="108" fillId="43" borderId="104" xfId="440" applyFont="1" applyFill="1" applyBorder="1" applyAlignment="1" applyProtection="1">
      <alignment horizontal="center" vertical="center" wrapText="1"/>
    </xf>
    <xf numFmtId="0" fontId="108" fillId="43" borderId="55" xfId="440" applyFont="1" applyFill="1" applyBorder="1" applyAlignment="1" applyProtection="1">
      <alignment horizontal="center" vertical="center" wrapText="1"/>
    </xf>
    <xf numFmtId="0" fontId="103" fillId="43" borderId="80" xfId="758" applyFont="1" applyFill="1" applyBorder="1" applyAlignment="1" applyProtection="1">
      <alignment horizontal="center" vertical="center" wrapText="1"/>
    </xf>
    <xf numFmtId="0" fontId="0" fillId="0" borderId="0" xfId="0" applyBorder="1" applyAlignment="1">
      <alignment horizontal="center" wrapText="1"/>
    </xf>
    <xf numFmtId="0" fontId="118" fillId="40" borderId="71" xfId="458" applyFont="1" applyFill="1" applyBorder="1" applyAlignment="1">
      <alignment horizontal="center" vertical="center" wrapText="1"/>
    </xf>
    <xf numFmtId="0" fontId="118" fillId="40" borderId="85" xfId="458" applyFont="1" applyFill="1" applyBorder="1" applyAlignment="1">
      <alignment horizontal="center" vertical="center" wrapText="1"/>
    </xf>
    <xf numFmtId="0" fontId="62" fillId="36" borderId="0" xfId="0" applyFont="1" applyFill="1" applyAlignment="1">
      <alignment horizontal="center" vertical="center"/>
    </xf>
    <xf numFmtId="0" fontId="128" fillId="36" borderId="0" xfId="0" applyFont="1" applyFill="1" applyAlignment="1">
      <alignment horizontal="center" vertical="top" wrapText="1"/>
    </xf>
    <xf numFmtId="0" fontId="72" fillId="36" borderId="0" xfId="0" applyFont="1" applyFill="1" applyAlignment="1">
      <alignment horizontal="center" vertical="center"/>
    </xf>
    <xf numFmtId="0" fontId="99" fillId="39" borderId="31" xfId="458" applyFont="1" applyFill="1" applyBorder="1" applyAlignment="1">
      <alignment horizontal="center" vertical="center"/>
    </xf>
    <xf numFmtId="0" fontId="99" fillId="39" borderId="104" xfId="458" applyFont="1" applyFill="1" applyBorder="1" applyAlignment="1">
      <alignment horizontal="center" vertical="center"/>
    </xf>
    <xf numFmtId="0" fontId="99" fillId="39" borderId="55" xfId="458" applyFont="1" applyFill="1" applyBorder="1" applyAlignment="1">
      <alignment horizontal="center" vertical="center"/>
    </xf>
    <xf numFmtId="0" fontId="118" fillId="40" borderId="29" xfId="458" applyFont="1" applyFill="1" applyBorder="1" applyAlignment="1">
      <alignment horizontal="center" vertical="center"/>
    </xf>
    <xf numFmtId="0" fontId="118" fillId="40" borderId="95" xfId="458" applyFont="1" applyFill="1" applyBorder="1" applyAlignment="1">
      <alignment horizontal="center" vertical="center"/>
    </xf>
    <xf numFmtId="0" fontId="118" fillId="40" borderId="49" xfId="458" applyFont="1" applyFill="1" applyBorder="1" applyAlignment="1">
      <alignment horizontal="center" vertical="center"/>
    </xf>
    <xf numFmtId="0" fontId="118" fillId="40" borderId="98" xfId="458" applyFont="1" applyFill="1" applyBorder="1" applyAlignment="1">
      <alignment horizontal="left" vertical="center" wrapText="1" indent="1"/>
    </xf>
    <xf numFmtId="0" fontId="118" fillId="40" borderId="105" xfId="458" applyFont="1" applyFill="1" applyBorder="1" applyAlignment="1">
      <alignment horizontal="left" vertical="center" wrapText="1" indent="1"/>
    </xf>
    <xf numFmtId="0" fontId="118" fillId="40" borderId="27" xfId="458" applyFont="1" applyFill="1" applyBorder="1" applyAlignment="1">
      <alignment horizontal="center" vertical="center" wrapText="1"/>
    </xf>
    <xf numFmtId="0" fontId="118" fillId="40" borderId="50" xfId="458" applyFont="1" applyFill="1" applyBorder="1" applyAlignment="1">
      <alignment horizontal="center" vertical="center" wrapText="1"/>
    </xf>
    <xf numFmtId="0" fontId="118" fillId="40" borderId="80" xfId="458" applyFont="1" applyFill="1" applyBorder="1" applyAlignment="1">
      <alignment horizontal="center" vertical="center" wrapText="1"/>
    </xf>
    <xf numFmtId="0" fontId="116" fillId="40" borderId="56" xfId="458" applyFont="1" applyFill="1" applyBorder="1" applyAlignment="1">
      <alignment horizontal="center" vertical="top" wrapText="1"/>
    </xf>
    <xf numFmtId="0" fontId="118" fillId="40" borderId="58" xfId="458" applyFont="1" applyFill="1" applyBorder="1" applyAlignment="1">
      <alignment horizontal="center" vertical="top" wrapText="1"/>
    </xf>
    <xf numFmtId="0" fontId="118" fillId="40" borderId="13" xfId="458" applyFont="1" applyFill="1" applyBorder="1" applyAlignment="1">
      <alignment horizontal="center" vertical="center" wrapText="1"/>
    </xf>
    <xf numFmtId="0" fontId="118" fillId="40" borderId="82" xfId="458" applyFont="1" applyFill="1" applyBorder="1" applyAlignment="1">
      <alignment horizontal="center" vertical="center" wrapText="1"/>
    </xf>
    <xf numFmtId="0" fontId="118" fillId="40" borderId="87" xfId="458" applyFont="1" applyFill="1" applyBorder="1" applyAlignment="1">
      <alignment horizontal="center" vertical="center" wrapText="1"/>
    </xf>
    <xf numFmtId="0" fontId="118" fillId="40" borderId="99" xfId="458" applyFont="1" applyFill="1" applyBorder="1" applyAlignment="1">
      <alignment horizontal="center" vertical="center" wrapText="1"/>
    </xf>
    <xf numFmtId="0" fontId="118" fillId="40" borderId="60" xfId="458" applyFont="1" applyFill="1" applyBorder="1" applyAlignment="1">
      <alignment horizontal="center" vertical="center" wrapText="1"/>
    </xf>
    <xf numFmtId="0" fontId="118" fillId="40" borderId="81" xfId="458" applyFont="1" applyFill="1" applyBorder="1" applyAlignment="1">
      <alignment horizontal="center" vertical="center" wrapText="1"/>
    </xf>
    <xf numFmtId="0" fontId="63" fillId="0" borderId="0" xfId="0" applyFont="1" applyAlignment="1">
      <alignment horizontal="center"/>
    </xf>
    <xf numFmtId="0" fontId="129" fillId="0" borderId="0" xfId="541" applyFont="1" applyFill="1" applyAlignment="1" applyProtection="1">
      <alignment horizontal="center" wrapText="1"/>
    </xf>
    <xf numFmtId="0" fontId="116" fillId="40" borderId="58" xfId="458" applyFont="1" applyFill="1" applyBorder="1" applyAlignment="1">
      <alignment horizontal="center" vertical="top" wrapText="1"/>
    </xf>
    <xf numFmtId="0" fontId="118" fillId="40" borderId="35" xfId="458" applyFont="1" applyFill="1" applyBorder="1" applyAlignment="1">
      <alignment horizontal="center" vertical="center" wrapText="1"/>
    </xf>
    <xf numFmtId="0" fontId="117" fillId="40" borderId="85" xfId="458" applyFont="1" applyFill="1" applyBorder="1" applyAlignment="1">
      <alignment horizontal="center" vertical="center" wrapText="1"/>
    </xf>
    <xf numFmtId="0" fontId="118" fillId="40" borderId="29" xfId="458" applyFont="1" applyFill="1" applyBorder="1" applyAlignment="1">
      <alignment horizontal="left" vertical="center" wrapText="1" indent="2"/>
    </xf>
    <xf numFmtId="0" fontId="118" fillId="40" borderId="49" xfId="458" applyFont="1" applyFill="1" applyBorder="1" applyAlignment="1">
      <alignment horizontal="left" vertical="center" wrapText="1" indent="2"/>
    </xf>
    <xf numFmtId="0" fontId="118" fillId="40" borderId="29" xfId="458" applyFont="1" applyFill="1" applyBorder="1" applyAlignment="1">
      <alignment horizontal="left" vertical="center" wrapText="1" indent="1"/>
    </xf>
    <xf numFmtId="0" fontId="118" fillId="39" borderId="49" xfId="458" applyFont="1" applyFill="1" applyBorder="1" applyAlignment="1">
      <alignment horizontal="center" vertical="center" wrapText="1"/>
    </xf>
    <xf numFmtId="0" fontId="118" fillId="39" borderId="51" xfId="458" applyFont="1" applyFill="1" applyBorder="1" applyAlignment="1">
      <alignment horizontal="center" vertical="center" wrapText="1"/>
    </xf>
    <xf numFmtId="0" fontId="118" fillId="39" borderId="83" xfId="458" applyFont="1" applyFill="1" applyBorder="1" applyAlignment="1">
      <alignment horizontal="center" vertical="center" wrapText="1"/>
    </xf>
  </cellXfs>
  <cellStyles count="924">
    <cellStyle name="_DAILY_RAW" xfId="1"/>
    <cellStyle name="_Financial stress indicators" xfId="2"/>
    <cellStyle name="_sovereign_cds_bondprices" xfId="3"/>
    <cellStyle name="_sovereign_cds_indexprices" xfId="4"/>
    <cellStyle name="20% - 1. jelölőszín" xfId="5"/>
    <cellStyle name="20% - 1. jelölőszín 2" xfId="6"/>
    <cellStyle name="20% - 1. jelölőszín_20130128_ITS on reporting_Annex I_CA" xfId="7"/>
    <cellStyle name="20% - 2. jelölőszín" xfId="8"/>
    <cellStyle name="20% - 2. jelölőszín 2" xfId="9"/>
    <cellStyle name="20% - 2. jelölőszín_20130128_ITS on reporting_Annex I_CA" xfId="10"/>
    <cellStyle name="20% - 3. jelölőszín" xfId="11"/>
    <cellStyle name="20% - 3. jelölőszín 2" xfId="12"/>
    <cellStyle name="20% - 3. jelölőszín_20130128_ITS on reporting_Annex I_CA" xfId="13"/>
    <cellStyle name="20% - 4. jelölőszín" xfId="14"/>
    <cellStyle name="20% - 4. jelölőszín 2" xfId="15"/>
    <cellStyle name="20% - 4. jelölőszín_20130128_ITS on reporting_Annex I_CA" xfId="16"/>
    <cellStyle name="20% - 5. jelölőszín" xfId="17"/>
    <cellStyle name="20% - 5. jelölőszín 2" xfId="18"/>
    <cellStyle name="20% - 5. jelölőszín_20130128_ITS on reporting_Annex I_CA" xfId="19"/>
    <cellStyle name="20% - 6. jelölőszín" xfId="20"/>
    <cellStyle name="20% - 6. jelölőszín 2" xfId="21"/>
    <cellStyle name="20% - 6. jelölőszín_20130128_ITS on reporting_Annex I_CA" xfId="22"/>
    <cellStyle name="20% - Accent1 2" xfId="23"/>
    <cellStyle name="20% - Accent1 2 2" xfId="24"/>
    <cellStyle name="20% - Accent1 2 3" xfId="25"/>
    <cellStyle name="20% - Accent1 3" xfId="26"/>
    <cellStyle name="20% - Accent2 2" xfId="27"/>
    <cellStyle name="20% - Accent2 2 2" xfId="28"/>
    <cellStyle name="20% - Accent2 2 3" xfId="29"/>
    <cellStyle name="20% - Accent2 3" xfId="30"/>
    <cellStyle name="20% - Accent3 2" xfId="31"/>
    <cellStyle name="20% - Accent3 2 2" xfId="32"/>
    <cellStyle name="20% - Accent3 2 3" xfId="33"/>
    <cellStyle name="20% - Accent3 3" xfId="34"/>
    <cellStyle name="20% - Accent4 2" xfId="35"/>
    <cellStyle name="20% - Accent4 2 2" xfId="36"/>
    <cellStyle name="20% - Accent4 2 3" xfId="37"/>
    <cellStyle name="20% - Accent4 3" xfId="38"/>
    <cellStyle name="20% - Accent5 2" xfId="39"/>
    <cellStyle name="20% - Accent5 2 2" xfId="40"/>
    <cellStyle name="20% - Accent5 2 3" xfId="41"/>
    <cellStyle name="20% - Accent5 3" xfId="42"/>
    <cellStyle name="20% - Accent6 2" xfId="43"/>
    <cellStyle name="20% - Accent6 2 2" xfId="44"/>
    <cellStyle name="20% - Accent6 2 3" xfId="45"/>
    <cellStyle name="20% - Accent6 3" xfId="46"/>
    <cellStyle name="20% - Énfasis1" xfId="47"/>
    <cellStyle name="20% - Énfasis2" xfId="48"/>
    <cellStyle name="20% - Énfasis3" xfId="49"/>
    <cellStyle name="20% - Énfasis4" xfId="50"/>
    <cellStyle name="20% - Énfasis5" xfId="51"/>
    <cellStyle name="20% - Énfasis6" xfId="52"/>
    <cellStyle name="40% - 1. jelölőszín" xfId="53"/>
    <cellStyle name="40% - 1. jelölőszín 2" xfId="54"/>
    <cellStyle name="40% - 1. jelölőszín_20130128_ITS on reporting_Annex I_CA" xfId="55"/>
    <cellStyle name="40% - 2. jelölőszín" xfId="56"/>
    <cellStyle name="40% - 2. jelölőszín 2" xfId="57"/>
    <cellStyle name="40% - 2. jelölőszín_20130128_ITS on reporting_Annex I_CA" xfId="58"/>
    <cellStyle name="40% - 3. jelölőszín" xfId="59"/>
    <cellStyle name="40% - 3. jelölőszín 2" xfId="60"/>
    <cellStyle name="40% - 3. jelölőszín_20130128_ITS on reporting_Annex I_CA" xfId="61"/>
    <cellStyle name="40% - 4. jelölőszín" xfId="62"/>
    <cellStyle name="40% - 4. jelölőszín 2" xfId="63"/>
    <cellStyle name="40% - 4. jelölőszín_20130128_ITS on reporting_Annex I_CA" xfId="64"/>
    <cellStyle name="40% - 5. jelölőszín" xfId="65"/>
    <cellStyle name="40% - 5. jelölőszín 2" xfId="66"/>
    <cellStyle name="40% - 5. jelölőszín_20130128_ITS on reporting_Annex I_CA" xfId="67"/>
    <cellStyle name="40% - 6. jelölőszín" xfId="68"/>
    <cellStyle name="40% - 6. jelölőszín 2" xfId="69"/>
    <cellStyle name="40% - 6. jelölőszín_20130128_ITS on reporting_Annex I_CA" xfId="70"/>
    <cellStyle name="40% - Accent1 2" xfId="71"/>
    <cellStyle name="40% - Accent1 2 2" xfId="72"/>
    <cellStyle name="40% - Accent1 2 3" xfId="73"/>
    <cellStyle name="40% - Accent1 3" xfId="74"/>
    <cellStyle name="40% - Accent2 2" xfId="75"/>
    <cellStyle name="40% - Accent2 2 2" xfId="76"/>
    <cellStyle name="40% - Accent2 2 3" xfId="77"/>
    <cellStyle name="40% - Accent2 3" xfId="78"/>
    <cellStyle name="40% - Accent3 2" xfId="79"/>
    <cellStyle name="40% - Accent3 2 2" xfId="80"/>
    <cellStyle name="40% - Accent3 2 3" xfId="81"/>
    <cellStyle name="40% - Accent3 3" xfId="82"/>
    <cellStyle name="40% - Accent4 2" xfId="83"/>
    <cellStyle name="40% - Accent4 2 2" xfId="84"/>
    <cellStyle name="40% - Accent4 2 3" xfId="85"/>
    <cellStyle name="40% - Accent4 3" xfId="86"/>
    <cellStyle name="40% - Accent5 2" xfId="87"/>
    <cellStyle name="40% - Accent5 2 2" xfId="88"/>
    <cellStyle name="40% - Accent5 2 3" xfId="89"/>
    <cellStyle name="40% - Accent5 3" xfId="90"/>
    <cellStyle name="40% - Accent6 2" xfId="91"/>
    <cellStyle name="40% - Accent6 2 2" xfId="92"/>
    <cellStyle name="40% - Accent6 2 3" xfId="93"/>
    <cellStyle name="40% - Accent6 3" xfId="94"/>
    <cellStyle name="40% - Énfasis1" xfId="95"/>
    <cellStyle name="40% - Énfasis2" xfId="96"/>
    <cellStyle name="40% - Énfasis3" xfId="97"/>
    <cellStyle name="40% - Énfasis4" xfId="98"/>
    <cellStyle name="40% - Énfasis5" xfId="99"/>
    <cellStyle name="40% - Énfasis6" xfId="100"/>
    <cellStyle name="60% - 1. jelölőszín" xfId="101"/>
    <cellStyle name="60% - 2. jelölőszín" xfId="102"/>
    <cellStyle name="60% - 3. jelölőszín" xfId="103"/>
    <cellStyle name="60% - 4. jelölőszín" xfId="104"/>
    <cellStyle name="60% - 5. jelölőszín" xfId="105"/>
    <cellStyle name="60% - 6. jelölőszín" xfId="106"/>
    <cellStyle name="60% - Accent1 2" xfId="107"/>
    <cellStyle name="60% - Accent1 2 2" xfId="108"/>
    <cellStyle name="60% - Accent1 2 3" xfId="109"/>
    <cellStyle name="60% - Accent1 3" xfId="110"/>
    <cellStyle name="60% - Accent2 2" xfId="111"/>
    <cellStyle name="60% - Accent2 2 2" xfId="112"/>
    <cellStyle name="60% - Accent2 2 3" xfId="113"/>
    <cellStyle name="60% - Accent2 3" xfId="114"/>
    <cellStyle name="60% - Accent3 2" xfId="115"/>
    <cellStyle name="60% - Accent3 2 2" xfId="116"/>
    <cellStyle name="60% - Accent3 2 3" xfId="117"/>
    <cellStyle name="60% - Accent3 3" xfId="118"/>
    <cellStyle name="60% - Accent4 2" xfId="119"/>
    <cellStyle name="60% - Accent4 2 2" xfId="120"/>
    <cellStyle name="60% - Accent4 2 3" xfId="121"/>
    <cellStyle name="60% - Accent4 3" xfId="122"/>
    <cellStyle name="60% - Accent5 2" xfId="123"/>
    <cellStyle name="60% - Accent5 2 2" xfId="124"/>
    <cellStyle name="60% - Accent5 2 3" xfId="125"/>
    <cellStyle name="60% - Accent5 3" xfId="126"/>
    <cellStyle name="60% - Accent6 2" xfId="127"/>
    <cellStyle name="60% - Accent6 2 2" xfId="128"/>
    <cellStyle name="60% - Accent6 2 3" xfId="129"/>
    <cellStyle name="60% - Accent6 3" xfId="130"/>
    <cellStyle name="60% - Énfasis1" xfId="131"/>
    <cellStyle name="60% - Énfasis2" xfId="132"/>
    <cellStyle name="60% - Énfasis3" xfId="133"/>
    <cellStyle name="60% - Énfasis4" xfId="134"/>
    <cellStyle name="60% - Énfasis5" xfId="135"/>
    <cellStyle name="60% - Énfasis6" xfId="136"/>
    <cellStyle name="Accent1 2" xfId="137"/>
    <cellStyle name="Accent1 2 2" xfId="138"/>
    <cellStyle name="Accent1 2 3" xfId="139"/>
    <cellStyle name="Accent1 3" xfId="140"/>
    <cellStyle name="Accent2 2" xfId="141"/>
    <cellStyle name="Accent2 2 2" xfId="142"/>
    <cellStyle name="Accent2 2 3" xfId="143"/>
    <cellStyle name="Accent2 3" xfId="144"/>
    <cellStyle name="Accent3 2" xfId="145"/>
    <cellStyle name="Accent3 2 2" xfId="146"/>
    <cellStyle name="Accent3 2 3" xfId="147"/>
    <cellStyle name="Accent3 3" xfId="148"/>
    <cellStyle name="Accent4 2" xfId="149"/>
    <cellStyle name="Accent4 2 2" xfId="150"/>
    <cellStyle name="Accent4 2 3" xfId="151"/>
    <cellStyle name="Accent4 3" xfId="152"/>
    <cellStyle name="Accent5 2" xfId="153"/>
    <cellStyle name="Accent5 2 2" xfId="154"/>
    <cellStyle name="Accent5 2 3" xfId="155"/>
    <cellStyle name="Accent5 3" xfId="156"/>
    <cellStyle name="Accent6 2" xfId="157"/>
    <cellStyle name="Accent6 2 2" xfId="158"/>
    <cellStyle name="Accent6 2 3" xfId="159"/>
    <cellStyle name="Accent6 3" xfId="160"/>
    <cellStyle name="Bad 2" xfId="161"/>
    <cellStyle name="Bad 2 2" xfId="162"/>
    <cellStyle name="Bad 2 3" xfId="163"/>
    <cellStyle name="Bad 3" xfId="164"/>
    <cellStyle name="Bevitel" xfId="165"/>
    <cellStyle name="Bevitel 2" xfId="166"/>
    <cellStyle name="Bevitel 2 2" xfId="167"/>
    <cellStyle name="Bevitel 3" xfId="168"/>
    <cellStyle name="Buena" xfId="169"/>
    <cellStyle name="Calculation 2" xfId="170"/>
    <cellStyle name="Calculation 2 2" xfId="171"/>
    <cellStyle name="Calculation 2 2 2" xfId="172"/>
    <cellStyle name="Calculation 2 3" xfId="173"/>
    <cellStyle name="Calculation 2 4" xfId="174"/>
    <cellStyle name="Calculation 3" xfId="175"/>
    <cellStyle name="Cálculo" xfId="176"/>
    <cellStyle name="Cálculo 2" xfId="177"/>
    <cellStyle name="Cálculo 2 2" xfId="178"/>
    <cellStyle name="Cálculo 3" xfId="179"/>
    <cellStyle name="Celda de comprobación" xfId="180"/>
    <cellStyle name="Celda vinculada" xfId="181"/>
    <cellStyle name="Check Cell 2" xfId="182"/>
    <cellStyle name="Check Cell 2 2" xfId="183"/>
    <cellStyle name="Check Cell 2 3" xfId="184"/>
    <cellStyle name="Check Cell 3" xfId="185"/>
    <cellStyle name="checkExposure" xfId="186"/>
    <cellStyle name="checkExposure 2" xfId="187"/>
    <cellStyle name="checkExposure 2 2" xfId="188"/>
    <cellStyle name="checkExposure 3" xfId="189"/>
    <cellStyle name="checkExposure 4" xfId="190"/>
    <cellStyle name="checkLiq" xfId="191"/>
    <cellStyle name="Cím" xfId="192"/>
    <cellStyle name="Címsor 1" xfId="193"/>
    <cellStyle name="Címsor 2" xfId="194"/>
    <cellStyle name="Címsor 3" xfId="195"/>
    <cellStyle name="Címsor 4" xfId="196"/>
    <cellStyle name="Comma" xfId="197" builtinId="3"/>
    <cellStyle name="Comma 2" xfId="198"/>
    <cellStyle name="Comma 2 2" xfId="199"/>
    <cellStyle name="Comma 2 2 2" xfId="200"/>
    <cellStyle name="Comma 2 2 2 2" xfId="201"/>
    <cellStyle name="Comma 2 2 2 2 2" xfId="202"/>
    <cellStyle name="Comma 2 2 2 2 3" xfId="203"/>
    <cellStyle name="Comma 2 2 2 3" xfId="204"/>
    <cellStyle name="Comma 2 2 2 3 2" xfId="205"/>
    <cellStyle name="Comma 2 2 2 3 2 2" xfId="206"/>
    <cellStyle name="Comma 2 2 2 3 2 2 2" xfId="207"/>
    <cellStyle name="Comma 2 2 2 3 2 2 3" xfId="208"/>
    <cellStyle name="Comma 2 2 2 3 2 3" xfId="209"/>
    <cellStyle name="Comma 2 2 2 3 2 3 2" xfId="210"/>
    <cellStyle name="Comma 2 2 2 3 2 3 3" xfId="211"/>
    <cellStyle name="Comma 2 2 2 3 2 4" xfId="212"/>
    <cellStyle name="Comma 2 2 2 3 2 5" xfId="213"/>
    <cellStyle name="Comma 2 2 2 3 3" xfId="214"/>
    <cellStyle name="Comma 2 2 2 3 4" xfId="215"/>
    <cellStyle name="Comma 2 2 2 4" xfId="216"/>
    <cellStyle name="Comma 2 2 2 5" xfId="217"/>
    <cellStyle name="Comma 2 2 3" xfId="218"/>
    <cellStyle name="Comma 2 2 4" xfId="219"/>
    <cellStyle name="Comma 2 3" xfId="220"/>
    <cellStyle name="Comma 2 4" xfId="221"/>
    <cellStyle name="Comma 3" xfId="222"/>
    <cellStyle name="Comma 3 2" xfId="223"/>
    <cellStyle name="Comma 3 2 2" xfId="224"/>
    <cellStyle name="Comma 3 2 3" xfId="225"/>
    <cellStyle name="Comma 3 2 4" xfId="226"/>
    <cellStyle name="Comma 3 2 5" xfId="227"/>
    <cellStyle name="Comma 3 3" xfId="228"/>
    <cellStyle name="Comma 3 4" xfId="229"/>
    <cellStyle name="Comma 3 5" xfId="230"/>
    <cellStyle name="Comma 3 6" xfId="231"/>
    <cellStyle name="Comma 4" xfId="232"/>
    <cellStyle name="Comma 4 2" xfId="233"/>
    <cellStyle name="Comma 4 2 2" xfId="234"/>
    <cellStyle name="Comma 4 2 3" xfId="235"/>
    <cellStyle name="Comma 4 3" xfId="236"/>
    <cellStyle name="Comma 4 4" xfId="237"/>
    <cellStyle name="Comma 4 5" xfId="238"/>
    <cellStyle name="Comma 5" xfId="239"/>
    <cellStyle name="Comma 5 2" xfId="240"/>
    <cellStyle name="Comma 5 3" xfId="241"/>
    <cellStyle name="Comma 6" xfId="242"/>
    <cellStyle name="Comma 6 2" xfId="243"/>
    <cellStyle name="Comma 6 3" xfId="244"/>
    <cellStyle name="Comma 7" xfId="245"/>
    <cellStyle name="Comma 8" xfId="246"/>
    <cellStyle name="Ellenőrzőcella" xfId="247"/>
    <cellStyle name="Encabezado 4" xfId="248"/>
    <cellStyle name="Énfasis1" xfId="249"/>
    <cellStyle name="Énfasis2" xfId="250"/>
    <cellStyle name="Énfasis3" xfId="251"/>
    <cellStyle name="Énfasis4" xfId="252"/>
    <cellStyle name="Énfasis5" xfId="253"/>
    <cellStyle name="Énfasis6" xfId="254"/>
    <cellStyle name="Entrada" xfId="255"/>
    <cellStyle name="Entrada 2" xfId="256"/>
    <cellStyle name="Euro" xfId="257"/>
    <cellStyle name="Explanatory Text 2" xfId="258"/>
    <cellStyle name="Explanatory Text 2 2" xfId="259"/>
    <cellStyle name="Explanatory Text 2 3" xfId="260"/>
    <cellStyle name="Explanatory Text 3" xfId="261"/>
    <cellStyle name="Figyelmeztetés" xfId="262"/>
    <cellStyle name="Good 2" xfId="263"/>
    <cellStyle name="Good 2 2" xfId="264"/>
    <cellStyle name="Good 2 3" xfId="265"/>
    <cellStyle name="Good 3" xfId="266"/>
    <cellStyle name="greyed" xfId="267"/>
    <cellStyle name="greyed 2" xfId="268"/>
    <cellStyle name="greyed 2 2" xfId="269"/>
    <cellStyle name="greyed 3" xfId="270"/>
    <cellStyle name="greyed 3 2" xfId="271"/>
    <cellStyle name="greyed 4" xfId="272"/>
    <cellStyle name="greyed 5" xfId="273"/>
    <cellStyle name="Heading 1 2" xfId="274"/>
    <cellStyle name="Heading 1 2 2" xfId="275"/>
    <cellStyle name="Heading 1 2 3" xfId="276"/>
    <cellStyle name="Heading 1 3" xfId="277"/>
    <cellStyle name="Heading 1 4" xfId="278"/>
    <cellStyle name="Heading 2 2" xfId="279"/>
    <cellStyle name="Heading 2 2 2" xfId="280"/>
    <cellStyle name="Heading 2 2 3" xfId="281"/>
    <cellStyle name="Heading 2 3" xfId="282"/>
    <cellStyle name="Heading 2 4" xfId="283"/>
    <cellStyle name="Heading 3 2" xfId="284"/>
    <cellStyle name="Heading 3 2 2" xfId="285"/>
    <cellStyle name="Heading 3 2 3" xfId="286"/>
    <cellStyle name="Heading 3 3" xfId="287"/>
    <cellStyle name="Heading 3 4" xfId="288"/>
    <cellStyle name="Heading 4 2" xfId="289"/>
    <cellStyle name="Heading 4 2 2" xfId="290"/>
    <cellStyle name="Heading 4 2 3" xfId="291"/>
    <cellStyle name="Heading 4 3" xfId="292"/>
    <cellStyle name="Heading 4 4" xfId="293"/>
    <cellStyle name="HeadingTable" xfId="294"/>
    <cellStyle name="HeadingTable 2" xfId="295"/>
    <cellStyle name="HeadingTable 3" xfId="296"/>
    <cellStyle name="highlightExposure" xfId="297"/>
    <cellStyle name="highlightExposure 2" xfId="298"/>
    <cellStyle name="highlightExposure 2 2" xfId="299"/>
    <cellStyle name="highlightExposure 3" xfId="300"/>
    <cellStyle name="highlightExposure 3 2" xfId="301"/>
    <cellStyle name="highlightExposure 4" xfId="302"/>
    <cellStyle name="highlightExposure 5" xfId="303"/>
    <cellStyle name="highlightPD" xfId="304"/>
    <cellStyle name="highlightPD 2" xfId="305"/>
    <cellStyle name="highlightPD 2 2" xfId="306"/>
    <cellStyle name="highlightPD 3" xfId="307"/>
    <cellStyle name="highlightPD 3 2" xfId="308"/>
    <cellStyle name="highlightPD 4" xfId="309"/>
    <cellStyle name="highlightPD 5" xfId="310"/>
    <cellStyle name="highlightPercentage" xfId="311"/>
    <cellStyle name="highlightPercentage 2" xfId="312"/>
    <cellStyle name="highlightPercentage 2 2" xfId="313"/>
    <cellStyle name="highlightPercentage 3" xfId="314"/>
    <cellStyle name="highlightPercentage 3 2" xfId="315"/>
    <cellStyle name="highlightPercentage 4" xfId="316"/>
    <cellStyle name="highlightPercentage 5" xfId="317"/>
    <cellStyle name="highlightText" xfId="318"/>
    <cellStyle name="highlightText 2" xfId="319"/>
    <cellStyle name="highlightText 3" xfId="320"/>
    <cellStyle name="highlightText 4" xfId="321"/>
    <cellStyle name="Hipervínculo 2" xfId="322"/>
    <cellStyle name="Hivatkozott cella" xfId="323"/>
    <cellStyle name="Hyperlink 2" xfId="324"/>
    <cellStyle name="Hyperlink 2 2" xfId="325"/>
    <cellStyle name="Hyperlink 2 3" xfId="326"/>
    <cellStyle name="Hyperlink 3" xfId="327"/>
    <cellStyle name="Hyperlink 3 2" xfId="328"/>
    <cellStyle name="Hyperlink 3 3" xfId="329"/>
    <cellStyle name="Hyperlink 3 4" xfId="330"/>
    <cellStyle name="Incorrecto" xfId="331"/>
    <cellStyle name="Input 2" xfId="332"/>
    <cellStyle name="Input 2 2" xfId="333"/>
    <cellStyle name="Input 2 3" xfId="334"/>
    <cellStyle name="Input 2 4" xfId="335"/>
    <cellStyle name="Input 3" xfId="336"/>
    <cellStyle name="inputDate" xfId="337"/>
    <cellStyle name="inputDate 2" xfId="338"/>
    <cellStyle name="inputDate 2 2" xfId="339"/>
    <cellStyle name="inputDate 3" xfId="340"/>
    <cellStyle name="inputDate 3 2" xfId="341"/>
    <cellStyle name="inputDate 4" xfId="342"/>
    <cellStyle name="inputDate 5" xfId="343"/>
    <cellStyle name="inputExposure" xfId="344"/>
    <cellStyle name="inputExposure 2" xfId="345"/>
    <cellStyle name="inputExposure 2 2" xfId="346"/>
    <cellStyle name="inputExposure 2 2 2" xfId="347"/>
    <cellStyle name="inputExposure 2 3" xfId="348"/>
    <cellStyle name="inputExposure 2 3 2" xfId="349"/>
    <cellStyle name="inputExposure 2 4" xfId="350"/>
    <cellStyle name="inputExposure 3" xfId="351"/>
    <cellStyle name="inputExposure 3 2" xfId="352"/>
    <cellStyle name="inputExposure 4" xfId="353"/>
    <cellStyle name="inputMaturity" xfId="354"/>
    <cellStyle name="inputMaturity 2" xfId="355"/>
    <cellStyle name="inputMaturity 2 2" xfId="356"/>
    <cellStyle name="inputMaturity 3" xfId="357"/>
    <cellStyle name="inputMaturity 3 2" xfId="358"/>
    <cellStyle name="inputMaturity 4" xfId="359"/>
    <cellStyle name="inputMaturity 5" xfId="360"/>
    <cellStyle name="inputParameterE" xfId="361"/>
    <cellStyle name="inputParameterE 2" xfId="362"/>
    <cellStyle name="inputParameterE 2 2" xfId="363"/>
    <cellStyle name="inputParameterE 3" xfId="364"/>
    <cellStyle name="inputParameterE 3 2" xfId="365"/>
    <cellStyle name="inputParameterE 4" xfId="366"/>
    <cellStyle name="inputParameterE 5" xfId="367"/>
    <cellStyle name="inputPD" xfId="368"/>
    <cellStyle name="inputPD 2" xfId="369"/>
    <cellStyle name="inputPD 2 2" xfId="370"/>
    <cellStyle name="inputPD 3" xfId="371"/>
    <cellStyle name="inputPD 3 2" xfId="372"/>
    <cellStyle name="inputPD 4" xfId="373"/>
    <cellStyle name="inputPD 5" xfId="374"/>
    <cellStyle name="inputPercentage" xfId="375"/>
    <cellStyle name="inputPercentage 2" xfId="376"/>
    <cellStyle name="inputPercentage 2 2" xfId="377"/>
    <cellStyle name="inputPercentage 3" xfId="378"/>
    <cellStyle name="inputPercentage 3 2" xfId="379"/>
    <cellStyle name="inputPercentage 4" xfId="380"/>
    <cellStyle name="inputPercentage 5" xfId="381"/>
    <cellStyle name="inputPercentageL" xfId="382"/>
    <cellStyle name="inputPercentageL 2" xfId="383"/>
    <cellStyle name="inputPercentageL 2 2" xfId="384"/>
    <cellStyle name="inputPercentageL 3" xfId="385"/>
    <cellStyle name="inputPercentageL 3 2" xfId="386"/>
    <cellStyle name="inputPercentageL 4" xfId="387"/>
    <cellStyle name="inputPercentageL 5" xfId="388"/>
    <cellStyle name="inputPercentageS" xfId="389"/>
    <cellStyle name="inputPercentageS 2" xfId="390"/>
    <cellStyle name="inputPercentageS 2 2" xfId="391"/>
    <cellStyle name="inputPercentageS 3" xfId="392"/>
    <cellStyle name="inputPercentageS 3 2" xfId="393"/>
    <cellStyle name="inputPercentageS 4" xfId="394"/>
    <cellStyle name="inputPercentageS 5" xfId="395"/>
    <cellStyle name="inputSelection" xfId="396"/>
    <cellStyle name="inputSelection 2" xfId="397"/>
    <cellStyle name="inputSelection 2 2" xfId="398"/>
    <cellStyle name="inputSelection 2 2 2" xfId="399"/>
    <cellStyle name="inputSelection 2 3" xfId="400"/>
    <cellStyle name="inputSelection 3" xfId="401"/>
    <cellStyle name="inputSelection 3 2" xfId="402"/>
    <cellStyle name="inputSelection 4" xfId="403"/>
    <cellStyle name="inputSelection 5" xfId="404"/>
    <cellStyle name="inputText" xfId="405"/>
    <cellStyle name="inputText 2" xfId="406"/>
    <cellStyle name="inputText 2 2" xfId="407"/>
    <cellStyle name="inputText 3" xfId="408"/>
    <cellStyle name="inputText 3 2" xfId="409"/>
    <cellStyle name="inputText 4" xfId="410"/>
    <cellStyle name="inputText 5" xfId="411"/>
    <cellStyle name="Jegyzet" xfId="412"/>
    <cellStyle name="Jegyzet 2" xfId="413"/>
    <cellStyle name="Jelölőszín (1)" xfId="414"/>
    <cellStyle name="Jelölőszín (2)" xfId="415"/>
    <cellStyle name="Jelölőszín (3)" xfId="416"/>
    <cellStyle name="Jelölőszín (4)" xfId="417"/>
    <cellStyle name="Jelölőszín (5)" xfId="418"/>
    <cellStyle name="Jelölőszín (6)" xfId="419"/>
    <cellStyle name="Jó" xfId="420"/>
    <cellStyle name="Kimenet" xfId="421"/>
    <cellStyle name="Kimenet 2" xfId="422"/>
    <cellStyle name="Lien hypertexte 2" xfId="423"/>
    <cellStyle name="Lien hypertexte 3" xfId="424"/>
    <cellStyle name="Linked Cell 2" xfId="425"/>
    <cellStyle name="Linked Cell 2 2" xfId="426"/>
    <cellStyle name="Linked Cell 2 3" xfId="427"/>
    <cellStyle name="Linked Cell 3" xfId="428"/>
    <cellStyle name="Magyarázó szöveg" xfId="429"/>
    <cellStyle name="Migliaia 2" xfId="430"/>
    <cellStyle name="Millares 2" xfId="431"/>
    <cellStyle name="Millares 2 2" xfId="432"/>
    <cellStyle name="Millares 3" xfId="433"/>
    <cellStyle name="Millares 3 2" xfId="434"/>
    <cellStyle name="Navadno_List1" xfId="435"/>
    <cellStyle name="Neutral 2" xfId="436"/>
    <cellStyle name="Neutral 2 2" xfId="437"/>
    <cellStyle name="Neutral 2 3" xfId="438"/>
    <cellStyle name="Neutral 3" xfId="439"/>
    <cellStyle name="Normal" xfId="0" builtinId="0"/>
    <cellStyle name="Normal 10" xfId="440"/>
    <cellStyle name="Normal 10 2" xfId="441"/>
    <cellStyle name="Normal 10 3" xfId="442"/>
    <cellStyle name="Normal 11" xfId="443"/>
    <cellStyle name="Normal 11 2" xfId="444"/>
    <cellStyle name="Normal 11 3" xfId="445"/>
    <cellStyle name="Normal 12" xfId="446"/>
    <cellStyle name="Normal 12 2" xfId="447"/>
    <cellStyle name="Normal 12 3" xfId="448"/>
    <cellStyle name="Normal 13" xfId="449"/>
    <cellStyle name="Normal 13 2" xfId="450"/>
    <cellStyle name="Normal 13 2 2" xfId="451"/>
    <cellStyle name="Normal 13 3" xfId="452"/>
    <cellStyle name="Normal 14" xfId="453"/>
    <cellStyle name="Normal 14 2" xfId="454"/>
    <cellStyle name="Normal 14 2 2" xfId="455"/>
    <cellStyle name="Normal 15" xfId="456"/>
    <cellStyle name="Normal 15 2" xfId="457"/>
    <cellStyle name="Normal 15 4" xfId="458"/>
    <cellStyle name="Normal 16" xfId="459"/>
    <cellStyle name="Normal 17" xfId="923"/>
    <cellStyle name="Normal 18" xfId="460"/>
    <cellStyle name="Normal 2" xfId="461"/>
    <cellStyle name="Normal 2 2" xfId="462"/>
    <cellStyle name="Normal 2 2 2" xfId="463"/>
    <cellStyle name="Normal 2 2 2 2" xfId="464"/>
    <cellStyle name="Normal 2 2 3" xfId="465"/>
    <cellStyle name="Normal 2 2 3 2" xfId="466"/>
    <cellStyle name="Normal 2 2_COREP GL04rev3" xfId="467"/>
    <cellStyle name="Normal 2 3" xfId="468"/>
    <cellStyle name="Normal 2 4" xfId="469"/>
    <cellStyle name="Normal 2 4 2" xfId="470"/>
    <cellStyle name="Normal 2 4 3" xfId="471"/>
    <cellStyle name="Normal 2 5" xfId="472"/>
    <cellStyle name="Normal 2 5 2" xfId="473"/>
    <cellStyle name="Normal 2 5 3" xfId="474"/>
    <cellStyle name="Normal 2 6" xfId="475"/>
    <cellStyle name="Normal 2 6 2" xfId="476"/>
    <cellStyle name="Normal 2 6 2 2" xfId="477"/>
    <cellStyle name="Normal 2 6 2 2 2" xfId="478"/>
    <cellStyle name="Normal 2 6 2 2 3" xfId="479"/>
    <cellStyle name="Normal 2 6 2 3" xfId="480"/>
    <cellStyle name="Normal 2 6 2 3 2" xfId="481"/>
    <cellStyle name="Normal 2 6 2 3 2 2" xfId="482"/>
    <cellStyle name="Normal 2 6 2 3 2 2 2" xfId="483"/>
    <cellStyle name="Normal 2 6 2 3 2 2 3" xfId="484"/>
    <cellStyle name="Normal 2 6 2 3 2 3" xfId="485"/>
    <cellStyle name="Normal 2 6 2 3 2 3 2" xfId="486"/>
    <cellStyle name="Normal 2 6 2 3 2 3 3" xfId="487"/>
    <cellStyle name="Normal 2 6 2 3 2 4" xfId="488"/>
    <cellStyle name="Normal 2 6 2 3 2 5" xfId="489"/>
    <cellStyle name="Normal 2 6 2 3 3" xfId="490"/>
    <cellStyle name="Normal 2 6 2 3 4" xfId="491"/>
    <cellStyle name="Normal 2 6 2 4" xfId="492"/>
    <cellStyle name="Normal 2 6 2 5" xfId="493"/>
    <cellStyle name="Normal 2 6 3" xfId="494"/>
    <cellStyle name="Normal 2 6 4" xfId="495"/>
    <cellStyle name="Normal 2 7" xfId="496"/>
    <cellStyle name="Normal 2_~0149226" xfId="497"/>
    <cellStyle name="Normal 3" xfId="498"/>
    <cellStyle name="Normal 3 2" xfId="499"/>
    <cellStyle name="Normal 3 2 2" xfId="500"/>
    <cellStyle name="Normal 3 3" xfId="501"/>
    <cellStyle name="Normal 3 4" xfId="502"/>
    <cellStyle name="Normal 3 5" xfId="503"/>
    <cellStyle name="Normal 3_~1520012" xfId="504"/>
    <cellStyle name="Normal 4" xfId="505"/>
    <cellStyle name="Normal 4 2" xfId="506"/>
    <cellStyle name="Normal 4 3" xfId="507"/>
    <cellStyle name="Normal 4 4" xfId="508"/>
    <cellStyle name="Normal 5" xfId="509"/>
    <cellStyle name="Normal 5 2" xfId="510"/>
    <cellStyle name="Normal 5 2 2" xfId="511"/>
    <cellStyle name="Normal 5 2 3" xfId="512"/>
    <cellStyle name="Normal 5 3" xfId="513"/>
    <cellStyle name="Normal 5 4" xfId="514"/>
    <cellStyle name="Normal 5_20130128_ITS on reporting_Annex I_CA" xfId="515"/>
    <cellStyle name="Normal 6" xfId="516"/>
    <cellStyle name="Normal 6 2" xfId="517"/>
    <cellStyle name="Normal 6 3" xfId="518"/>
    <cellStyle name="Normal 7" xfId="519"/>
    <cellStyle name="Normal 7 2" xfId="520"/>
    <cellStyle name="Normal 7 3" xfId="521"/>
    <cellStyle name="Normal 7 4" xfId="522"/>
    <cellStyle name="Normal 7 5" xfId="523"/>
    <cellStyle name="Normal 7 6" xfId="524"/>
    <cellStyle name="Normal 8" xfId="525"/>
    <cellStyle name="Normal 8 2" xfId="526"/>
    <cellStyle name="Normal 8 2 2" xfId="527"/>
    <cellStyle name="Normal 8 2 2 2" xfId="528"/>
    <cellStyle name="Normal 8 2 2 2 2" xfId="529"/>
    <cellStyle name="Normal 8 2 2 3" xfId="530"/>
    <cellStyle name="Normal 8 2 2 4" xfId="531"/>
    <cellStyle name="Normal 8 2 2 4 2" xfId="532"/>
    <cellStyle name="Normal 8 2 2 5" xfId="533"/>
    <cellStyle name="Normal 8 2 2 5 2" xfId="534"/>
    <cellStyle name="Normal 8 2 2 5 2 2" xfId="535"/>
    <cellStyle name="Normal 8 2 3" xfId="536"/>
    <cellStyle name="Normal 8 2 4" xfId="537"/>
    <cellStyle name="Normal 8 2 5" xfId="538"/>
    <cellStyle name="Normal 8 2 5 2" xfId="539"/>
    <cellStyle name="Normal 8 2 6" xfId="540"/>
    <cellStyle name="Normal 8 2 6 2" xfId="541"/>
    <cellStyle name="Normal 8 2 6 2 2" xfId="542"/>
    <cellStyle name="Normal 8 2 6 2 3" xfId="543"/>
    <cellStyle name="Normal 8 2 7" xfId="544"/>
    <cellStyle name="Normal 8 2 7 2" xfId="545"/>
    <cellStyle name="Normal 8 2 7 2 2" xfId="546"/>
    <cellStyle name="Normal 8 2 7 2 2 2" xfId="547"/>
    <cellStyle name="Normal 8 2 8" xfId="548"/>
    <cellStyle name="Normal 8 3" xfId="549"/>
    <cellStyle name="Normal 8 3 2" xfId="550"/>
    <cellStyle name="Normal 8 3 2 2" xfId="551"/>
    <cellStyle name="Normal 8 3 2 3" xfId="552"/>
    <cellStyle name="Normal 8 3 3" xfId="553"/>
    <cellStyle name="Normal 8 3 3 2" xfId="554"/>
    <cellStyle name="Normal 8 3 3 3" xfId="555"/>
    <cellStyle name="Normal 8 3 3 4" xfId="556"/>
    <cellStyle name="Normal 8 3 4" xfId="557"/>
    <cellStyle name="Normal 8 3 5" xfId="558"/>
    <cellStyle name="Normal 8 4" xfId="559"/>
    <cellStyle name="Normal 8 5" xfId="560"/>
    <cellStyle name="Normal 8 6" xfId="561"/>
    <cellStyle name="Normal 8 6 2" xfId="562"/>
    <cellStyle name="Normal 8 6 3" xfId="563"/>
    <cellStyle name="Normal 8 6 3 2" xfId="564"/>
    <cellStyle name="Normal 9" xfId="565"/>
    <cellStyle name="Normal 9 2" xfId="566"/>
    <cellStyle name="Normal 9 3" xfId="567"/>
    <cellStyle name="Normal 9 4" xfId="568"/>
    <cellStyle name="Normal 9 5" xfId="569"/>
    <cellStyle name="Normal 9 6" xfId="570"/>
    <cellStyle name="Normal_ListMarketRiskParameters" xfId="571"/>
    <cellStyle name="Normale 2" xfId="572"/>
    <cellStyle name="Normale_2011 04 14 Templates for stress test_bcl" xfId="573"/>
    <cellStyle name="Notas" xfId="574"/>
    <cellStyle name="Notas 2" xfId="575"/>
    <cellStyle name="Note 2" xfId="576"/>
    <cellStyle name="Note 2 2" xfId="577"/>
    <cellStyle name="Note 2 3" xfId="578"/>
    <cellStyle name="Note 3" xfId="579"/>
    <cellStyle name="optionalExposure" xfId="580"/>
    <cellStyle name="optionalExposure 2" xfId="581"/>
    <cellStyle name="optionalExposure 2 2" xfId="582"/>
    <cellStyle name="optionalExposure 2 2 2" xfId="583"/>
    <cellStyle name="optionalExposure 2 3" xfId="584"/>
    <cellStyle name="optionalExposure 3" xfId="585"/>
    <cellStyle name="optionalExposure 3 2" xfId="586"/>
    <cellStyle name="optionalExposure 4" xfId="587"/>
    <cellStyle name="optionalExposure 5" xfId="588"/>
    <cellStyle name="optionalMaturity" xfId="589"/>
    <cellStyle name="optionalMaturity 2" xfId="590"/>
    <cellStyle name="optionalMaturity 2 2" xfId="591"/>
    <cellStyle name="optionalMaturity 3" xfId="592"/>
    <cellStyle name="optionalMaturity 3 2" xfId="593"/>
    <cellStyle name="optionalMaturity 4" xfId="594"/>
    <cellStyle name="optionalMaturity 5" xfId="595"/>
    <cellStyle name="optionalPD" xfId="596"/>
    <cellStyle name="optionalPD 2" xfId="597"/>
    <cellStyle name="optionalPD 2 2" xfId="598"/>
    <cellStyle name="optionalPD 3" xfId="599"/>
    <cellStyle name="optionalPD 3 2" xfId="600"/>
    <cellStyle name="optionalPD 4" xfId="601"/>
    <cellStyle name="optionalPD 5" xfId="602"/>
    <cellStyle name="optionalPercentage" xfId="603"/>
    <cellStyle name="optionalPercentage 2" xfId="604"/>
    <cellStyle name="optionalPercentage 2 2" xfId="605"/>
    <cellStyle name="optionalPercentage 3" xfId="606"/>
    <cellStyle name="optionalPercentage 3 2" xfId="607"/>
    <cellStyle name="optionalPercentage 4" xfId="608"/>
    <cellStyle name="optionalPercentage 5" xfId="609"/>
    <cellStyle name="optionalPercentageS" xfId="610"/>
    <cellStyle name="optionalPercentageS 2" xfId="611"/>
    <cellStyle name="optionalPercentageS 2 2" xfId="612"/>
    <cellStyle name="optionalPercentageS 3" xfId="613"/>
    <cellStyle name="optionalPercentageS 3 2" xfId="614"/>
    <cellStyle name="optionalPercentageS 4" xfId="615"/>
    <cellStyle name="optionalPercentageS 5" xfId="616"/>
    <cellStyle name="optionalSelection" xfId="617"/>
    <cellStyle name="optionalSelection 2" xfId="618"/>
    <cellStyle name="optionalSelection 2 2" xfId="619"/>
    <cellStyle name="optionalSelection 3" xfId="620"/>
    <cellStyle name="optionalSelection 3 2" xfId="621"/>
    <cellStyle name="optionalSelection 4" xfId="622"/>
    <cellStyle name="optionalSelection 5" xfId="623"/>
    <cellStyle name="optionalText" xfId="624"/>
    <cellStyle name="optionalText 2" xfId="625"/>
    <cellStyle name="optionalText 2 2" xfId="626"/>
    <cellStyle name="optionalText 3" xfId="627"/>
    <cellStyle name="optionalText 3 2" xfId="628"/>
    <cellStyle name="optionalText 4" xfId="629"/>
    <cellStyle name="optionalText 5" xfId="630"/>
    <cellStyle name="Összesen" xfId="631"/>
    <cellStyle name="Összesen 2" xfId="632"/>
    <cellStyle name="Output 2" xfId="633"/>
    <cellStyle name="Output 2 2" xfId="634"/>
    <cellStyle name="Output 2 3" xfId="635"/>
    <cellStyle name="Output 2 4" xfId="636"/>
    <cellStyle name="Output 3" xfId="637"/>
    <cellStyle name="Percent" xfId="638" builtinId="5"/>
    <cellStyle name="Percent 2" xfId="639"/>
    <cellStyle name="Percent 2 2" xfId="640"/>
    <cellStyle name="Percent 2 3" xfId="641"/>
    <cellStyle name="Percent 2 4" xfId="642"/>
    <cellStyle name="Percent 2 4 2" xfId="643"/>
    <cellStyle name="Percent 2 4 2 2" xfId="644"/>
    <cellStyle name="Percent 2 4 2 2 2" xfId="645"/>
    <cellStyle name="Percent 2 4 2 2 3" xfId="646"/>
    <cellStyle name="Percent 2 4 2 3" xfId="647"/>
    <cellStyle name="Percent 2 4 2 3 2" xfId="648"/>
    <cellStyle name="Percent 2 4 2 3 2 2" xfId="649"/>
    <cellStyle name="Percent 2 4 2 3 2 2 2" xfId="650"/>
    <cellStyle name="Percent 2 4 2 3 2 2 3" xfId="651"/>
    <cellStyle name="Percent 2 4 2 3 2 3" xfId="652"/>
    <cellStyle name="Percent 2 4 2 3 2 3 2" xfId="653"/>
    <cellStyle name="Percent 2 4 2 3 2 3 3" xfId="654"/>
    <cellStyle name="Percent 2 4 2 3 2 4" xfId="655"/>
    <cellStyle name="Percent 2 4 2 3 2 5" xfId="656"/>
    <cellStyle name="Percent 2 4 2 3 3" xfId="657"/>
    <cellStyle name="Percent 2 4 2 3 4" xfId="658"/>
    <cellStyle name="Percent 2 4 2 4" xfId="659"/>
    <cellStyle name="Percent 2 4 2 5" xfId="660"/>
    <cellStyle name="Percent 2 4 3" xfId="661"/>
    <cellStyle name="Percent 2 4 4" xfId="662"/>
    <cellStyle name="Percent 2 5" xfId="663"/>
    <cellStyle name="Percent 3" xfId="664"/>
    <cellStyle name="Percent 3 2" xfId="665"/>
    <cellStyle name="Percent 4" xfId="666"/>
    <cellStyle name="Percent 4 2" xfId="667"/>
    <cellStyle name="Percent 4 2 2" xfId="668"/>
    <cellStyle name="Percent 4 2 3" xfId="669"/>
    <cellStyle name="Percent 4 3" xfId="670"/>
    <cellStyle name="Percent 4 4" xfId="671"/>
    <cellStyle name="Percent 4 5" xfId="672"/>
    <cellStyle name="Percent 5" xfId="673"/>
    <cellStyle name="Percent 5 2" xfId="674"/>
    <cellStyle name="Percent 5 3" xfId="675"/>
    <cellStyle name="Percent 6" xfId="676"/>
    <cellStyle name="Percent 7" xfId="677"/>
    <cellStyle name="Porcentual 2" xfId="678"/>
    <cellStyle name="Porcentual 2 2" xfId="679"/>
    <cellStyle name="Prozent 2" xfId="680"/>
    <cellStyle name="Prozent 2 2" xfId="681"/>
    <cellStyle name="Prozent 2 2 2" xfId="682"/>
    <cellStyle name="Prozent 2 3" xfId="683"/>
    <cellStyle name="Prozent 2 4" xfId="684"/>
    <cellStyle name="Prozent 2 4 2" xfId="685"/>
    <cellStyle name="Prozent 2 4 3" xfId="686"/>
    <cellStyle name="Prozent 2 5" xfId="687"/>
    <cellStyle name="Prozent 2 6" xfId="688"/>
    <cellStyle name="Rossz" xfId="689"/>
    <cellStyle name="Salida" xfId="690"/>
    <cellStyle name="Salida 2" xfId="691"/>
    <cellStyle name="Semleges" xfId="692"/>
    <cellStyle name="showCheck" xfId="693"/>
    <cellStyle name="showCheck 2" xfId="694"/>
    <cellStyle name="showCheck 2 2" xfId="695"/>
    <cellStyle name="showCheck 3" xfId="696"/>
    <cellStyle name="showCheck 3 2" xfId="697"/>
    <cellStyle name="showCheck 4" xfId="698"/>
    <cellStyle name="showCheck 5" xfId="699"/>
    <cellStyle name="showExposure" xfId="700"/>
    <cellStyle name="showExposure 2" xfId="701"/>
    <cellStyle name="showExposure 2 2" xfId="702"/>
    <cellStyle name="showExposure 3" xfId="703"/>
    <cellStyle name="showExposure 3 2" xfId="704"/>
    <cellStyle name="showExposure 4" xfId="705"/>
    <cellStyle name="showExposure 5" xfId="706"/>
    <cellStyle name="showParameterE" xfId="707"/>
    <cellStyle name="showParameterE 2" xfId="708"/>
    <cellStyle name="showParameterE 2 2" xfId="709"/>
    <cellStyle name="showParameterE 3" xfId="710"/>
    <cellStyle name="showParameterE 3 2" xfId="711"/>
    <cellStyle name="showParameterE 4" xfId="712"/>
    <cellStyle name="showParameterE 5" xfId="713"/>
    <cellStyle name="showParameterS" xfId="714"/>
    <cellStyle name="showParameterS 2" xfId="715"/>
    <cellStyle name="showParameterS 2 2" xfId="716"/>
    <cellStyle name="showParameterS 3" xfId="717"/>
    <cellStyle name="showParameterS 3 2" xfId="718"/>
    <cellStyle name="showParameterS 4" xfId="719"/>
    <cellStyle name="showParameterS 5" xfId="720"/>
    <cellStyle name="showPD" xfId="721"/>
    <cellStyle name="showPD 2" xfId="722"/>
    <cellStyle name="showPD 2 2" xfId="723"/>
    <cellStyle name="showPD 3" xfId="724"/>
    <cellStyle name="showPD 3 2" xfId="725"/>
    <cellStyle name="showPD 4" xfId="726"/>
    <cellStyle name="showPD 5" xfId="727"/>
    <cellStyle name="showPercentage" xfId="728"/>
    <cellStyle name="showPercentage 2" xfId="729"/>
    <cellStyle name="showPercentage 2 2" xfId="730"/>
    <cellStyle name="showPercentage 3" xfId="731"/>
    <cellStyle name="showPercentage 3 2" xfId="732"/>
    <cellStyle name="showPercentage 4" xfId="733"/>
    <cellStyle name="showPercentage 5" xfId="734"/>
    <cellStyle name="showSelection" xfId="735"/>
    <cellStyle name="showSelection 2" xfId="736"/>
    <cellStyle name="showSelection 2 2" xfId="737"/>
    <cellStyle name="showSelection 3" xfId="738"/>
    <cellStyle name="showSelection 3 2" xfId="739"/>
    <cellStyle name="showSelection 4" xfId="740"/>
    <cellStyle name="showSelection 5" xfId="741"/>
    <cellStyle name="Standard 2" xfId="742"/>
    <cellStyle name="Standard 2 2" xfId="743"/>
    <cellStyle name="Standard 2 2 2" xfId="744"/>
    <cellStyle name="Standard 2 2 3" xfId="745"/>
    <cellStyle name="Standard 2 2 4" xfId="746"/>
    <cellStyle name="Standard 2 3" xfId="747"/>
    <cellStyle name="Standard 2 3 2" xfId="748"/>
    <cellStyle name="Standard 2 3 2 2" xfId="749"/>
    <cellStyle name="Standard 2 3 3" xfId="750"/>
    <cellStyle name="Standard 2 3 4" xfId="751"/>
    <cellStyle name="Standard 2 4" xfId="752"/>
    <cellStyle name="Standard 2 4 2" xfId="753"/>
    <cellStyle name="Standard 2 5" xfId="754"/>
    <cellStyle name="Standard 2 6" xfId="755"/>
    <cellStyle name="Standard 3" xfId="756"/>
    <cellStyle name="Standard 3 2" xfId="757"/>
    <cellStyle name="Standard 3 2 2" xfId="758"/>
    <cellStyle name="Standard 4" xfId="759"/>
    <cellStyle name="Style 1" xfId="760"/>
    <cellStyle name="sup2Date" xfId="761"/>
    <cellStyle name="sup2Date 2" xfId="762"/>
    <cellStyle name="sup2Date 2 2" xfId="763"/>
    <cellStyle name="sup2Date 3" xfId="764"/>
    <cellStyle name="sup2Date 3 2" xfId="765"/>
    <cellStyle name="sup2Date 4" xfId="766"/>
    <cellStyle name="sup2Date 5" xfId="767"/>
    <cellStyle name="sup2Int" xfId="768"/>
    <cellStyle name="sup2Int 2" xfId="769"/>
    <cellStyle name="sup2Int 2 2" xfId="770"/>
    <cellStyle name="sup2Int 3" xfId="771"/>
    <cellStyle name="sup2Int 3 2" xfId="772"/>
    <cellStyle name="sup2Int 4" xfId="773"/>
    <cellStyle name="sup2Int 5" xfId="774"/>
    <cellStyle name="sup2ParameterE" xfId="775"/>
    <cellStyle name="sup2ParameterE 2" xfId="776"/>
    <cellStyle name="sup2ParameterE 2 2" xfId="777"/>
    <cellStyle name="sup2ParameterE 3" xfId="778"/>
    <cellStyle name="sup2ParameterE 3 2" xfId="779"/>
    <cellStyle name="sup2ParameterE 4" xfId="780"/>
    <cellStyle name="sup2ParameterE 5" xfId="781"/>
    <cellStyle name="sup2Percentage" xfId="782"/>
    <cellStyle name="sup2Percentage 2" xfId="783"/>
    <cellStyle name="sup2Percentage 2 2" xfId="784"/>
    <cellStyle name="sup2Percentage 3" xfId="785"/>
    <cellStyle name="sup2Percentage 3 2" xfId="786"/>
    <cellStyle name="sup2Percentage 4" xfId="787"/>
    <cellStyle name="sup2Percentage 5" xfId="788"/>
    <cellStyle name="sup2PercentageL" xfId="789"/>
    <cellStyle name="sup2PercentageL 2" xfId="790"/>
    <cellStyle name="sup2PercentageL 2 2" xfId="791"/>
    <cellStyle name="sup2PercentageL 3" xfId="792"/>
    <cellStyle name="sup2PercentageL 3 2" xfId="793"/>
    <cellStyle name="sup2PercentageL 4" xfId="794"/>
    <cellStyle name="sup2PercentageL 5" xfId="795"/>
    <cellStyle name="sup2PercentageM" xfId="796"/>
    <cellStyle name="sup2PercentageM 2" xfId="797"/>
    <cellStyle name="sup2PercentageM 2 2" xfId="798"/>
    <cellStyle name="sup2PercentageM 3" xfId="799"/>
    <cellStyle name="sup2PercentageM 3 2" xfId="800"/>
    <cellStyle name="sup2PercentageM 4" xfId="801"/>
    <cellStyle name="sup2PercentageM 5" xfId="802"/>
    <cellStyle name="sup2Selection" xfId="803"/>
    <cellStyle name="sup2Selection 2" xfId="804"/>
    <cellStyle name="sup2Selection 2 2" xfId="805"/>
    <cellStyle name="sup2Selection 3" xfId="806"/>
    <cellStyle name="sup2Selection 3 2" xfId="807"/>
    <cellStyle name="sup2Selection 4" xfId="808"/>
    <cellStyle name="sup2Selection 5" xfId="809"/>
    <cellStyle name="sup2Text" xfId="810"/>
    <cellStyle name="sup2Text 2" xfId="811"/>
    <cellStyle name="sup2Text 2 2" xfId="812"/>
    <cellStyle name="sup2Text 3" xfId="813"/>
    <cellStyle name="sup2Text 3 2" xfId="814"/>
    <cellStyle name="sup2Text 4" xfId="815"/>
    <cellStyle name="sup2Text 5" xfId="816"/>
    <cellStyle name="sup3ParameterE" xfId="817"/>
    <cellStyle name="sup3ParameterE 2" xfId="818"/>
    <cellStyle name="sup3ParameterE 2 2" xfId="819"/>
    <cellStyle name="sup3ParameterE 3" xfId="820"/>
    <cellStyle name="sup3ParameterE 3 2" xfId="821"/>
    <cellStyle name="sup3ParameterE 4" xfId="822"/>
    <cellStyle name="sup3ParameterE 5" xfId="823"/>
    <cellStyle name="sup3Percentage" xfId="824"/>
    <cellStyle name="sup3Percentage 2" xfId="825"/>
    <cellStyle name="sup3Percentage 2 2" xfId="826"/>
    <cellStyle name="sup3Percentage 3" xfId="827"/>
    <cellStyle name="sup3Percentage 3 2" xfId="828"/>
    <cellStyle name="sup3Percentage 4" xfId="829"/>
    <cellStyle name="sup3Percentage 5" xfId="830"/>
    <cellStyle name="supFloat" xfId="831"/>
    <cellStyle name="supFloat 2" xfId="832"/>
    <cellStyle name="supFloat 2 2" xfId="833"/>
    <cellStyle name="supFloat 3" xfId="834"/>
    <cellStyle name="supFloat 3 2" xfId="835"/>
    <cellStyle name="supFloat 4" xfId="836"/>
    <cellStyle name="supFloat 5" xfId="837"/>
    <cellStyle name="supInt" xfId="838"/>
    <cellStyle name="supInt 2" xfId="839"/>
    <cellStyle name="supInt 2 2" xfId="840"/>
    <cellStyle name="supInt 3" xfId="841"/>
    <cellStyle name="supInt 3 2" xfId="842"/>
    <cellStyle name="supInt 4" xfId="843"/>
    <cellStyle name="supInt 5" xfId="844"/>
    <cellStyle name="supParameterE" xfId="845"/>
    <cellStyle name="supParameterE 2" xfId="846"/>
    <cellStyle name="supParameterE 2 2" xfId="847"/>
    <cellStyle name="supParameterE 3" xfId="848"/>
    <cellStyle name="supParameterE 3 2" xfId="849"/>
    <cellStyle name="supParameterE 4" xfId="850"/>
    <cellStyle name="supParameterE 5" xfId="851"/>
    <cellStyle name="supParameterS" xfId="852"/>
    <cellStyle name="supParameterS 2" xfId="853"/>
    <cellStyle name="supParameterS 2 2" xfId="854"/>
    <cellStyle name="supParameterS 3" xfId="855"/>
    <cellStyle name="supParameterS 3 2" xfId="856"/>
    <cellStyle name="supParameterS 4" xfId="857"/>
    <cellStyle name="supParameterS 5" xfId="858"/>
    <cellStyle name="supPD" xfId="859"/>
    <cellStyle name="supPD 2" xfId="860"/>
    <cellStyle name="supPD 2 2" xfId="861"/>
    <cellStyle name="supPD 3" xfId="862"/>
    <cellStyle name="supPD 3 2" xfId="863"/>
    <cellStyle name="supPD 4" xfId="864"/>
    <cellStyle name="supPD 5" xfId="865"/>
    <cellStyle name="supPercentage" xfId="866"/>
    <cellStyle name="supPercentage 2" xfId="867"/>
    <cellStyle name="supPercentage 2 2" xfId="868"/>
    <cellStyle name="supPercentage 3" xfId="869"/>
    <cellStyle name="supPercentage 3 2" xfId="870"/>
    <cellStyle name="supPercentage 4" xfId="871"/>
    <cellStyle name="supPercentage 5" xfId="872"/>
    <cellStyle name="supPercentageL" xfId="873"/>
    <cellStyle name="supPercentageL 2" xfId="874"/>
    <cellStyle name="supPercentageL 2 2" xfId="875"/>
    <cellStyle name="supPercentageL 3" xfId="876"/>
    <cellStyle name="supPercentageL 3 2" xfId="877"/>
    <cellStyle name="supPercentageL 4" xfId="878"/>
    <cellStyle name="supPercentageL 5" xfId="879"/>
    <cellStyle name="supPercentageM" xfId="880"/>
    <cellStyle name="supPercentageM 2" xfId="881"/>
    <cellStyle name="supPercentageM 2 2" xfId="882"/>
    <cellStyle name="supPercentageM 3" xfId="883"/>
    <cellStyle name="supPercentageM 3 2" xfId="884"/>
    <cellStyle name="supPercentageM 4" xfId="885"/>
    <cellStyle name="supPercentageM 5" xfId="886"/>
    <cellStyle name="supSelection" xfId="887"/>
    <cellStyle name="supSelection 2" xfId="888"/>
    <cellStyle name="supSelection 2 2" xfId="889"/>
    <cellStyle name="supSelection 3" xfId="890"/>
    <cellStyle name="supSelection 3 2" xfId="891"/>
    <cellStyle name="supSelection 4" xfId="892"/>
    <cellStyle name="supSelection 5" xfId="893"/>
    <cellStyle name="supText" xfId="894"/>
    <cellStyle name="supText 2" xfId="895"/>
    <cellStyle name="supText 2 2" xfId="896"/>
    <cellStyle name="supText 3" xfId="897"/>
    <cellStyle name="supText 3 2" xfId="898"/>
    <cellStyle name="supText 4" xfId="899"/>
    <cellStyle name="supText 5" xfId="900"/>
    <cellStyle name="Számítás" xfId="901"/>
    <cellStyle name="Számítás 2" xfId="902"/>
    <cellStyle name="Texto de advertencia" xfId="903"/>
    <cellStyle name="Texto explicativo" xfId="904"/>
    <cellStyle name="Title 2" xfId="905"/>
    <cellStyle name="Title 2 2" xfId="906"/>
    <cellStyle name="Title 2 3" xfId="907"/>
    <cellStyle name="Title 3" xfId="908"/>
    <cellStyle name="Título" xfId="909"/>
    <cellStyle name="Título 1" xfId="910"/>
    <cellStyle name="Título 2" xfId="911"/>
    <cellStyle name="Título 3" xfId="912"/>
    <cellStyle name="Título_20091015 DE_Proposed amendments to CR SEC_MKR" xfId="913"/>
    <cellStyle name="Total 2" xfId="914"/>
    <cellStyle name="Total 2 2" xfId="915"/>
    <cellStyle name="Total 2 3" xfId="916"/>
    <cellStyle name="Total 2 4" xfId="917"/>
    <cellStyle name="Total 3" xfId="918"/>
    <cellStyle name="Warning Text 2" xfId="919"/>
    <cellStyle name="Warning Text 2 2" xfId="920"/>
    <cellStyle name="Warning Text 2 3" xfId="921"/>
    <cellStyle name="Warning Text 3" xfId="922"/>
  </cellStyles>
  <dxfs count="109">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236C91"/>
      <color rgb="FF247198"/>
      <color rgb="FF4794C9"/>
      <color rgb="FFC4BD97"/>
      <color rgb="FF3B8DC5"/>
      <color rgb="FF3C9FD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7.png"/></Relationships>
</file>

<file path=xl/drawings/_rels/drawing3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4</xdr:col>
      <xdr:colOff>78441</xdr:colOff>
      <xdr:row>1</xdr:row>
      <xdr:rowOff>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5" y="95250"/>
          <a:ext cx="1961029" cy="733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4</xdr:col>
      <xdr:colOff>156882</xdr:colOff>
      <xdr:row>1</xdr:row>
      <xdr:rowOff>0</xdr:rowOff>
    </xdr:to>
    <xdr:pic>
      <xdr:nvPicPr>
        <xdr:cNvPr id="4"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5" y="95250"/>
          <a:ext cx="1961029" cy="733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4</xdr:col>
      <xdr:colOff>56029</xdr:colOff>
      <xdr:row>1</xdr:row>
      <xdr:rowOff>0</xdr:rowOff>
    </xdr:to>
    <xdr:pic>
      <xdr:nvPicPr>
        <xdr:cNvPr id="6"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5" y="95250"/>
          <a:ext cx="1961029" cy="733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11205</xdr:colOff>
      <xdr:row>0</xdr:row>
      <xdr:rowOff>78441</xdr:rowOff>
    </xdr:from>
    <xdr:to>
      <xdr:col>1</xdr:col>
      <xdr:colOff>1972234</xdr:colOff>
      <xdr:row>0</xdr:row>
      <xdr:rowOff>812426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470" y="78441"/>
          <a:ext cx="1961029" cy="733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69144</xdr:rowOff>
    </xdr:from>
    <xdr:ext cx="1993979" cy="737680"/>
    <xdr:pic>
      <xdr:nvPicPr>
        <xdr:cNvPr id="2" name="Picture 1"/>
        <xdr:cNvPicPr>
          <a:picLocks noChangeAspect="1"/>
        </xdr:cNvPicPr>
      </xdr:nvPicPr>
      <xdr:blipFill>
        <a:blip xmlns:r="http://schemas.openxmlformats.org/officeDocument/2006/relationships" r:embed="rId1"/>
        <a:stretch>
          <a:fillRect/>
        </a:stretch>
      </xdr:blipFill>
      <xdr:spPr>
        <a:xfrm>
          <a:off x="314325" y="69144"/>
          <a:ext cx="1993979" cy="73768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69144</xdr:rowOff>
    </xdr:from>
    <xdr:ext cx="1981372" cy="737680"/>
    <xdr:pic>
      <xdr:nvPicPr>
        <xdr:cNvPr id="2" name="Picture 1"/>
        <xdr:cNvPicPr>
          <a:picLocks noChangeAspect="1"/>
        </xdr:cNvPicPr>
      </xdr:nvPicPr>
      <xdr:blipFill>
        <a:blip xmlns:r="http://schemas.openxmlformats.org/officeDocument/2006/relationships" r:embed="rId1"/>
        <a:stretch>
          <a:fillRect/>
        </a:stretch>
      </xdr:blipFill>
      <xdr:spPr>
        <a:xfrm>
          <a:off x="314325" y="69144"/>
          <a:ext cx="1981372" cy="73768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11197</xdr:colOff>
      <xdr:row>0</xdr:row>
      <xdr:rowOff>67236</xdr:rowOff>
    </xdr:from>
    <xdr:to>
      <xdr:col>4</xdr:col>
      <xdr:colOff>278078</xdr:colOff>
      <xdr:row>0</xdr:row>
      <xdr:rowOff>804916</xdr:rowOff>
    </xdr:to>
    <xdr:pic>
      <xdr:nvPicPr>
        <xdr:cNvPr id="2" name="Picture 1"/>
        <xdr:cNvPicPr>
          <a:picLocks noChangeAspect="1"/>
        </xdr:cNvPicPr>
      </xdr:nvPicPr>
      <xdr:blipFill>
        <a:blip xmlns:r="http://schemas.openxmlformats.org/officeDocument/2006/relationships" r:embed="rId1"/>
        <a:stretch>
          <a:fillRect/>
        </a:stretch>
      </xdr:blipFill>
      <xdr:spPr>
        <a:xfrm>
          <a:off x="324962" y="67236"/>
          <a:ext cx="1981372" cy="7376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69144</xdr:rowOff>
    </xdr:from>
    <xdr:to>
      <xdr:col>4</xdr:col>
      <xdr:colOff>290685</xdr:colOff>
      <xdr:row>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313765" y="69144"/>
          <a:ext cx="1993979" cy="7376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75640</xdr:rowOff>
    </xdr:from>
    <xdr:to>
      <xdr:col>2</xdr:col>
      <xdr:colOff>333376</xdr:colOff>
      <xdr:row>1</xdr:row>
      <xdr:rowOff>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75640"/>
          <a:ext cx="1981201" cy="733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1980640</xdr:colOff>
      <xdr:row>0</xdr:row>
      <xdr:rowOff>797859</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66675"/>
          <a:ext cx="1980640" cy="731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137837</xdr:rowOff>
    </xdr:from>
    <xdr:to>
      <xdr:col>3</xdr:col>
      <xdr:colOff>633299</xdr:colOff>
      <xdr:row>1</xdr:row>
      <xdr:rowOff>0</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765" y="137837"/>
          <a:ext cx="1484946" cy="556928"/>
        </a:xfrm>
        <a:prstGeom prst="rect">
          <a:avLst/>
        </a:prstGeom>
      </xdr:spPr>
    </xdr:pic>
    <xdr:clientData/>
  </xdr:twoCellAnchor>
  <xdr:oneCellAnchor>
    <xdr:from>
      <xdr:col>2</xdr:col>
      <xdr:colOff>0</xdr:colOff>
      <xdr:row>0</xdr:row>
      <xdr:rowOff>137837</xdr:rowOff>
    </xdr:from>
    <xdr:ext cx="1484946" cy="556928"/>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765" y="137837"/>
          <a:ext cx="1484946" cy="55692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1484946</xdr:colOff>
      <xdr:row>1</xdr:row>
      <xdr:rowOff>118778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964" y="0"/>
          <a:ext cx="1484946" cy="55420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1484946</xdr:colOff>
      <xdr:row>1</xdr:row>
      <xdr:rowOff>118778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484946" cy="55692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5</xdr:col>
      <xdr:colOff>838200</xdr:colOff>
      <xdr:row>0</xdr:row>
      <xdr:rowOff>76200</xdr:rowOff>
    </xdr:from>
    <xdr:ext cx="0" cy="304800"/>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762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0</xdr:row>
      <xdr:rowOff>81642</xdr:rowOff>
    </xdr:from>
    <xdr:to>
      <xdr:col>3</xdr:col>
      <xdr:colOff>1145733</xdr:colOff>
      <xdr:row>1</xdr:row>
      <xdr:rowOff>2893</xdr:rowOff>
    </xdr:to>
    <xdr:pic>
      <xdr:nvPicPr>
        <xdr:cNvPr id="5" name="Picture 4"/>
        <xdr:cNvPicPr>
          <a:picLocks noChangeAspect="1"/>
        </xdr:cNvPicPr>
      </xdr:nvPicPr>
      <xdr:blipFill>
        <a:blip xmlns:r="http://schemas.openxmlformats.org/officeDocument/2006/relationships" r:embed="rId2"/>
        <a:stretch>
          <a:fillRect/>
        </a:stretch>
      </xdr:blipFill>
      <xdr:spPr>
        <a:xfrm>
          <a:off x="312964" y="81642"/>
          <a:ext cx="1981372" cy="7376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838200</xdr:colOff>
      <xdr:row>0</xdr:row>
      <xdr:rowOff>76200</xdr:rowOff>
    </xdr:from>
    <xdr:to>
      <xdr:col>6</xdr:col>
      <xdr:colOff>838200</xdr:colOff>
      <xdr:row>0</xdr:row>
      <xdr:rowOff>381000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762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633299</xdr:colOff>
      <xdr:row>0</xdr:row>
      <xdr:rowOff>556928</xdr:rowOff>
    </xdr:to>
    <xdr:pic>
      <xdr:nvPicPr>
        <xdr:cNvPr id="4"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3765" y="0"/>
          <a:ext cx="1484946" cy="556928"/>
        </a:xfrm>
        <a:prstGeom prst="rect">
          <a:avLst/>
        </a:prstGeom>
      </xdr:spPr>
    </xdr:pic>
    <xdr:clientData/>
  </xdr:twoCellAnchor>
  <xdr:oneCellAnchor>
    <xdr:from>
      <xdr:col>4</xdr:col>
      <xdr:colOff>838200</xdr:colOff>
      <xdr:row>0</xdr:row>
      <xdr:rowOff>76200</xdr:rowOff>
    </xdr:from>
    <xdr:ext cx="0" cy="304800"/>
    <xdr:pic>
      <xdr:nvPicPr>
        <xdr:cNvPr id="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4259" y="762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838200</xdr:colOff>
      <xdr:row>0</xdr:row>
      <xdr:rowOff>76200</xdr:rowOff>
    </xdr:from>
    <xdr:ext cx="0" cy="304800"/>
    <xdr:pic>
      <xdr:nvPicPr>
        <xdr:cNvPr id="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4259" y="762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880849</xdr:colOff>
      <xdr:row>0</xdr:row>
      <xdr:rowOff>556928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727" y="0"/>
          <a:ext cx="1485966" cy="55692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1571625</xdr:colOff>
      <xdr:row>1</xdr:row>
      <xdr:rowOff>0</xdr:rowOff>
    </xdr:from>
    <xdr:to>
      <xdr:col>1</xdr:col>
      <xdr:colOff>0</xdr:colOff>
      <xdr:row>5</xdr:row>
      <xdr:rowOff>99173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809625"/>
          <a:ext cx="0" cy="775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1</xdr:row>
      <xdr:rowOff>0</xdr:rowOff>
    </xdr:from>
    <xdr:to>
      <xdr:col>1</xdr:col>
      <xdr:colOff>0</xdr:colOff>
      <xdr:row>5</xdr:row>
      <xdr:rowOff>99173</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809625"/>
          <a:ext cx="0" cy="775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67236</xdr:rowOff>
    </xdr:from>
    <xdr:to>
      <xdr:col>3</xdr:col>
      <xdr:colOff>313765</xdr:colOff>
      <xdr:row>0</xdr:row>
      <xdr:rowOff>801221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7236"/>
          <a:ext cx="1961590" cy="733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72839</xdr:rowOff>
    </xdr:from>
    <xdr:ext cx="1945021" cy="743590"/>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72839"/>
          <a:ext cx="1945021" cy="743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81642</xdr:rowOff>
    </xdr:from>
    <xdr:to>
      <xdr:col>2</xdr:col>
      <xdr:colOff>1961029</xdr:colOff>
      <xdr:row>0</xdr:row>
      <xdr:rowOff>806102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81642"/>
          <a:ext cx="1961029" cy="724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86590</xdr:rowOff>
    </xdr:from>
    <xdr:to>
      <xdr:col>2</xdr:col>
      <xdr:colOff>1964085</xdr:colOff>
      <xdr:row>1</xdr:row>
      <xdr:rowOff>10950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86590"/>
          <a:ext cx="1964085" cy="733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58080</xdr:rowOff>
    </xdr:from>
    <xdr:to>
      <xdr:col>3</xdr:col>
      <xdr:colOff>1961029</xdr:colOff>
      <xdr:row>0</xdr:row>
      <xdr:rowOff>796395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628" y="58080"/>
          <a:ext cx="1961029" cy="738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67236</xdr:rowOff>
    </xdr:from>
    <xdr:to>
      <xdr:col>1</xdr:col>
      <xdr:colOff>1961029</xdr:colOff>
      <xdr:row>0</xdr:row>
      <xdr:rowOff>805551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727" y="67236"/>
          <a:ext cx="1961029" cy="738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81642</xdr:rowOff>
    </xdr:from>
    <xdr:to>
      <xdr:col>8</xdr:col>
      <xdr:colOff>749993</xdr:colOff>
      <xdr:row>1</xdr:row>
      <xdr:rowOff>3528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1642"/>
          <a:ext cx="1961029" cy="738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68509</xdr:rowOff>
    </xdr:from>
    <xdr:to>
      <xdr:col>3</xdr:col>
      <xdr:colOff>1961029</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8509"/>
          <a:ext cx="1961029" cy="741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68509</xdr:rowOff>
    </xdr:from>
    <xdr:to>
      <xdr:col>2</xdr:col>
      <xdr:colOff>1961029</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5" y="68509"/>
          <a:ext cx="1961029" cy="738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1440655</xdr:colOff>
      <xdr:row>0</xdr:row>
      <xdr:rowOff>166687</xdr:rowOff>
    </xdr:from>
    <xdr:to>
      <xdr:col>2</xdr:col>
      <xdr:colOff>3401684</xdr:colOff>
      <xdr:row>4</xdr:row>
      <xdr:rowOff>190627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655" y="166687"/>
          <a:ext cx="1961029" cy="738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81642</xdr:rowOff>
    </xdr:from>
    <xdr:to>
      <xdr:col>1</xdr:col>
      <xdr:colOff>1954917</xdr:colOff>
      <xdr:row>1</xdr:row>
      <xdr:rowOff>6329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964" y="81642"/>
          <a:ext cx="1954917" cy="741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105334</xdr:colOff>
      <xdr:row>0</xdr:row>
      <xdr:rowOff>42022</xdr:rowOff>
    </xdr:from>
    <xdr:to>
      <xdr:col>1</xdr:col>
      <xdr:colOff>1524559</xdr:colOff>
      <xdr:row>2</xdr:row>
      <xdr:rowOff>22972</xdr:rowOff>
    </xdr:to>
    <xdr:pic>
      <xdr:nvPicPr>
        <xdr:cNvPr id="130051"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452" y="42022"/>
          <a:ext cx="1419225" cy="53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156882</xdr:rowOff>
    </xdr:from>
    <xdr:to>
      <xdr:col>1</xdr:col>
      <xdr:colOff>1954917</xdr:colOff>
      <xdr:row>2</xdr:row>
      <xdr:rowOff>160011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794" y="156882"/>
          <a:ext cx="1954917" cy="73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44824</xdr:colOff>
      <xdr:row>0</xdr:row>
      <xdr:rowOff>123264</xdr:rowOff>
    </xdr:from>
    <xdr:to>
      <xdr:col>1</xdr:col>
      <xdr:colOff>1999741</xdr:colOff>
      <xdr:row>3</xdr:row>
      <xdr:rowOff>47951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412" y="123264"/>
          <a:ext cx="1954917" cy="73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0</xdr:col>
      <xdr:colOff>666750</xdr:colOff>
      <xdr:row>0</xdr:row>
      <xdr:rowOff>447675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542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114300</xdr:rowOff>
    </xdr:from>
    <xdr:to>
      <xdr:col>0</xdr:col>
      <xdr:colOff>666750</xdr:colOff>
      <xdr:row>0</xdr:row>
      <xdr:rowOff>447675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542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1954917</xdr:colOff>
      <xdr:row>2</xdr:row>
      <xdr:rowOff>81569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618" y="156882"/>
          <a:ext cx="1954917" cy="73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11206</xdr:colOff>
      <xdr:row>1</xdr:row>
      <xdr:rowOff>22412</xdr:rowOff>
    </xdr:from>
    <xdr:to>
      <xdr:col>1</xdr:col>
      <xdr:colOff>1966123</xdr:colOff>
      <xdr:row>2</xdr:row>
      <xdr:rowOff>216040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647" y="179294"/>
          <a:ext cx="1954917" cy="73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414617</xdr:colOff>
      <xdr:row>0</xdr:row>
      <xdr:rowOff>112059</xdr:rowOff>
    </xdr:from>
    <xdr:to>
      <xdr:col>2</xdr:col>
      <xdr:colOff>139563</xdr:colOff>
      <xdr:row>2</xdr:row>
      <xdr:rowOff>160011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617" y="112059"/>
          <a:ext cx="1954917" cy="73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609600</xdr:colOff>
      <xdr:row>2</xdr:row>
      <xdr:rowOff>104775</xdr:rowOff>
    </xdr:to>
    <xdr:pic>
      <xdr:nvPicPr>
        <xdr:cNvPr id="13312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6096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609600</xdr:colOff>
      <xdr:row>2</xdr:row>
      <xdr:rowOff>104775</xdr:rowOff>
    </xdr:to>
    <xdr:pic>
      <xdr:nvPicPr>
        <xdr:cNvPr id="133130"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6096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1600200</xdr:colOff>
      <xdr:row>3</xdr:row>
      <xdr:rowOff>104775</xdr:rowOff>
    </xdr:to>
    <xdr:pic>
      <xdr:nvPicPr>
        <xdr:cNvPr id="133131"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1600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1600200</xdr:colOff>
      <xdr:row>3</xdr:row>
      <xdr:rowOff>104775</xdr:rowOff>
    </xdr:to>
    <xdr:pic>
      <xdr:nvPicPr>
        <xdr:cNvPr id="133132"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1600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409575</xdr:colOff>
      <xdr:row>1</xdr:row>
      <xdr:rowOff>0</xdr:rowOff>
    </xdr:from>
    <xdr:to>
      <xdr:col>1</xdr:col>
      <xdr:colOff>609600</xdr:colOff>
      <xdr:row>2</xdr:row>
      <xdr:rowOff>57150</xdr:rowOff>
    </xdr:to>
    <xdr:pic>
      <xdr:nvPicPr>
        <xdr:cNvPr id="134149"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 y="190500"/>
          <a:ext cx="200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xdr:row>
      <xdr:rowOff>0</xdr:rowOff>
    </xdr:from>
    <xdr:to>
      <xdr:col>1</xdr:col>
      <xdr:colOff>2009775</xdr:colOff>
      <xdr:row>3</xdr:row>
      <xdr:rowOff>152400</xdr:rowOff>
    </xdr:to>
    <xdr:pic>
      <xdr:nvPicPr>
        <xdr:cNvPr id="134150"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 y="190500"/>
          <a:ext cx="1600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pert%20Groups/Accounting%20and%20Auditing/Other%20folders/EGFI%20Workstream%20Reporting/Circulated%20papers/2009/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sbs\EBA\Documentum\dmcl\0000a01f\u181994\80cba7ac\TBG_IS4_ReportingTempl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sbs\EBA\Documents%20and%20Settings\ccorcostegui\Local%20Settings\Temporary%20Internet%20Files\OLK36\QIS%20reporting%20template_v1%200%200b1-E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037095\AppData\Local\Microsoft\Windows\Temporary%20Internet%20Files\Content.Outlook\CBERH5I7\IT-140-BM-142-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037095/AppData/Local/Microsoft/Windows/Temporary%20Internet%20Files/Content.Outlook/CBERH5I7/IT-140-BM-14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 val="rtrConfig$$$"/>
      <sheetName val="Serie prezzi reuters"/>
      <sheetName val="Serie Creberg"/>
      <sheetName val="TBG_IS4_ReportingTemplate"/>
    </sheetNames>
    <sheetDataSet>
      <sheetData sheetId="0"/>
      <sheetData sheetId="1"/>
      <sheetData sheetId="2"/>
      <sheetData sheetId="3"/>
      <sheetData sheetId="4"/>
      <sheetData sheetId="5"/>
      <sheetData sheetId="6"/>
      <sheetData sheetId="7"/>
      <sheetData sheetId="8" refreshError="1">
        <row r="32">
          <cell r="C32" t="str">
            <v>Basel I</v>
          </cell>
        </row>
        <row r="33">
          <cell r="C33" t="str">
            <v>Basel II</v>
          </cell>
        </row>
      </sheetData>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
      <sheetName val="Real Estate (EU only)"/>
      <sheetName val="TTC provisioning (EU only)"/>
      <sheetName val="Parameters"/>
      <sheetName val="Input"/>
      <sheetName val="Serie Creberg"/>
      <sheetName val="ExportData"/>
      <sheetName val="Sanction Levels"/>
      <sheetName val="Interest Income"/>
      <sheetName val="Staff Costs"/>
      <sheetName val="Analisi Margi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OpRisk"/>
      <sheetName val="Checks"/>
      <sheetName val="Parameters"/>
    </sheetNames>
    <sheetDataSet>
      <sheetData sheetId="0"/>
      <sheetData sheetId="1"/>
      <sheetData sheetId="2"/>
      <sheetData sheetId="3">
        <row r="144">
          <cell r="D144" t="str">
            <v>Yes</v>
          </cell>
        </row>
        <row r="145">
          <cell r="D145" t="str">
            <v>No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OpRisk"/>
      <sheetName val="Checks"/>
      <sheetName val="Parameters"/>
    </sheetNames>
    <sheetDataSet>
      <sheetData sheetId="0"/>
      <sheetData sheetId="1"/>
      <sheetData sheetId="2"/>
      <sheetData sheetId="3">
        <row r="144">
          <cell r="D144" t="str">
            <v>Yes</v>
          </cell>
        </row>
        <row r="145">
          <cell r="D145"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8.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E46"/>
  <sheetViews>
    <sheetView showGridLines="0" tabSelected="1" zoomScale="85" zoomScaleNormal="85" workbookViewId="0">
      <selection activeCell="C48" sqref="C48"/>
    </sheetView>
  </sheetViews>
  <sheetFormatPr defaultColWidth="9.140625" defaultRowHeight="15"/>
  <cols>
    <col min="1" max="1" width="3.42578125" customWidth="1"/>
    <col min="2" max="2" width="33.85546875" bestFit="1" customWidth="1"/>
    <col min="3" max="3" width="46.5703125" bestFit="1" customWidth="1"/>
    <col min="4" max="4" width="24.5703125" bestFit="1" customWidth="1"/>
    <col min="5" max="5" width="115.85546875" bestFit="1" customWidth="1"/>
  </cols>
  <sheetData>
    <row r="1" spans="2:5" ht="15.75" thickBot="1"/>
    <row r="2" spans="2:5" ht="15.75" thickBot="1">
      <c r="B2" s="2868" t="s">
        <v>0</v>
      </c>
      <c r="C2" s="2869"/>
      <c r="D2" s="2869"/>
      <c r="E2" s="2870"/>
    </row>
    <row r="3" spans="2:5" ht="15.75" thickBot="1">
      <c r="B3" s="2839" t="s">
        <v>1469</v>
      </c>
      <c r="C3" s="2840" t="s">
        <v>1470</v>
      </c>
      <c r="D3" s="2840" t="s">
        <v>1471</v>
      </c>
      <c r="E3" s="2841" t="s">
        <v>978</v>
      </c>
    </row>
    <row r="4" spans="2:5">
      <c r="B4" s="3" t="s">
        <v>935</v>
      </c>
      <c r="C4" s="2842" t="s">
        <v>1412</v>
      </c>
      <c r="D4" s="2835" t="s">
        <v>1413</v>
      </c>
      <c r="E4" s="364" t="s">
        <v>1414</v>
      </c>
    </row>
    <row r="5" spans="2:5">
      <c r="B5" s="3" t="s">
        <v>935</v>
      </c>
      <c r="C5" s="2843" t="s">
        <v>1412</v>
      </c>
      <c r="D5" s="2835" t="s">
        <v>1415</v>
      </c>
      <c r="E5" s="364" t="s">
        <v>1416</v>
      </c>
    </row>
    <row r="6" spans="2:5">
      <c r="B6" s="3" t="s">
        <v>935</v>
      </c>
      <c r="C6" s="2843" t="s">
        <v>1412</v>
      </c>
      <c r="D6" s="2835" t="s">
        <v>1417</v>
      </c>
      <c r="E6" s="364" t="s">
        <v>1418</v>
      </c>
    </row>
    <row r="7" spans="2:5">
      <c r="B7" s="1" t="s">
        <v>935</v>
      </c>
      <c r="C7" s="2844" t="s">
        <v>1412</v>
      </c>
      <c r="D7" s="2836" t="s">
        <v>1419</v>
      </c>
      <c r="E7" s="360" t="s">
        <v>1420</v>
      </c>
    </row>
    <row r="8" spans="2:5">
      <c r="B8" s="1" t="s">
        <v>935</v>
      </c>
      <c r="C8" s="2844" t="s">
        <v>1412</v>
      </c>
      <c r="D8" s="2836" t="s">
        <v>1421</v>
      </c>
      <c r="E8" s="360" t="s">
        <v>1422</v>
      </c>
    </row>
    <row r="9" spans="2:5">
      <c r="B9" s="1" t="s">
        <v>935</v>
      </c>
      <c r="C9" s="2844" t="s">
        <v>1412</v>
      </c>
      <c r="D9" s="2836" t="s">
        <v>1423</v>
      </c>
      <c r="E9" s="360" t="s">
        <v>1424</v>
      </c>
    </row>
    <row r="10" spans="2:5">
      <c r="B10" s="1" t="s">
        <v>935</v>
      </c>
      <c r="C10" s="2844" t="s">
        <v>1412</v>
      </c>
      <c r="D10" s="2836" t="s">
        <v>1425</v>
      </c>
      <c r="E10" s="360" t="s">
        <v>1426</v>
      </c>
    </row>
    <row r="11" spans="2:5">
      <c r="B11" s="1" t="s">
        <v>935</v>
      </c>
      <c r="C11" s="2844" t="s">
        <v>1412</v>
      </c>
      <c r="D11" s="2836" t="s">
        <v>1427</v>
      </c>
      <c r="E11" s="360" t="s">
        <v>1428</v>
      </c>
    </row>
    <row r="12" spans="2:5">
      <c r="B12" s="1" t="s">
        <v>935</v>
      </c>
      <c r="C12" s="2844" t="s">
        <v>1429</v>
      </c>
      <c r="D12" s="2836" t="s">
        <v>1430</v>
      </c>
      <c r="E12" s="360" t="s">
        <v>1431</v>
      </c>
    </row>
    <row r="13" spans="2:5">
      <c r="B13" s="1" t="s">
        <v>935</v>
      </c>
      <c r="C13" s="2844" t="s">
        <v>1429</v>
      </c>
      <c r="D13" s="2836" t="s">
        <v>1432</v>
      </c>
      <c r="E13" s="360" t="s">
        <v>1433</v>
      </c>
    </row>
    <row r="14" spans="2:5">
      <c r="B14" s="1" t="s">
        <v>935</v>
      </c>
      <c r="C14" s="2844" t="s">
        <v>1429</v>
      </c>
      <c r="D14" s="2836" t="s">
        <v>1434</v>
      </c>
      <c r="E14" s="360" t="s">
        <v>1435</v>
      </c>
    </row>
    <row r="15" spans="2:5">
      <c r="B15" s="1" t="s">
        <v>935</v>
      </c>
      <c r="C15" s="2844" t="s">
        <v>1429</v>
      </c>
      <c r="D15" s="2836" t="s">
        <v>1436</v>
      </c>
      <c r="E15" s="360" t="s">
        <v>1437</v>
      </c>
    </row>
    <row r="16" spans="2:5">
      <c r="B16" s="1" t="s">
        <v>935</v>
      </c>
      <c r="C16" s="2844" t="s">
        <v>1429</v>
      </c>
      <c r="D16" s="2836" t="s">
        <v>1438</v>
      </c>
      <c r="E16" s="360" t="s">
        <v>1439</v>
      </c>
    </row>
    <row r="17" spans="2:5">
      <c r="B17" s="1" t="s">
        <v>935</v>
      </c>
      <c r="C17" s="2844" t="s">
        <v>1429</v>
      </c>
      <c r="D17" s="2836" t="s">
        <v>1440</v>
      </c>
      <c r="E17" s="360" t="s">
        <v>1441</v>
      </c>
    </row>
    <row r="18" spans="2:5">
      <c r="B18" s="1" t="s">
        <v>935</v>
      </c>
      <c r="C18" s="2844" t="s">
        <v>1429</v>
      </c>
      <c r="D18" s="2836" t="s">
        <v>1442</v>
      </c>
      <c r="E18" s="360" t="s">
        <v>1443</v>
      </c>
    </row>
    <row r="19" spans="2:5">
      <c r="B19" s="1" t="s">
        <v>935</v>
      </c>
      <c r="C19" s="2844" t="s">
        <v>1429</v>
      </c>
      <c r="D19" s="2836" t="s">
        <v>1444</v>
      </c>
      <c r="E19" s="360" t="s">
        <v>1445</v>
      </c>
    </row>
    <row r="20" spans="2:5">
      <c r="B20" s="837" t="s">
        <v>935</v>
      </c>
      <c r="C20" s="2845" t="s">
        <v>1446</v>
      </c>
      <c r="D20" s="2837" t="s">
        <v>1447</v>
      </c>
      <c r="E20" s="360" t="s">
        <v>1448</v>
      </c>
    </row>
    <row r="21" spans="2:5">
      <c r="B21" s="837" t="s">
        <v>935</v>
      </c>
      <c r="C21" s="2845" t="s">
        <v>1446</v>
      </c>
      <c r="D21" s="2837" t="s">
        <v>1449</v>
      </c>
      <c r="E21" s="360" t="s">
        <v>1450</v>
      </c>
    </row>
    <row r="22" spans="2:5">
      <c r="B22" s="837" t="s">
        <v>935</v>
      </c>
      <c r="C22" s="2845" t="s">
        <v>1451</v>
      </c>
      <c r="D22" s="2837" t="s">
        <v>1452</v>
      </c>
      <c r="E22" s="360" t="s">
        <v>1453</v>
      </c>
    </row>
    <row r="23" spans="2:5">
      <c r="B23" s="837" t="s">
        <v>935</v>
      </c>
      <c r="C23" s="2845" t="s">
        <v>1451</v>
      </c>
      <c r="D23" s="2837" t="s">
        <v>1454</v>
      </c>
      <c r="E23" s="360" t="s">
        <v>563</v>
      </c>
    </row>
    <row r="24" spans="2:5">
      <c r="B24" s="1" t="s">
        <v>935</v>
      </c>
      <c r="C24" s="2844" t="s">
        <v>1455</v>
      </c>
      <c r="D24" s="2836" t="s">
        <v>1456</v>
      </c>
      <c r="E24" s="360" t="s">
        <v>1457</v>
      </c>
    </row>
    <row r="25" spans="2:5">
      <c r="B25" s="1" t="s">
        <v>935</v>
      </c>
      <c r="C25" s="2844" t="s">
        <v>1455</v>
      </c>
      <c r="D25" s="2836" t="s">
        <v>1458</v>
      </c>
      <c r="E25" s="360" t="s">
        <v>1459</v>
      </c>
    </row>
    <row r="26" spans="2:5">
      <c r="B26" s="1" t="s">
        <v>935</v>
      </c>
      <c r="C26" s="2844" t="s">
        <v>1455</v>
      </c>
      <c r="D26" s="2836" t="s">
        <v>1460</v>
      </c>
      <c r="E26" s="360" t="s">
        <v>1461</v>
      </c>
    </row>
    <row r="27" spans="2:5">
      <c r="B27" s="1" t="s">
        <v>935</v>
      </c>
      <c r="C27" s="2844" t="s">
        <v>1455</v>
      </c>
      <c r="D27" s="2836" t="s">
        <v>1462</v>
      </c>
      <c r="E27" s="360" t="s">
        <v>1463</v>
      </c>
    </row>
    <row r="28" spans="2:5">
      <c r="B28" s="1" t="s">
        <v>935</v>
      </c>
      <c r="C28" s="2844" t="s">
        <v>1455</v>
      </c>
      <c r="D28" s="2836" t="s">
        <v>1464</v>
      </c>
      <c r="E28" s="360" t="s">
        <v>1465</v>
      </c>
    </row>
    <row r="29" spans="2:5">
      <c r="B29" s="837" t="s">
        <v>935</v>
      </c>
      <c r="C29" s="2845" t="s">
        <v>1466</v>
      </c>
      <c r="D29" s="2837" t="s">
        <v>1467</v>
      </c>
      <c r="E29" s="360" t="s">
        <v>933</v>
      </c>
    </row>
    <row r="30" spans="2:5" ht="15.75" thickBot="1">
      <c r="B30" s="2" t="s">
        <v>935</v>
      </c>
      <c r="C30" s="2846" t="s">
        <v>2</v>
      </c>
      <c r="D30" s="2838" t="s">
        <v>1468</v>
      </c>
      <c r="E30" s="322" t="s">
        <v>2</v>
      </c>
    </row>
    <row r="31" spans="2:5">
      <c r="B31" s="3" t="s">
        <v>934</v>
      </c>
      <c r="C31" s="2843" t="s">
        <v>1411</v>
      </c>
      <c r="D31" s="2842" t="s">
        <v>1488</v>
      </c>
      <c r="E31" s="2850" t="s">
        <v>1489</v>
      </c>
    </row>
    <row r="32" spans="2:5">
      <c r="B32" s="1" t="s">
        <v>934</v>
      </c>
      <c r="C32" s="2844" t="s">
        <v>1412</v>
      </c>
      <c r="D32" s="2844" t="s">
        <v>1472</v>
      </c>
      <c r="E32" s="2851" t="s">
        <v>1473</v>
      </c>
    </row>
    <row r="33" spans="2:5">
      <c r="B33" s="1" t="s">
        <v>934</v>
      </c>
      <c r="C33" s="2844" t="s">
        <v>1412</v>
      </c>
      <c r="D33" s="2844" t="s">
        <v>1474</v>
      </c>
      <c r="E33" s="2851" t="s">
        <v>1475</v>
      </c>
    </row>
    <row r="34" spans="2:5">
      <c r="B34" s="1" t="s">
        <v>934</v>
      </c>
      <c r="C34" s="2844" t="s">
        <v>1429</v>
      </c>
      <c r="D34" s="2844" t="s">
        <v>1476</v>
      </c>
      <c r="E34" s="2851" t="s">
        <v>1477</v>
      </c>
    </row>
    <row r="35" spans="2:5">
      <c r="B35" s="1" t="s">
        <v>934</v>
      </c>
      <c r="C35" s="2844" t="s">
        <v>1455</v>
      </c>
      <c r="D35" s="2844" t="s">
        <v>1478</v>
      </c>
      <c r="E35" s="2851" t="s">
        <v>1479</v>
      </c>
    </row>
    <row r="36" spans="2:5">
      <c r="B36" s="837" t="s">
        <v>934</v>
      </c>
      <c r="C36" s="2845" t="s">
        <v>1466</v>
      </c>
      <c r="D36" s="2845" t="s">
        <v>1480</v>
      </c>
      <c r="E36" s="2851" t="s">
        <v>1481</v>
      </c>
    </row>
    <row r="37" spans="2:5">
      <c r="B37" s="1" t="s">
        <v>934</v>
      </c>
      <c r="C37" s="2844" t="s">
        <v>2</v>
      </c>
      <c r="D37" s="2844" t="s">
        <v>1482</v>
      </c>
      <c r="E37" s="2851" t="s">
        <v>1483</v>
      </c>
    </row>
    <row r="38" spans="2:5">
      <c r="B38" s="1" t="s">
        <v>934</v>
      </c>
      <c r="C38" s="2844" t="s">
        <v>1411</v>
      </c>
      <c r="D38" s="2844" t="s">
        <v>1484</v>
      </c>
      <c r="E38" s="2851" t="s">
        <v>1485</v>
      </c>
    </row>
    <row r="39" spans="2:5" ht="15.75" thickBot="1">
      <c r="B39" s="930" t="s">
        <v>934</v>
      </c>
      <c r="C39" s="2847" t="s">
        <v>1411</v>
      </c>
      <c r="D39" s="1438" t="s">
        <v>1486</v>
      </c>
      <c r="E39" s="931" t="s">
        <v>1487</v>
      </c>
    </row>
    <row r="40" spans="2:5">
      <c r="B40" s="928" t="s">
        <v>4</v>
      </c>
      <c r="C40" s="2848"/>
      <c r="D40" s="2852">
        <f>+COUNTA(D4:D30)</f>
        <v>27</v>
      </c>
      <c r="E40" s="926"/>
    </row>
    <row r="41" spans="2:5" ht="15.75" thickBot="1">
      <c r="B41" s="929" t="s">
        <v>5</v>
      </c>
      <c r="C41" s="2849"/>
      <c r="D41" s="2853">
        <f>+COUNTA(D31:D39)</f>
        <v>9</v>
      </c>
      <c r="E41" s="927"/>
    </row>
    <row r="44" spans="2:5">
      <c r="B44" s="838"/>
      <c r="C44" s="932" t="s">
        <v>56</v>
      </c>
      <c r="D44" s="932"/>
    </row>
    <row r="45" spans="2:5">
      <c r="B45" s="839"/>
      <c r="C45" s="932" t="s">
        <v>868</v>
      </c>
      <c r="D45" s="932"/>
    </row>
    <row r="46" spans="2:5">
      <c r="B46" s="840"/>
      <c r="C46" s="932" t="s">
        <v>59</v>
      </c>
      <c r="D46" s="932"/>
    </row>
  </sheetData>
  <mergeCells count="1">
    <mergeCell ref="B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CO91"/>
  <sheetViews>
    <sheetView showGridLines="0" zoomScale="85" zoomScaleNormal="85" workbookViewId="0">
      <pane xSplit="12" ySplit="5" topLeftCell="AX6" activePane="bottomRight" state="frozen"/>
      <selection pane="topRight" activeCell="M1" sqref="M1"/>
      <selection pane="bottomLeft" activeCell="A6" sqref="A6"/>
      <selection pane="bottomRight" activeCell="BV23" sqref="BV23"/>
    </sheetView>
  </sheetViews>
  <sheetFormatPr defaultColWidth="11.42578125" defaultRowHeight="13.5" customHeight="1"/>
  <cols>
    <col min="1" max="1" width="4.7109375" style="1082" customWidth="1"/>
    <col min="2" max="2" width="12.7109375" style="1082" hidden="1" customWidth="1"/>
    <col min="3" max="3" width="12.7109375" style="1082" customWidth="1"/>
    <col min="4" max="4" width="15.42578125" style="1083" customWidth="1"/>
    <col min="5" max="7" width="12.7109375" style="1083" customWidth="1"/>
    <col min="8" max="11" width="12.7109375" style="1083" hidden="1" customWidth="1"/>
    <col min="12" max="12" width="65.7109375" style="1083" customWidth="1"/>
    <col min="13" max="17" width="12.7109375" style="1084" customWidth="1"/>
    <col min="18" max="21" width="12.7109375" style="2664" customWidth="1"/>
    <col min="22" max="23" width="12.7109375" style="1084" customWidth="1"/>
    <col min="24" max="29" width="12.7109375" style="2664" customWidth="1"/>
    <col min="30" max="30" width="12.7109375" style="1084" customWidth="1"/>
    <col min="31" max="36" width="12.7109375" style="2664" customWidth="1"/>
    <col min="37" max="48" width="12.7109375" style="1084" customWidth="1"/>
    <col min="49" max="52" width="12.7109375" style="2664" customWidth="1"/>
    <col min="53" max="62" width="12.7109375" style="1084" customWidth="1"/>
    <col min="63" max="63" width="13.42578125" style="1083" customWidth="1"/>
    <col min="64" max="64" width="10.7109375" style="1083" customWidth="1"/>
    <col min="65" max="65" width="27.42578125" style="1083" customWidth="1"/>
    <col min="66" max="67" width="10.7109375" style="1083" customWidth="1"/>
    <col min="68" max="68" width="12.140625" style="1083" customWidth="1"/>
    <col min="69" max="69" width="17" style="1083" customWidth="1"/>
    <col min="70" max="70" width="16.5703125" style="1083" customWidth="1"/>
    <col min="71" max="71" width="14.7109375" style="1083" bestFit="1" customWidth="1"/>
    <col min="72" max="73" width="14.7109375" style="1083" customWidth="1"/>
    <col min="74" max="74" width="10.7109375" style="1083" customWidth="1"/>
    <col min="75" max="75" width="13.85546875" style="1083" bestFit="1" customWidth="1"/>
    <col min="76" max="77" width="13.85546875" style="1083" customWidth="1"/>
    <col min="78" max="78" width="10.7109375" style="1083" customWidth="1"/>
    <col min="79" max="79" width="22.42578125" style="1083" customWidth="1"/>
    <col min="80" max="83" width="12.28515625" style="1083" customWidth="1"/>
    <col min="84" max="84" width="12.140625" style="1083" customWidth="1"/>
    <col min="85" max="85" width="14.5703125" style="1083" customWidth="1"/>
    <col min="86" max="87" width="10.7109375" style="1083" customWidth="1"/>
    <col min="88" max="88" width="16.140625" style="1083" customWidth="1"/>
    <col min="89" max="89" width="18" style="1083" customWidth="1"/>
    <col min="90" max="90" width="11.140625" style="1083" bestFit="1" customWidth="1"/>
    <col min="91" max="91" width="14.42578125" style="1083" bestFit="1" customWidth="1"/>
    <col min="92" max="92" width="14" style="1083" customWidth="1"/>
    <col min="93" max="93" width="15.28515625" style="1083" customWidth="1"/>
    <col min="94" max="16384" width="11.42578125" style="1083"/>
  </cols>
  <sheetData>
    <row r="1" spans="1:93" s="367" customFormat="1" ht="65.25" customHeight="1">
      <c r="A1" s="365"/>
      <c r="B1" s="365"/>
      <c r="C1" s="365"/>
      <c r="D1" s="366"/>
      <c r="E1" s="366"/>
      <c r="F1" s="619"/>
      <c r="G1" s="619" t="s">
        <v>1351</v>
      </c>
      <c r="H1" s="619"/>
      <c r="I1" s="619"/>
      <c r="J1" s="619"/>
      <c r="K1" s="619"/>
      <c r="L1" s="1004"/>
      <c r="M1" s="942"/>
      <c r="N1" s="942"/>
      <c r="O1" s="942"/>
      <c r="P1" s="942"/>
      <c r="Q1" s="942"/>
      <c r="R1" s="2653"/>
      <c r="S1" s="2653"/>
      <c r="T1" s="2653"/>
      <c r="U1" s="2653"/>
      <c r="V1" s="942"/>
      <c r="W1" s="942"/>
      <c r="X1" s="2653"/>
      <c r="Y1" s="2686"/>
      <c r="Z1" s="2653"/>
      <c r="AA1" s="2653"/>
      <c r="AB1" s="2653"/>
      <c r="AC1" s="2653"/>
      <c r="AE1" s="2653"/>
      <c r="AF1" s="2686"/>
      <c r="AG1" s="2686"/>
      <c r="AH1" s="2686"/>
      <c r="AI1" s="2686"/>
      <c r="AJ1" s="2653"/>
      <c r="AL1" s="942"/>
      <c r="AM1" s="942"/>
      <c r="AN1" s="942"/>
      <c r="AO1" s="942"/>
      <c r="AP1" s="942"/>
      <c r="AQ1" s="942"/>
      <c r="AR1" s="942"/>
      <c r="AS1" s="942"/>
      <c r="AT1" s="942"/>
      <c r="AU1" s="942"/>
      <c r="AV1" s="1085"/>
      <c r="AW1" s="2653"/>
      <c r="AX1" s="2653"/>
      <c r="AY1" s="2653"/>
      <c r="AZ1" s="2653"/>
      <c r="BA1" s="1085"/>
      <c r="BB1" s="1085"/>
      <c r="BC1" s="1085"/>
      <c r="BD1" s="1085"/>
      <c r="BE1" s="1085"/>
      <c r="BF1" s="1085"/>
      <c r="BG1" s="1085"/>
      <c r="BH1" s="1085"/>
      <c r="BI1" s="1085"/>
      <c r="BJ1" s="1085"/>
      <c r="BK1" s="1085"/>
      <c r="BL1" s="1085"/>
      <c r="BM1" s="1085"/>
      <c r="BN1" s="1085"/>
      <c r="BO1" s="1085"/>
      <c r="BP1" s="1085"/>
      <c r="BQ1" s="1085"/>
      <c r="BR1" s="1085"/>
      <c r="BS1" s="1085"/>
      <c r="BT1" s="1085"/>
      <c r="BU1" s="1085"/>
      <c r="BV1" s="1085"/>
      <c r="BW1" s="1085"/>
      <c r="BX1" s="1085"/>
      <c r="BY1" s="1085"/>
      <c r="BZ1" s="1085"/>
      <c r="CA1" s="1085"/>
      <c r="CB1" s="1085"/>
      <c r="CC1" s="1085"/>
      <c r="CD1" s="1085"/>
      <c r="CE1" s="1085"/>
      <c r="CF1" s="1085"/>
      <c r="CG1" s="1085"/>
      <c r="CH1" s="1085"/>
      <c r="CI1" s="1085"/>
      <c r="CJ1" s="1085"/>
      <c r="CK1" s="1085"/>
      <c r="CL1" s="1085"/>
      <c r="CM1" s="1085"/>
      <c r="CN1" s="1085"/>
      <c r="CO1" s="1085"/>
    </row>
    <row r="2" spans="1:93" s="955" customFormat="1" ht="32.25" customHeight="1" thickBot="1">
      <c r="A2" s="953"/>
      <c r="B2" s="953"/>
      <c r="C2" s="953"/>
      <c r="D2" s="954"/>
      <c r="E2" s="954"/>
      <c r="F2" s="954"/>
      <c r="L2" s="1004"/>
      <c r="M2" s="1086"/>
      <c r="N2" s="1086"/>
      <c r="O2" s="1086"/>
      <c r="P2" s="1086"/>
      <c r="Q2" s="1086"/>
      <c r="R2" s="2654"/>
      <c r="S2" s="2654"/>
      <c r="T2" s="2654"/>
      <c r="U2" s="2654"/>
      <c r="V2" s="1086"/>
      <c r="W2" s="1086"/>
      <c r="X2" s="2654"/>
      <c r="Y2" s="2654"/>
      <c r="Z2" s="2654"/>
      <c r="AA2" s="2654"/>
      <c r="AB2" s="2654"/>
      <c r="AC2" s="2654"/>
      <c r="AD2" s="1086"/>
      <c r="AE2" s="2654"/>
      <c r="AF2" s="2654"/>
      <c r="AG2" s="2654"/>
      <c r="AH2" s="2654"/>
      <c r="AI2" s="2654"/>
      <c r="AJ2" s="2654"/>
      <c r="AK2" s="1086"/>
      <c r="AL2" s="1086"/>
      <c r="AM2" s="1086"/>
      <c r="AN2" s="1086"/>
      <c r="AO2" s="1086"/>
      <c r="AP2" s="1086"/>
      <c r="AQ2" s="1084"/>
      <c r="AR2" s="1084"/>
      <c r="AS2" s="1086"/>
      <c r="AT2" s="1086"/>
      <c r="AU2" s="1086"/>
      <c r="AV2" s="1086"/>
      <c r="AW2" s="2654"/>
      <c r="AX2" s="2654"/>
      <c r="AY2" s="2654"/>
      <c r="AZ2" s="2654"/>
      <c r="BA2" s="1086"/>
      <c r="BB2" s="1086"/>
      <c r="BC2" s="1086"/>
      <c r="BD2" s="1086"/>
      <c r="BE2" s="1086"/>
      <c r="BF2" s="1086"/>
      <c r="BG2" s="1086"/>
      <c r="BH2" s="1086"/>
      <c r="BI2" s="1086"/>
      <c r="BJ2" s="1086"/>
      <c r="BK2" s="1083"/>
      <c r="BL2" s="1083"/>
      <c r="BM2" s="1083"/>
      <c r="BN2" s="1083"/>
      <c r="BO2" s="1083"/>
      <c r="BP2" s="1083"/>
      <c r="BQ2" s="1083"/>
      <c r="BR2" s="1083"/>
      <c r="BS2" s="1083"/>
      <c r="BT2" s="1083"/>
      <c r="BU2" s="1083"/>
      <c r="BV2" s="1083"/>
      <c r="BW2" s="1083"/>
      <c r="BX2" s="1083"/>
      <c r="BY2" s="1083"/>
      <c r="BZ2" s="1083"/>
      <c r="CA2" s="1083"/>
      <c r="CB2" s="1083"/>
      <c r="CC2" s="1083"/>
      <c r="CD2" s="1083"/>
      <c r="CE2" s="1083"/>
      <c r="CF2" s="1083"/>
      <c r="CG2" s="1083"/>
      <c r="CH2" s="1083"/>
      <c r="CI2" s="1083"/>
      <c r="CJ2" s="1083"/>
      <c r="CK2" s="1083"/>
      <c r="CL2" s="1083"/>
      <c r="CM2" s="1083"/>
      <c r="CN2" s="1083"/>
      <c r="CO2" s="1083"/>
    </row>
    <row r="3" spans="1:93" s="955" customFormat="1" ht="32.25" customHeight="1" thickBot="1">
      <c r="A3" s="953"/>
      <c r="B3" s="953"/>
      <c r="C3" s="953"/>
      <c r="D3" s="954"/>
      <c r="E3" s="954"/>
      <c r="F3" s="954"/>
      <c r="L3" s="368"/>
      <c r="M3" s="2096"/>
      <c r="N3" s="2097"/>
      <c r="O3" s="2102" t="s">
        <v>630</v>
      </c>
      <c r="P3" s="2097"/>
      <c r="Q3" s="2098"/>
      <c r="R3" s="2675"/>
      <c r="S3" s="2655"/>
      <c r="T3" s="2655"/>
      <c r="U3" s="2655"/>
      <c r="V3" s="2099"/>
      <c r="W3" s="2099"/>
      <c r="X3" s="2655"/>
      <c r="Y3" s="2655"/>
      <c r="Z3" s="2655"/>
      <c r="AA3" s="2655"/>
      <c r="AB3" s="2655"/>
      <c r="AC3" s="2655"/>
      <c r="AD3" s="2099"/>
      <c r="AE3" s="2655"/>
      <c r="AF3" s="2655"/>
      <c r="AG3" s="2689" t="s">
        <v>631</v>
      </c>
      <c r="AH3" s="2655"/>
      <c r="AI3" s="2655"/>
      <c r="AJ3" s="2655"/>
      <c r="AK3" s="2099"/>
      <c r="AL3" s="2099"/>
      <c r="AM3" s="2099"/>
      <c r="AN3" s="2099"/>
      <c r="AO3" s="2099"/>
      <c r="AP3" s="2099"/>
      <c r="AQ3" s="2099"/>
      <c r="AR3" s="2099"/>
      <c r="AS3" s="2099"/>
      <c r="AT3" s="2099"/>
      <c r="AU3" s="2100"/>
      <c r="AV3" s="2101"/>
      <c r="AW3" s="2655"/>
      <c r="AX3" s="2655"/>
      <c r="AY3" s="2655"/>
      <c r="AZ3" s="2655"/>
      <c r="BA3" s="2099"/>
      <c r="BB3" s="2099"/>
      <c r="BC3" s="2102" t="s">
        <v>632</v>
      </c>
      <c r="BD3" s="2099"/>
      <c r="BE3" s="2099"/>
      <c r="BF3" s="2099"/>
      <c r="BG3" s="2099"/>
      <c r="BH3" s="2099"/>
      <c r="BI3" s="2099"/>
      <c r="BJ3" s="2100"/>
      <c r="BK3" s="952"/>
      <c r="BL3" s="952"/>
      <c r="BM3" s="952"/>
      <c r="BN3" s="952"/>
      <c r="BO3" s="1083"/>
      <c r="BP3" s="1083"/>
      <c r="BQ3" s="1083"/>
      <c r="BR3" s="1083"/>
      <c r="BS3" s="1083"/>
      <c r="BT3" s="1083"/>
      <c r="BU3" s="1083"/>
      <c r="BV3" s="1083"/>
      <c r="BW3" s="1083"/>
      <c r="BX3" s="1083"/>
      <c r="BY3" s="1083"/>
      <c r="BZ3" s="1083"/>
      <c r="CA3" s="1083"/>
      <c r="CB3" s="1083"/>
      <c r="CC3" s="1083"/>
      <c r="CD3" s="1083"/>
      <c r="CE3" s="1083"/>
      <c r="CF3" s="1083"/>
      <c r="CG3" s="1083"/>
      <c r="CH3" s="1083"/>
      <c r="CI3" s="1083"/>
      <c r="CJ3" s="1083"/>
      <c r="CK3" s="1083"/>
      <c r="CL3" s="1083"/>
      <c r="CM3" s="1083"/>
      <c r="CN3" s="1083"/>
      <c r="CO3" s="1083"/>
    </row>
    <row r="4" spans="1:93" s="955" customFormat="1" ht="32.25" hidden="1" customHeight="1" thickBot="1">
      <c r="A4" s="953"/>
      <c r="B4" s="953"/>
      <c r="C4" s="953"/>
      <c r="D4" s="954"/>
      <c r="E4" s="954"/>
      <c r="F4" s="954"/>
      <c r="M4" s="1517">
        <v>1</v>
      </c>
      <c r="N4" s="1518">
        <v>2</v>
      </c>
      <c r="O4" s="1518">
        <v>3</v>
      </c>
      <c r="P4" s="1518">
        <v>4</v>
      </c>
      <c r="Q4" s="1518">
        <v>5</v>
      </c>
      <c r="R4" s="2656">
        <v>6</v>
      </c>
      <c r="S4" s="2656">
        <v>7</v>
      </c>
      <c r="T4" s="2656">
        <v>8</v>
      </c>
      <c r="U4" s="2656">
        <v>9</v>
      </c>
      <c r="V4" s="1518">
        <v>10</v>
      </c>
      <c r="W4" s="1518">
        <v>11</v>
      </c>
      <c r="X4" s="2656">
        <v>12</v>
      </c>
      <c r="Y4" s="2656">
        <v>13</v>
      </c>
      <c r="Z4" s="2656">
        <v>14</v>
      </c>
      <c r="AA4" s="2656">
        <v>15</v>
      </c>
      <c r="AB4" s="2656">
        <v>16</v>
      </c>
      <c r="AC4" s="2656">
        <v>17</v>
      </c>
      <c r="AD4" s="1518">
        <v>18</v>
      </c>
      <c r="AE4" s="2656">
        <v>19</v>
      </c>
      <c r="AF4" s="2656">
        <v>20</v>
      </c>
      <c r="AG4" s="2656">
        <v>21</v>
      </c>
      <c r="AH4" s="2656">
        <v>22</v>
      </c>
      <c r="AI4" s="2656">
        <v>23</v>
      </c>
      <c r="AJ4" s="2656">
        <v>24</v>
      </c>
      <c r="AK4" s="1518">
        <v>25</v>
      </c>
      <c r="AL4" s="1518">
        <v>26</v>
      </c>
      <c r="AM4" s="1518">
        <v>27</v>
      </c>
      <c r="AN4" s="1518">
        <v>28</v>
      </c>
      <c r="AO4" s="1518">
        <v>29</v>
      </c>
      <c r="AP4" s="1518">
        <v>30</v>
      </c>
      <c r="AQ4" s="1518">
        <v>31</v>
      </c>
      <c r="AR4" s="1518">
        <v>32</v>
      </c>
      <c r="AS4" s="1518">
        <v>33</v>
      </c>
      <c r="AT4" s="1518">
        <v>34</v>
      </c>
      <c r="AU4" s="1518">
        <v>35</v>
      </c>
      <c r="AV4" s="1518">
        <v>36</v>
      </c>
      <c r="AW4" s="2656">
        <v>37</v>
      </c>
      <c r="AX4" s="2656">
        <v>38</v>
      </c>
      <c r="AY4" s="2656">
        <v>39</v>
      </c>
      <c r="AZ4" s="2656">
        <v>40</v>
      </c>
      <c r="BA4" s="1518">
        <v>41</v>
      </c>
      <c r="BB4" s="1518">
        <v>42</v>
      </c>
      <c r="BC4" s="1518">
        <v>43</v>
      </c>
      <c r="BD4" s="1518">
        <v>44</v>
      </c>
      <c r="BE4" s="1518">
        <v>45</v>
      </c>
      <c r="BF4" s="1518">
        <v>46</v>
      </c>
      <c r="BG4" s="1518">
        <v>47</v>
      </c>
      <c r="BH4" s="1518">
        <v>48</v>
      </c>
      <c r="BI4" s="1518">
        <v>49</v>
      </c>
      <c r="BJ4" s="1519">
        <v>50</v>
      </c>
      <c r="BK4" s="952"/>
      <c r="BL4" s="952"/>
      <c r="BM4" s="952"/>
      <c r="BN4" s="952"/>
      <c r="BO4" s="1083"/>
      <c r="BP4" s="1083"/>
      <c r="BQ4" s="1083"/>
      <c r="BR4" s="1083"/>
      <c r="BS4" s="1083"/>
      <c r="BT4" s="1083"/>
      <c r="BU4" s="1083"/>
      <c r="BV4" s="1083"/>
      <c r="BW4" s="1083"/>
      <c r="BX4" s="1083"/>
      <c r="BY4" s="1083"/>
      <c r="BZ4" s="1083"/>
      <c r="CA4" s="1083"/>
      <c r="CB4" s="1083"/>
      <c r="CC4" s="1083"/>
      <c r="CD4" s="1083"/>
      <c r="CE4" s="1083"/>
      <c r="CF4" s="1083"/>
      <c r="CG4" s="1083"/>
      <c r="CH4" s="1083"/>
      <c r="CI4" s="1083"/>
      <c r="CJ4" s="1083"/>
      <c r="CK4" s="1083"/>
      <c r="CL4" s="1083"/>
      <c r="CM4" s="1083"/>
      <c r="CN4" s="1083"/>
      <c r="CO4" s="1083"/>
    </row>
    <row r="5" spans="1:93" s="1046" customFormat="1" ht="102.75" customHeight="1" thickBot="1">
      <c r="A5" s="956"/>
      <c r="B5" s="984" t="s">
        <v>1201</v>
      </c>
      <c r="C5" s="2090" t="s">
        <v>953</v>
      </c>
      <c r="D5" s="957" t="s">
        <v>633</v>
      </c>
      <c r="E5" s="957" t="s">
        <v>634</v>
      </c>
      <c r="F5" s="957" t="s">
        <v>635</v>
      </c>
      <c r="G5" s="957" t="s">
        <v>636</v>
      </c>
      <c r="H5" s="983" t="s">
        <v>1065</v>
      </c>
      <c r="I5" s="983" t="s">
        <v>1066</v>
      </c>
      <c r="J5" s="983" t="s">
        <v>1067</v>
      </c>
      <c r="K5" s="983" t="s">
        <v>1068</v>
      </c>
      <c r="L5" s="1041" t="s">
        <v>1069</v>
      </c>
      <c r="M5" s="958" t="s">
        <v>637</v>
      </c>
      <c r="N5" s="959" t="s">
        <v>638</v>
      </c>
      <c r="O5" s="960" t="s">
        <v>639</v>
      </c>
      <c r="P5" s="959" t="s">
        <v>738</v>
      </c>
      <c r="Q5" s="961" t="s">
        <v>640</v>
      </c>
      <c r="R5" s="2676" t="s">
        <v>641</v>
      </c>
      <c r="S5" s="2665" t="s">
        <v>642</v>
      </c>
      <c r="T5" s="2665" t="s">
        <v>643</v>
      </c>
      <c r="U5" s="2665" t="s">
        <v>644</v>
      </c>
      <c r="V5" s="959" t="s">
        <v>645</v>
      </c>
      <c r="W5" s="1513" t="s">
        <v>646</v>
      </c>
      <c r="X5" s="2657" t="s">
        <v>647</v>
      </c>
      <c r="Y5" s="2665" t="s">
        <v>648</v>
      </c>
      <c r="Z5" s="2665" t="s">
        <v>649</v>
      </c>
      <c r="AA5" s="2665" t="s">
        <v>650</v>
      </c>
      <c r="AB5" s="2665" t="s">
        <v>651</v>
      </c>
      <c r="AC5" s="2665" t="s">
        <v>1350</v>
      </c>
      <c r="AD5" s="1513" t="s">
        <v>652</v>
      </c>
      <c r="AE5" s="2657" t="s">
        <v>653</v>
      </c>
      <c r="AF5" s="2665" t="s">
        <v>654</v>
      </c>
      <c r="AG5" s="2665" t="s">
        <v>655</v>
      </c>
      <c r="AH5" s="2665" t="s">
        <v>656</v>
      </c>
      <c r="AI5" s="2665" t="s">
        <v>657</v>
      </c>
      <c r="AJ5" s="2665" t="s">
        <v>1349</v>
      </c>
      <c r="AK5" s="1513" t="s">
        <v>658</v>
      </c>
      <c r="AL5" s="959" t="s">
        <v>659</v>
      </c>
      <c r="AM5" s="1043" t="s">
        <v>1294</v>
      </c>
      <c r="AN5" s="959" t="s">
        <v>660</v>
      </c>
      <c r="AO5" s="959" t="s">
        <v>661</v>
      </c>
      <c r="AP5" s="959" t="s">
        <v>662</v>
      </c>
      <c r="AQ5" s="959" t="s">
        <v>1192</v>
      </c>
      <c r="AR5" s="959" t="s">
        <v>1193</v>
      </c>
      <c r="AS5" s="959" t="s">
        <v>663</v>
      </c>
      <c r="AT5" s="959" t="s">
        <v>664</v>
      </c>
      <c r="AU5" s="961" t="s">
        <v>665</v>
      </c>
      <c r="AV5" s="958" t="s">
        <v>666</v>
      </c>
      <c r="AW5" s="2665" t="s">
        <v>774</v>
      </c>
      <c r="AX5" s="2665" t="s">
        <v>775</v>
      </c>
      <c r="AY5" s="2665" t="s">
        <v>776</v>
      </c>
      <c r="AZ5" s="2665" t="s">
        <v>777</v>
      </c>
      <c r="BA5" s="959" t="s">
        <v>678</v>
      </c>
      <c r="BB5" s="959" t="s">
        <v>668</v>
      </c>
      <c r="BC5" s="959" t="s">
        <v>667</v>
      </c>
      <c r="BD5" s="959" t="s">
        <v>669</v>
      </c>
      <c r="BE5" s="959" t="s">
        <v>670</v>
      </c>
      <c r="BF5" s="1514" t="s">
        <v>1070</v>
      </c>
      <c r="BG5" s="1515" t="s">
        <v>742</v>
      </c>
      <c r="BH5" s="1515" t="s">
        <v>743</v>
      </c>
      <c r="BI5" s="1515" t="s">
        <v>744</v>
      </c>
      <c r="BJ5" s="1516" t="s">
        <v>745</v>
      </c>
      <c r="BK5" s="952"/>
      <c r="BL5" s="952"/>
      <c r="BM5" s="952"/>
      <c r="BN5" s="952"/>
      <c r="BO5" s="1083"/>
      <c r="BP5" s="1083"/>
      <c r="BQ5" s="1083"/>
      <c r="BR5" s="1083"/>
      <c r="BS5" s="1083"/>
      <c r="BT5" s="1083"/>
      <c r="BU5" s="1083"/>
      <c r="BV5" s="1083"/>
      <c r="BW5" s="1083"/>
      <c r="BX5" s="1083"/>
      <c r="BY5" s="1083"/>
      <c r="BZ5" s="1083"/>
      <c r="CA5" s="1083"/>
      <c r="CB5" s="1083"/>
      <c r="CC5" s="1083"/>
      <c r="CD5" s="1083"/>
      <c r="CE5" s="1083"/>
      <c r="CF5" s="1083"/>
      <c r="CG5" s="1083"/>
      <c r="CH5" s="1083"/>
      <c r="CI5" s="1083"/>
      <c r="CJ5" s="1083"/>
      <c r="CK5" s="1083"/>
      <c r="CL5" s="1083"/>
      <c r="CM5" s="1083"/>
      <c r="CN5" s="1083"/>
      <c r="CO5" s="1083"/>
    </row>
    <row r="6" spans="1:93" s="955" customFormat="1" ht="13.5" customHeight="1">
      <c r="A6" s="953"/>
      <c r="B6" s="985">
        <v>1</v>
      </c>
      <c r="C6" s="2091" t="s">
        <v>953</v>
      </c>
      <c r="D6" s="943" t="s">
        <v>49</v>
      </c>
      <c r="E6" s="943" t="s">
        <v>671</v>
      </c>
      <c r="F6" s="944">
        <v>2015</v>
      </c>
      <c r="G6" s="943" t="s">
        <v>8</v>
      </c>
      <c r="H6" s="989" t="s">
        <v>9</v>
      </c>
      <c r="I6" s="989"/>
      <c r="J6" s="989"/>
      <c r="K6" s="989"/>
      <c r="L6" s="997" t="str">
        <f>IF(K6="",IF(J6="",IF(I6="",IF(H6="","",H6),"    "&amp;I6),"        "&amp;J6),"                "&amp;K6)</f>
        <v>Central banks and central governments</v>
      </c>
      <c r="M6" s="962"/>
      <c r="N6" s="963"/>
      <c r="O6" s="964">
        <f>+P6+Q6</f>
        <v>0</v>
      </c>
      <c r="P6" s="963"/>
      <c r="Q6" s="965"/>
      <c r="R6" s="2677"/>
      <c r="S6" s="2678"/>
      <c r="T6" s="2678"/>
      <c r="U6" s="2678"/>
      <c r="V6" s="963"/>
      <c r="W6" s="2641">
        <f>IFERROR(V6/M6,0)</f>
        <v>0</v>
      </c>
      <c r="X6" s="2733"/>
      <c r="Y6" s="2678"/>
      <c r="Z6" s="2678"/>
      <c r="AA6" s="2678"/>
      <c r="AB6" s="2678"/>
      <c r="AC6" s="2678"/>
      <c r="AD6" s="1047"/>
      <c r="AE6" s="2658">
        <f>IFERROR(P6/N6,0)</f>
        <v>0</v>
      </c>
      <c r="AF6" s="2678"/>
      <c r="AG6" s="2678"/>
      <c r="AH6" s="2678"/>
      <c r="AI6" s="2678"/>
      <c r="AJ6" s="2678"/>
      <c r="AK6" s="1047"/>
      <c r="AL6" s="963"/>
      <c r="AM6" s="970">
        <f>W6*Q6</f>
        <v>0</v>
      </c>
      <c r="AN6" s="963"/>
      <c r="AO6" s="970">
        <f>+AL6-AN6</f>
        <v>0</v>
      </c>
      <c r="AP6" s="963"/>
      <c r="AQ6" s="963"/>
      <c r="AR6" s="963"/>
      <c r="AS6" s="963"/>
      <c r="AT6" s="963"/>
      <c r="AU6" s="965"/>
      <c r="AV6" s="962"/>
      <c r="AW6" s="2666"/>
      <c r="AX6" s="2666"/>
      <c r="AY6" s="2666"/>
      <c r="AZ6" s="2666"/>
      <c r="BA6" s="963"/>
      <c r="BB6" s="963"/>
      <c r="BC6" s="963"/>
      <c r="BD6" s="963"/>
      <c r="BE6" s="963"/>
      <c r="BF6" s="633">
        <f>+BG6+BI6</f>
        <v>0</v>
      </c>
      <c r="BG6" s="963"/>
      <c r="BH6" s="970">
        <f>IFERROR(BG6/BC6,0)</f>
        <v>0</v>
      </c>
      <c r="BI6" s="963"/>
      <c r="BJ6" s="971">
        <f>IFERROR(0,BI6/AV6)</f>
        <v>0</v>
      </c>
      <c r="BK6" s="1049"/>
      <c r="BL6" s="1049"/>
      <c r="BM6" s="1049"/>
      <c r="BN6" s="1049"/>
      <c r="BO6" s="1083"/>
      <c r="BP6" s="1083"/>
      <c r="BQ6" s="1083"/>
      <c r="BR6" s="1083"/>
      <c r="BS6" s="1083"/>
      <c r="BT6" s="1083"/>
      <c r="BU6" s="1083"/>
      <c r="BV6" s="1083"/>
      <c r="BW6" s="1083"/>
      <c r="BX6" s="1083"/>
      <c r="BY6" s="1083"/>
      <c r="BZ6" s="1083"/>
      <c r="CA6" s="1083"/>
      <c r="CB6" s="1083"/>
      <c r="CC6" s="1083"/>
      <c r="CD6" s="1083"/>
      <c r="CE6" s="1083"/>
      <c r="CF6" s="1083"/>
      <c r="CG6" s="1083"/>
      <c r="CH6" s="1083"/>
      <c r="CI6" s="1083"/>
      <c r="CJ6" s="1083"/>
      <c r="CK6" s="1083"/>
      <c r="CL6" s="1083"/>
      <c r="CM6" s="1083"/>
      <c r="CN6" s="1083"/>
      <c r="CO6" s="1083"/>
    </row>
    <row r="7" spans="1:93" s="955" customFormat="1" ht="12.75">
      <c r="A7" s="953"/>
      <c r="B7" s="986">
        <v>2</v>
      </c>
      <c r="C7" s="2092" t="s">
        <v>953</v>
      </c>
      <c r="D7" s="945" t="str">
        <f>$D$6</f>
        <v>Total</v>
      </c>
      <c r="E7" s="945" t="s">
        <v>671</v>
      </c>
      <c r="F7" s="946">
        <v>2015</v>
      </c>
      <c r="G7" s="945" t="s">
        <v>8</v>
      </c>
      <c r="H7" s="990" t="s">
        <v>10</v>
      </c>
      <c r="I7" s="990"/>
      <c r="J7" s="990"/>
      <c r="K7" s="990"/>
      <c r="L7" s="998" t="str">
        <f t="shared" ref="L7:L70" si="0">IF(K7="",IF(J7="",IF(I7="",IF(H7="","",H7),"    "&amp;I7),"        "&amp;J7),"                "&amp;K7)</f>
        <v>Institutions</v>
      </c>
      <c r="M7" s="966"/>
      <c r="N7" s="967"/>
      <c r="O7" s="968">
        <f t="shared" ref="O7:O31" si="1">+P7+Q7</f>
        <v>0</v>
      </c>
      <c r="P7" s="967"/>
      <c r="Q7" s="969"/>
      <c r="R7" s="2679"/>
      <c r="S7" s="2670"/>
      <c r="T7" s="2670"/>
      <c r="U7" s="2670"/>
      <c r="V7" s="967"/>
      <c r="W7" s="2642">
        <f t="shared" ref="W7:W31" si="2">IFERROR(V7/M7,0)</f>
        <v>0</v>
      </c>
      <c r="X7" s="2733"/>
      <c r="Y7" s="2670"/>
      <c r="Z7" s="2670"/>
      <c r="AA7" s="2670"/>
      <c r="AB7" s="2670"/>
      <c r="AC7" s="2670"/>
      <c r="AD7" s="1051"/>
      <c r="AE7" s="2659">
        <f t="shared" ref="AE7:AE34" si="3">IFERROR(P7/N7,0)</f>
        <v>0</v>
      </c>
      <c r="AF7" s="2670"/>
      <c r="AG7" s="2670"/>
      <c r="AH7" s="2670"/>
      <c r="AI7" s="2670"/>
      <c r="AJ7" s="2670"/>
      <c r="AK7" s="1051"/>
      <c r="AL7" s="967"/>
      <c r="AM7" s="973">
        <f t="shared" ref="AM7:AM31" si="4">W7*Q7</f>
        <v>0</v>
      </c>
      <c r="AN7" s="967"/>
      <c r="AO7" s="973">
        <f t="shared" ref="AO7:AO31" si="5">+AL7-AN7</f>
        <v>0</v>
      </c>
      <c r="AP7" s="967"/>
      <c r="AQ7" s="967"/>
      <c r="AR7" s="967"/>
      <c r="AS7" s="967"/>
      <c r="AT7" s="967"/>
      <c r="AU7" s="969"/>
      <c r="AV7" s="966"/>
      <c r="AW7" s="2667"/>
      <c r="AX7" s="2667"/>
      <c r="AY7" s="2667"/>
      <c r="AZ7" s="2667"/>
      <c r="BA7" s="967"/>
      <c r="BB7" s="967"/>
      <c r="BC7" s="967"/>
      <c r="BD7" s="967"/>
      <c r="BE7" s="967"/>
      <c r="BF7" s="972">
        <f t="shared" ref="BF7:BF31" si="6">+BG7+BI7</f>
        <v>0</v>
      </c>
      <c r="BG7" s="967"/>
      <c r="BH7" s="973">
        <f t="shared" ref="BH7:BH31" si="7">IFERROR(BG7/BC7,0)</f>
        <v>0</v>
      </c>
      <c r="BI7" s="967"/>
      <c r="BJ7" s="974">
        <f t="shared" ref="BJ7:BJ14" si="8">IFERROR(0,BI7/AV7)</f>
        <v>0</v>
      </c>
      <c r="BK7" s="1049"/>
      <c r="BL7" s="1049"/>
      <c r="BM7" s="1049"/>
      <c r="BN7" s="1049"/>
      <c r="BO7" s="1083"/>
      <c r="BP7" s="1083"/>
      <c r="BQ7" s="1083"/>
      <c r="BR7" s="1083"/>
      <c r="BS7" s="1083"/>
      <c r="BT7" s="1083"/>
      <c r="BU7" s="1083"/>
      <c r="BV7" s="1083"/>
      <c r="BW7" s="1083"/>
      <c r="BX7" s="1083"/>
      <c r="BY7" s="1083"/>
      <c r="BZ7" s="1083"/>
      <c r="CA7" s="1083"/>
      <c r="CB7" s="1083"/>
      <c r="CC7" s="1083"/>
      <c r="CD7" s="1083"/>
      <c r="CE7" s="1083"/>
      <c r="CF7" s="1083"/>
      <c r="CG7" s="1083"/>
      <c r="CH7" s="1083"/>
      <c r="CI7" s="1083"/>
      <c r="CJ7" s="1083"/>
      <c r="CK7" s="1083"/>
      <c r="CL7" s="1083"/>
      <c r="CM7" s="1083"/>
      <c r="CN7" s="1083"/>
      <c r="CO7" s="1083"/>
    </row>
    <row r="8" spans="1:93" s="955" customFormat="1" ht="12.75">
      <c r="A8" s="953"/>
      <c r="B8" s="986">
        <v>3</v>
      </c>
      <c r="C8" s="2092" t="s">
        <v>954</v>
      </c>
      <c r="D8" s="945" t="str">
        <f t="shared" ref="D8:D71" si="9">$D$6</f>
        <v>Total</v>
      </c>
      <c r="E8" s="945" t="s">
        <v>671</v>
      </c>
      <c r="F8" s="946">
        <v>2015</v>
      </c>
      <c r="G8" s="945" t="s">
        <v>8</v>
      </c>
      <c r="H8" s="990" t="s">
        <v>11</v>
      </c>
      <c r="I8" s="990"/>
      <c r="J8" s="990"/>
      <c r="K8" s="990"/>
      <c r="L8" s="998" t="str">
        <f t="shared" si="0"/>
        <v>Corporates</v>
      </c>
      <c r="M8" s="972">
        <f>+M9+M12+M15</f>
        <v>0</v>
      </c>
      <c r="N8" s="973">
        <f>+N9+N12+N15</f>
        <v>0</v>
      </c>
      <c r="O8" s="968">
        <f t="shared" si="1"/>
        <v>0</v>
      </c>
      <c r="P8" s="973">
        <f t="shared" ref="P8:Q8" si="10">+P9+P12+P15</f>
        <v>0</v>
      </c>
      <c r="Q8" s="974">
        <f t="shared" si="10"/>
        <v>0</v>
      </c>
      <c r="R8" s="2679"/>
      <c r="S8" s="2670"/>
      <c r="T8" s="2670"/>
      <c r="U8" s="2670"/>
      <c r="V8" s="973">
        <f>+V9+V12+V15</f>
        <v>0</v>
      </c>
      <c r="W8" s="2642">
        <f t="shared" si="2"/>
        <v>0</v>
      </c>
      <c r="X8" s="2733"/>
      <c r="Y8" s="2670"/>
      <c r="Z8" s="2670"/>
      <c r="AA8" s="2670"/>
      <c r="AB8" s="2670"/>
      <c r="AC8" s="2670"/>
      <c r="AD8" s="1050">
        <f>+AD9+AD12+AD15</f>
        <v>0</v>
      </c>
      <c r="AE8" s="2659">
        <f t="shared" si="3"/>
        <v>0</v>
      </c>
      <c r="AF8" s="2670"/>
      <c r="AG8" s="2670"/>
      <c r="AH8" s="2670"/>
      <c r="AI8" s="2670"/>
      <c r="AJ8" s="2670"/>
      <c r="AK8" s="1050">
        <f>+AK9+AK12+AK15</f>
        <v>0</v>
      </c>
      <c r="AL8" s="973">
        <f>+AL9+AL12+AL15</f>
        <v>0</v>
      </c>
      <c r="AM8" s="973">
        <f t="shared" si="4"/>
        <v>0</v>
      </c>
      <c r="AN8" s="973">
        <f>+AN9+AN12+AN15</f>
        <v>0</v>
      </c>
      <c r="AO8" s="973">
        <f t="shared" si="5"/>
        <v>0</v>
      </c>
      <c r="AP8" s="973">
        <f t="shared" ref="AP8:BG8" si="11">+AP9+AP12+AP15</f>
        <v>0</v>
      </c>
      <c r="AQ8" s="973">
        <f t="shared" si="11"/>
        <v>0</v>
      </c>
      <c r="AR8" s="973">
        <f t="shared" si="11"/>
        <v>0</v>
      </c>
      <c r="AS8" s="973">
        <f t="shared" si="11"/>
        <v>0</v>
      </c>
      <c r="AT8" s="973">
        <f t="shared" si="11"/>
        <v>0</v>
      </c>
      <c r="AU8" s="973">
        <f t="shared" si="11"/>
        <v>0</v>
      </c>
      <c r="AV8" s="972">
        <f t="shared" si="11"/>
        <v>0</v>
      </c>
      <c r="AW8" s="2668">
        <f t="shared" si="11"/>
        <v>0</v>
      </c>
      <c r="AX8" s="2668">
        <f t="shared" si="11"/>
        <v>0</v>
      </c>
      <c r="AY8" s="2668">
        <f t="shared" si="11"/>
        <v>0</v>
      </c>
      <c r="AZ8" s="2668">
        <f t="shared" si="11"/>
        <v>0</v>
      </c>
      <c r="BA8" s="973">
        <f t="shared" si="11"/>
        <v>0</v>
      </c>
      <c r="BB8" s="973">
        <f t="shared" si="11"/>
        <v>0</v>
      </c>
      <c r="BC8" s="973">
        <f t="shared" si="11"/>
        <v>0</v>
      </c>
      <c r="BD8" s="973">
        <f t="shared" si="11"/>
        <v>0</v>
      </c>
      <c r="BE8" s="973">
        <f t="shared" si="11"/>
        <v>0</v>
      </c>
      <c r="BF8" s="972">
        <f t="shared" si="6"/>
        <v>0</v>
      </c>
      <c r="BG8" s="973">
        <f t="shared" si="11"/>
        <v>0</v>
      </c>
      <c r="BH8" s="973">
        <f t="shared" si="7"/>
        <v>0</v>
      </c>
      <c r="BI8" s="973">
        <f>+BI9+BI12+BI15</f>
        <v>0</v>
      </c>
      <c r="BJ8" s="974">
        <f t="shared" si="8"/>
        <v>0</v>
      </c>
      <c r="BK8" s="1049"/>
      <c r="BL8" s="1049"/>
      <c r="BM8" s="1049"/>
      <c r="BN8" s="1049"/>
      <c r="BO8" s="1083"/>
      <c r="BP8" s="1083"/>
      <c r="BQ8" s="1083"/>
      <c r="BR8" s="1083"/>
      <c r="BS8" s="1083"/>
      <c r="BT8" s="1083"/>
      <c r="BU8" s="1083"/>
      <c r="BV8" s="1083"/>
      <c r="BW8" s="1083"/>
      <c r="BX8" s="1083"/>
      <c r="BY8" s="1083"/>
      <c r="BZ8" s="1083"/>
      <c r="CA8" s="1083"/>
      <c r="CB8" s="1083"/>
      <c r="CC8" s="1083"/>
      <c r="CD8" s="1083"/>
      <c r="CE8" s="1083"/>
      <c r="CF8" s="1083"/>
      <c r="CG8" s="1083"/>
      <c r="CH8" s="1083"/>
      <c r="CI8" s="1083"/>
      <c r="CJ8" s="1083"/>
      <c r="CK8" s="1083"/>
      <c r="CL8" s="1083"/>
      <c r="CM8" s="1083"/>
      <c r="CN8" s="1083"/>
      <c r="CO8" s="1083"/>
    </row>
    <row r="9" spans="1:93" s="955" customFormat="1" ht="12.75">
      <c r="A9" s="953"/>
      <c r="B9" s="986">
        <v>4</v>
      </c>
      <c r="C9" s="2092" t="s">
        <v>954</v>
      </c>
      <c r="D9" s="945" t="str">
        <f t="shared" si="9"/>
        <v>Total</v>
      </c>
      <c r="E9" s="945" t="s">
        <v>671</v>
      </c>
      <c r="F9" s="946">
        <v>2015</v>
      </c>
      <c r="G9" s="945" t="s">
        <v>8</v>
      </c>
      <c r="H9" s="990" t="s">
        <v>11</v>
      </c>
      <c r="I9" s="990" t="s">
        <v>1054</v>
      </c>
      <c r="J9" s="990"/>
      <c r="K9" s="990"/>
      <c r="L9" s="995" t="str">
        <f t="shared" si="0"/>
        <v xml:space="preserve">    Specialised Lending</v>
      </c>
      <c r="M9" s="972">
        <f>+M10+M11</f>
        <v>0</v>
      </c>
      <c r="N9" s="973">
        <f>+N10+N11</f>
        <v>0</v>
      </c>
      <c r="O9" s="968">
        <f t="shared" si="1"/>
        <v>0</v>
      </c>
      <c r="P9" s="973">
        <f t="shared" ref="P9:Q9" si="12">+P10+P11</f>
        <v>0</v>
      </c>
      <c r="Q9" s="974">
        <f t="shared" si="12"/>
        <v>0</v>
      </c>
      <c r="R9" s="2679"/>
      <c r="S9" s="2670"/>
      <c r="T9" s="2670"/>
      <c r="U9" s="2670"/>
      <c r="V9" s="973">
        <f>+V10+V11</f>
        <v>0</v>
      </c>
      <c r="W9" s="2642">
        <f t="shared" si="2"/>
        <v>0</v>
      </c>
      <c r="X9" s="2733"/>
      <c r="Y9" s="2670"/>
      <c r="Z9" s="2670"/>
      <c r="AA9" s="2670"/>
      <c r="AB9" s="2670"/>
      <c r="AC9" s="2670"/>
      <c r="AD9" s="1050">
        <f>+AD10+AD11</f>
        <v>0</v>
      </c>
      <c r="AE9" s="2659">
        <f t="shared" si="3"/>
        <v>0</v>
      </c>
      <c r="AF9" s="2670"/>
      <c r="AG9" s="2670"/>
      <c r="AH9" s="2670"/>
      <c r="AI9" s="2670"/>
      <c r="AJ9" s="2670"/>
      <c r="AK9" s="1050">
        <f>+AK10+AK11</f>
        <v>0</v>
      </c>
      <c r="AL9" s="973">
        <f>+AL10+AL11</f>
        <v>0</v>
      </c>
      <c r="AM9" s="973">
        <f t="shared" si="4"/>
        <v>0</v>
      </c>
      <c r="AN9" s="973">
        <f>+AN10+AN11</f>
        <v>0</v>
      </c>
      <c r="AO9" s="973">
        <f t="shared" si="5"/>
        <v>0</v>
      </c>
      <c r="AP9" s="973">
        <f t="shared" ref="AP9:BG9" si="13">+AP10+AP11</f>
        <v>0</v>
      </c>
      <c r="AQ9" s="973">
        <f t="shared" si="13"/>
        <v>0</v>
      </c>
      <c r="AR9" s="973">
        <f t="shared" si="13"/>
        <v>0</v>
      </c>
      <c r="AS9" s="973">
        <f t="shared" si="13"/>
        <v>0</v>
      </c>
      <c r="AT9" s="973">
        <f t="shared" si="13"/>
        <v>0</v>
      </c>
      <c r="AU9" s="973">
        <f t="shared" si="13"/>
        <v>0</v>
      </c>
      <c r="AV9" s="972">
        <f t="shared" si="13"/>
        <v>0</v>
      </c>
      <c r="AW9" s="2668">
        <f t="shared" si="13"/>
        <v>0</v>
      </c>
      <c r="AX9" s="2668">
        <f t="shared" si="13"/>
        <v>0</v>
      </c>
      <c r="AY9" s="2668">
        <f t="shared" si="13"/>
        <v>0</v>
      </c>
      <c r="AZ9" s="2668">
        <f t="shared" si="13"/>
        <v>0</v>
      </c>
      <c r="BA9" s="973">
        <f t="shared" si="13"/>
        <v>0</v>
      </c>
      <c r="BB9" s="973">
        <f t="shared" si="13"/>
        <v>0</v>
      </c>
      <c r="BC9" s="973">
        <f t="shared" si="13"/>
        <v>0</v>
      </c>
      <c r="BD9" s="973">
        <f t="shared" si="13"/>
        <v>0</v>
      </c>
      <c r="BE9" s="973">
        <f t="shared" si="13"/>
        <v>0</v>
      </c>
      <c r="BF9" s="972">
        <f t="shared" si="6"/>
        <v>0</v>
      </c>
      <c r="BG9" s="973">
        <f t="shared" si="13"/>
        <v>0</v>
      </c>
      <c r="BH9" s="973">
        <f t="shared" si="7"/>
        <v>0</v>
      </c>
      <c r="BI9" s="973">
        <f>+BI10+BI11</f>
        <v>0</v>
      </c>
      <c r="BJ9" s="974">
        <f t="shared" si="8"/>
        <v>0</v>
      </c>
      <c r="BK9" s="1049"/>
      <c r="BL9" s="1049"/>
      <c r="BM9" s="1049"/>
      <c r="BN9" s="1049"/>
      <c r="BO9" s="1083"/>
      <c r="BP9" s="1083"/>
      <c r="BQ9" s="1083"/>
      <c r="BR9" s="1083"/>
      <c r="BS9" s="1083"/>
      <c r="BT9" s="1083"/>
      <c r="BU9" s="1083"/>
      <c r="BV9" s="1083"/>
      <c r="BW9" s="1083"/>
      <c r="BX9" s="1083"/>
      <c r="BY9" s="1083"/>
      <c r="BZ9" s="1083"/>
      <c r="CA9" s="1083"/>
      <c r="CB9" s="1083"/>
      <c r="CC9" s="1083"/>
      <c r="CD9" s="1083"/>
      <c r="CE9" s="1083"/>
      <c r="CF9" s="1083"/>
      <c r="CG9" s="1083"/>
      <c r="CH9" s="1083"/>
      <c r="CI9" s="1083"/>
      <c r="CJ9" s="1083"/>
      <c r="CK9" s="1083"/>
      <c r="CL9" s="1083"/>
      <c r="CM9" s="1083"/>
      <c r="CN9" s="1083"/>
      <c r="CO9" s="1083"/>
    </row>
    <row r="10" spans="1:93" s="955" customFormat="1" ht="12.75" customHeight="1">
      <c r="A10" s="953"/>
      <c r="B10" s="986">
        <v>5</v>
      </c>
      <c r="C10" s="2092" t="s">
        <v>953</v>
      </c>
      <c r="D10" s="945" t="str">
        <f t="shared" si="9"/>
        <v>Total</v>
      </c>
      <c r="E10" s="945" t="s">
        <v>671</v>
      </c>
      <c r="F10" s="946">
        <v>2015</v>
      </c>
      <c r="G10" s="945" t="s">
        <v>8</v>
      </c>
      <c r="H10" s="990" t="s">
        <v>11</v>
      </c>
      <c r="I10" s="990" t="s">
        <v>1054</v>
      </c>
      <c r="J10" s="990" t="s">
        <v>1058</v>
      </c>
      <c r="K10" s="990"/>
      <c r="L10" s="995" t="str">
        <f t="shared" si="0"/>
        <v xml:space="preserve">        Real Estate Related</v>
      </c>
      <c r="M10" s="975"/>
      <c r="N10" s="976"/>
      <c r="O10" s="968">
        <f t="shared" si="1"/>
        <v>0</v>
      </c>
      <c r="P10" s="976"/>
      <c r="Q10" s="977"/>
      <c r="R10" s="2680"/>
      <c r="S10" s="2670"/>
      <c r="T10" s="2670"/>
      <c r="U10" s="2670"/>
      <c r="V10" s="976"/>
      <c r="W10" s="2642">
        <f t="shared" si="2"/>
        <v>0</v>
      </c>
      <c r="X10" s="2733"/>
      <c r="Y10" s="2669"/>
      <c r="Z10" s="2670"/>
      <c r="AA10" s="2670"/>
      <c r="AB10" s="2670"/>
      <c r="AC10" s="2669"/>
      <c r="AD10" s="1053"/>
      <c r="AE10" s="2659">
        <f t="shared" si="3"/>
        <v>0</v>
      </c>
      <c r="AF10" s="2669"/>
      <c r="AG10" s="2670"/>
      <c r="AH10" s="2670"/>
      <c r="AI10" s="2670"/>
      <c r="AJ10" s="2669"/>
      <c r="AK10" s="1053"/>
      <c r="AL10" s="976"/>
      <c r="AM10" s="973">
        <f t="shared" si="4"/>
        <v>0</v>
      </c>
      <c r="AN10" s="976"/>
      <c r="AO10" s="973">
        <f t="shared" si="5"/>
        <v>0</v>
      </c>
      <c r="AP10" s="976"/>
      <c r="AQ10" s="976"/>
      <c r="AR10" s="976"/>
      <c r="AS10" s="967"/>
      <c r="AT10" s="967"/>
      <c r="AU10" s="969"/>
      <c r="AV10" s="975"/>
      <c r="AW10" s="2669"/>
      <c r="AX10" s="2669"/>
      <c r="AY10" s="2669"/>
      <c r="AZ10" s="2669"/>
      <c r="BA10" s="976"/>
      <c r="BB10" s="976"/>
      <c r="BC10" s="976"/>
      <c r="BD10" s="976"/>
      <c r="BE10" s="976"/>
      <c r="BF10" s="2109">
        <f t="shared" si="6"/>
        <v>0</v>
      </c>
      <c r="BG10" s="976"/>
      <c r="BH10" s="973">
        <f t="shared" si="7"/>
        <v>0</v>
      </c>
      <c r="BI10" s="976"/>
      <c r="BJ10" s="974">
        <f t="shared" si="8"/>
        <v>0</v>
      </c>
      <c r="BK10" s="1049"/>
      <c r="BL10" s="1049"/>
      <c r="BM10" s="1049"/>
      <c r="BN10" s="1049"/>
      <c r="BO10" s="1083"/>
      <c r="BP10" s="1083"/>
      <c r="BQ10" s="1083"/>
      <c r="BR10" s="1083"/>
      <c r="BS10" s="1083"/>
      <c r="BT10" s="1083"/>
      <c r="BU10" s="1083"/>
      <c r="BV10" s="1083"/>
      <c r="BW10" s="1083"/>
      <c r="BX10" s="1083"/>
      <c r="BY10" s="1083"/>
      <c r="BZ10" s="1083"/>
      <c r="CA10" s="1083"/>
      <c r="CB10" s="1083"/>
      <c r="CC10" s="1083"/>
      <c r="CD10" s="1083"/>
      <c r="CE10" s="1083"/>
      <c r="CF10" s="1083"/>
      <c r="CG10" s="1083"/>
      <c r="CH10" s="1083"/>
      <c r="CI10" s="1083"/>
      <c r="CJ10" s="1083"/>
      <c r="CK10" s="1083"/>
      <c r="CL10" s="1083"/>
      <c r="CM10" s="1083"/>
      <c r="CN10" s="1083"/>
      <c r="CO10" s="1083"/>
    </row>
    <row r="11" spans="1:93" s="955" customFormat="1" ht="12.75" customHeight="1">
      <c r="A11" s="953"/>
      <c r="B11" s="986">
        <v>6</v>
      </c>
      <c r="C11" s="2092" t="s">
        <v>953</v>
      </c>
      <c r="D11" s="945" t="str">
        <f t="shared" si="9"/>
        <v>Total</v>
      </c>
      <c r="E11" s="945" t="s">
        <v>671</v>
      </c>
      <c r="F11" s="946">
        <v>2015</v>
      </c>
      <c r="G11" s="945" t="s">
        <v>8</v>
      </c>
      <c r="H11" s="990" t="s">
        <v>11</v>
      </c>
      <c r="I11" s="990" t="s">
        <v>1054</v>
      </c>
      <c r="J11" s="990" t="s">
        <v>1059</v>
      </c>
      <c r="K11" s="990"/>
      <c r="L11" s="995" t="str">
        <f t="shared" si="0"/>
        <v xml:space="preserve">        Non Real Estate Related</v>
      </c>
      <c r="M11" s="975"/>
      <c r="N11" s="976"/>
      <c r="O11" s="968">
        <f t="shared" si="1"/>
        <v>0</v>
      </c>
      <c r="P11" s="976"/>
      <c r="Q11" s="977"/>
      <c r="R11" s="2680"/>
      <c r="S11" s="2670"/>
      <c r="T11" s="2670"/>
      <c r="U11" s="2670"/>
      <c r="V11" s="976"/>
      <c r="W11" s="2642">
        <f t="shared" si="2"/>
        <v>0</v>
      </c>
      <c r="X11" s="2733"/>
      <c r="Y11" s="2669"/>
      <c r="Z11" s="2670"/>
      <c r="AA11" s="2670"/>
      <c r="AB11" s="2670"/>
      <c r="AC11" s="2669"/>
      <c r="AD11" s="1053"/>
      <c r="AE11" s="2659">
        <f t="shared" si="3"/>
        <v>0</v>
      </c>
      <c r="AF11" s="2669"/>
      <c r="AG11" s="2670"/>
      <c r="AH11" s="2670"/>
      <c r="AI11" s="2670"/>
      <c r="AJ11" s="2669"/>
      <c r="AK11" s="1053"/>
      <c r="AL11" s="976"/>
      <c r="AM11" s="973">
        <f t="shared" si="4"/>
        <v>0</v>
      </c>
      <c r="AN11" s="976"/>
      <c r="AO11" s="973">
        <f t="shared" si="5"/>
        <v>0</v>
      </c>
      <c r="AP11" s="976"/>
      <c r="AQ11" s="976"/>
      <c r="AR11" s="976"/>
      <c r="AS11" s="967"/>
      <c r="AT11" s="967"/>
      <c r="AU11" s="969"/>
      <c r="AV11" s="975"/>
      <c r="AW11" s="2669"/>
      <c r="AX11" s="2669"/>
      <c r="AY11" s="2669"/>
      <c r="AZ11" s="2669"/>
      <c r="BA11" s="976"/>
      <c r="BB11" s="976"/>
      <c r="BC11" s="976"/>
      <c r="BD11" s="976"/>
      <c r="BE11" s="976"/>
      <c r="BF11" s="2109">
        <f t="shared" si="6"/>
        <v>0</v>
      </c>
      <c r="BG11" s="976"/>
      <c r="BH11" s="973">
        <f t="shared" si="7"/>
        <v>0</v>
      </c>
      <c r="BI11" s="976"/>
      <c r="BJ11" s="974">
        <f t="shared" si="8"/>
        <v>0</v>
      </c>
      <c r="BK11" s="1049"/>
      <c r="BL11" s="1049"/>
      <c r="BM11" s="1049"/>
      <c r="BN11" s="1049"/>
      <c r="BO11" s="1083"/>
      <c r="BP11" s="1083"/>
      <c r="BQ11" s="1083"/>
      <c r="BR11" s="1083"/>
      <c r="BS11" s="1083"/>
      <c r="BT11" s="1083"/>
      <c r="BU11" s="1083"/>
      <c r="BV11" s="1083"/>
      <c r="BW11" s="1083"/>
      <c r="BX11" s="1083"/>
      <c r="BY11" s="1083"/>
      <c r="BZ11" s="1083"/>
      <c r="CA11" s="1083"/>
      <c r="CB11" s="1083"/>
      <c r="CC11" s="1083"/>
      <c r="CD11" s="1083"/>
      <c r="CE11" s="1083"/>
      <c r="CF11" s="1083"/>
      <c r="CG11" s="1083"/>
      <c r="CH11" s="1083"/>
      <c r="CI11" s="1083"/>
      <c r="CJ11" s="1083"/>
      <c r="CK11" s="1083"/>
      <c r="CL11" s="1083"/>
      <c r="CM11" s="1083"/>
      <c r="CN11" s="1083"/>
      <c r="CO11" s="1083"/>
    </row>
    <row r="12" spans="1:93" s="955" customFormat="1" ht="12.75">
      <c r="A12" s="953"/>
      <c r="B12" s="986">
        <v>7</v>
      </c>
      <c r="C12" s="2092" t="s">
        <v>954</v>
      </c>
      <c r="D12" s="945" t="str">
        <f t="shared" si="9"/>
        <v>Total</v>
      </c>
      <c r="E12" s="945" t="s">
        <v>671</v>
      </c>
      <c r="F12" s="946">
        <v>2015</v>
      </c>
      <c r="G12" s="945" t="s">
        <v>8</v>
      </c>
      <c r="H12" s="990" t="s">
        <v>11</v>
      </c>
      <c r="I12" s="990" t="s">
        <v>1055</v>
      </c>
      <c r="J12" s="990"/>
      <c r="K12" s="990"/>
      <c r="L12" s="995" t="str">
        <f t="shared" si="0"/>
        <v xml:space="preserve">    SME</v>
      </c>
      <c r="M12" s="972">
        <f>+M13+M14</f>
        <v>0</v>
      </c>
      <c r="N12" s="973">
        <f>+N13+N14</f>
        <v>0</v>
      </c>
      <c r="O12" s="968">
        <f t="shared" si="1"/>
        <v>0</v>
      </c>
      <c r="P12" s="973">
        <f t="shared" ref="P12:Q12" si="14">+P13+P14</f>
        <v>0</v>
      </c>
      <c r="Q12" s="974">
        <f t="shared" si="14"/>
        <v>0</v>
      </c>
      <c r="R12" s="2679"/>
      <c r="S12" s="2670"/>
      <c r="T12" s="2670"/>
      <c r="U12" s="2670"/>
      <c r="V12" s="973">
        <f>+V13+V14</f>
        <v>0</v>
      </c>
      <c r="W12" s="2642">
        <f t="shared" si="2"/>
        <v>0</v>
      </c>
      <c r="X12" s="2733"/>
      <c r="Y12" s="2670"/>
      <c r="Z12" s="2670"/>
      <c r="AA12" s="2670"/>
      <c r="AB12" s="2670"/>
      <c r="AC12" s="2670"/>
      <c r="AD12" s="1050">
        <f>+AD13+AD14</f>
        <v>0</v>
      </c>
      <c r="AE12" s="2659">
        <f t="shared" si="3"/>
        <v>0</v>
      </c>
      <c r="AF12" s="2670"/>
      <c r="AG12" s="2670"/>
      <c r="AH12" s="2670"/>
      <c r="AI12" s="2670"/>
      <c r="AJ12" s="2670"/>
      <c r="AK12" s="1050">
        <f>+AK13+AK14</f>
        <v>0</v>
      </c>
      <c r="AL12" s="973">
        <f>+AL13+AL14</f>
        <v>0</v>
      </c>
      <c r="AM12" s="973">
        <f t="shared" si="4"/>
        <v>0</v>
      </c>
      <c r="AN12" s="973">
        <f>+AN13+AN14</f>
        <v>0</v>
      </c>
      <c r="AO12" s="973">
        <f t="shared" si="5"/>
        <v>0</v>
      </c>
      <c r="AP12" s="973">
        <f t="shared" ref="AP12:BG12" si="15">+AP13+AP14</f>
        <v>0</v>
      </c>
      <c r="AQ12" s="973">
        <f t="shared" si="15"/>
        <v>0</v>
      </c>
      <c r="AR12" s="973">
        <f t="shared" si="15"/>
        <v>0</v>
      </c>
      <c r="AS12" s="973">
        <f t="shared" si="15"/>
        <v>0</v>
      </c>
      <c r="AT12" s="973">
        <f t="shared" si="15"/>
        <v>0</v>
      </c>
      <c r="AU12" s="973">
        <f t="shared" si="15"/>
        <v>0</v>
      </c>
      <c r="AV12" s="972">
        <f t="shared" si="15"/>
        <v>0</v>
      </c>
      <c r="AW12" s="2668">
        <f t="shared" si="15"/>
        <v>0</v>
      </c>
      <c r="AX12" s="2668">
        <f t="shared" si="15"/>
        <v>0</v>
      </c>
      <c r="AY12" s="2668">
        <f t="shared" si="15"/>
        <v>0</v>
      </c>
      <c r="AZ12" s="2668">
        <f t="shared" si="15"/>
        <v>0</v>
      </c>
      <c r="BA12" s="973">
        <f t="shared" si="15"/>
        <v>0</v>
      </c>
      <c r="BB12" s="973">
        <f t="shared" si="15"/>
        <v>0</v>
      </c>
      <c r="BC12" s="973">
        <f t="shared" si="15"/>
        <v>0</v>
      </c>
      <c r="BD12" s="973">
        <f t="shared" si="15"/>
        <v>0</v>
      </c>
      <c r="BE12" s="973">
        <f t="shared" si="15"/>
        <v>0</v>
      </c>
      <c r="BF12" s="972">
        <f t="shared" si="6"/>
        <v>0</v>
      </c>
      <c r="BG12" s="973">
        <f t="shared" si="15"/>
        <v>0</v>
      </c>
      <c r="BH12" s="973">
        <f t="shared" si="7"/>
        <v>0</v>
      </c>
      <c r="BI12" s="973">
        <f>+BI13+BI14</f>
        <v>0</v>
      </c>
      <c r="BJ12" s="974">
        <f t="shared" si="8"/>
        <v>0</v>
      </c>
      <c r="BK12" s="1049"/>
      <c r="BL12" s="1049"/>
      <c r="BM12" s="1049"/>
      <c r="BN12" s="1049"/>
      <c r="BO12" s="1083"/>
      <c r="BP12" s="1083"/>
      <c r="BQ12" s="1083"/>
      <c r="BR12" s="1083"/>
      <c r="BS12" s="1083"/>
      <c r="BT12" s="1083"/>
      <c r="BU12" s="1083"/>
      <c r="BV12" s="1083"/>
      <c r="BW12" s="1083"/>
      <c r="BX12" s="1083"/>
      <c r="BY12" s="1083"/>
      <c r="BZ12" s="1083"/>
      <c r="CA12" s="1083"/>
      <c r="CB12" s="1083"/>
      <c r="CC12" s="1083"/>
      <c r="CD12" s="1083"/>
      <c r="CE12" s="1083"/>
      <c r="CF12" s="1083"/>
      <c r="CG12" s="1083"/>
      <c r="CH12" s="1083"/>
      <c r="CI12" s="1083"/>
      <c r="CJ12" s="1083"/>
      <c r="CK12" s="1083"/>
      <c r="CL12" s="1083"/>
      <c r="CM12" s="1083"/>
      <c r="CN12" s="1083"/>
      <c r="CO12" s="1083"/>
    </row>
    <row r="13" spans="1:93" s="955" customFormat="1" ht="12.75">
      <c r="A13" s="953"/>
      <c r="B13" s="986">
        <v>8</v>
      </c>
      <c r="C13" s="2092" t="s">
        <v>953</v>
      </c>
      <c r="D13" s="945" t="str">
        <f t="shared" si="9"/>
        <v>Total</v>
      </c>
      <c r="E13" s="945" t="s">
        <v>671</v>
      </c>
      <c r="F13" s="946">
        <v>2015</v>
      </c>
      <c r="G13" s="945" t="s">
        <v>8</v>
      </c>
      <c r="H13" s="990" t="s">
        <v>11</v>
      </c>
      <c r="I13" s="990" t="s">
        <v>1055</v>
      </c>
      <c r="J13" s="990" t="s">
        <v>1058</v>
      </c>
      <c r="K13" s="990"/>
      <c r="L13" s="995" t="str">
        <f t="shared" si="0"/>
        <v xml:space="preserve">        Real Estate Related</v>
      </c>
      <c r="M13" s="975"/>
      <c r="N13" s="976"/>
      <c r="O13" s="968">
        <f t="shared" si="1"/>
        <v>0</v>
      </c>
      <c r="P13" s="976"/>
      <c r="Q13" s="977"/>
      <c r="R13" s="2680"/>
      <c r="S13" s="2670"/>
      <c r="T13" s="2670"/>
      <c r="U13" s="2670"/>
      <c r="V13" s="976"/>
      <c r="W13" s="2642">
        <f t="shared" si="2"/>
        <v>0</v>
      </c>
      <c r="X13" s="2733"/>
      <c r="Y13" s="2669"/>
      <c r="Z13" s="2670"/>
      <c r="AA13" s="2670"/>
      <c r="AB13" s="2670"/>
      <c r="AC13" s="2669"/>
      <c r="AD13" s="1053"/>
      <c r="AE13" s="2659">
        <f t="shared" si="3"/>
        <v>0</v>
      </c>
      <c r="AF13" s="2669"/>
      <c r="AG13" s="2670"/>
      <c r="AH13" s="2670"/>
      <c r="AI13" s="2670"/>
      <c r="AJ13" s="2669"/>
      <c r="AK13" s="1053"/>
      <c r="AL13" s="976"/>
      <c r="AM13" s="973">
        <f t="shared" si="4"/>
        <v>0</v>
      </c>
      <c r="AN13" s="976"/>
      <c r="AO13" s="973">
        <f t="shared" si="5"/>
        <v>0</v>
      </c>
      <c r="AP13" s="976"/>
      <c r="AQ13" s="976"/>
      <c r="AR13" s="976"/>
      <c r="AS13" s="967"/>
      <c r="AT13" s="967"/>
      <c r="AU13" s="969"/>
      <c r="AV13" s="975"/>
      <c r="AW13" s="2669"/>
      <c r="AX13" s="2669"/>
      <c r="AY13" s="2669"/>
      <c r="AZ13" s="2669"/>
      <c r="BA13" s="976"/>
      <c r="BB13" s="976"/>
      <c r="BC13" s="976"/>
      <c r="BD13" s="976"/>
      <c r="BE13" s="976"/>
      <c r="BF13" s="2109">
        <f t="shared" si="6"/>
        <v>0</v>
      </c>
      <c r="BG13" s="976"/>
      <c r="BH13" s="973">
        <f t="shared" si="7"/>
        <v>0</v>
      </c>
      <c r="BI13" s="976"/>
      <c r="BJ13" s="974">
        <f t="shared" si="8"/>
        <v>0</v>
      </c>
      <c r="BK13" s="1049"/>
      <c r="BL13" s="1049"/>
      <c r="BM13" s="1049"/>
      <c r="BN13" s="1049"/>
      <c r="BO13" s="1083"/>
      <c r="BP13" s="1083"/>
      <c r="BQ13" s="1083"/>
      <c r="BR13" s="1083"/>
      <c r="BS13" s="1083"/>
      <c r="BT13" s="1083"/>
      <c r="BU13" s="1083"/>
      <c r="BV13" s="1083"/>
      <c r="BW13" s="1083"/>
      <c r="BX13" s="1083"/>
      <c r="BY13" s="1083"/>
      <c r="BZ13" s="1083"/>
      <c r="CA13" s="1083"/>
      <c r="CB13" s="1083"/>
      <c r="CC13" s="1083"/>
      <c r="CD13" s="1083"/>
      <c r="CE13" s="1083"/>
      <c r="CF13" s="1083"/>
      <c r="CG13" s="1083"/>
      <c r="CH13" s="1083"/>
      <c r="CI13" s="1083"/>
      <c r="CJ13" s="1083"/>
      <c r="CK13" s="1083"/>
      <c r="CL13" s="1083"/>
      <c r="CM13" s="1083"/>
      <c r="CN13" s="1083"/>
      <c r="CO13" s="1083"/>
    </row>
    <row r="14" spans="1:93" s="955" customFormat="1" ht="12.75">
      <c r="A14" s="953"/>
      <c r="B14" s="986">
        <v>9</v>
      </c>
      <c r="C14" s="2092" t="s">
        <v>953</v>
      </c>
      <c r="D14" s="945" t="str">
        <f t="shared" si="9"/>
        <v>Total</v>
      </c>
      <c r="E14" s="945" t="s">
        <v>671</v>
      </c>
      <c r="F14" s="946">
        <v>2015</v>
      </c>
      <c r="G14" s="945" t="s">
        <v>8</v>
      </c>
      <c r="H14" s="990" t="s">
        <v>11</v>
      </c>
      <c r="I14" s="990" t="s">
        <v>1055</v>
      </c>
      <c r="J14" s="990" t="s">
        <v>1059</v>
      </c>
      <c r="K14" s="990"/>
      <c r="L14" s="995" t="str">
        <f t="shared" si="0"/>
        <v xml:space="preserve">        Non Real Estate Related</v>
      </c>
      <c r="M14" s="975"/>
      <c r="N14" s="976"/>
      <c r="O14" s="968">
        <f t="shared" si="1"/>
        <v>0</v>
      </c>
      <c r="P14" s="976"/>
      <c r="Q14" s="977"/>
      <c r="R14" s="2680"/>
      <c r="S14" s="2670"/>
      <c r="T14" s="2670"/>
      <c r="U14" s="2670"/>
      <c r="V14" s="976"/>
      <c r="W14" s="2642">
        <f t="shared" si="2"/>
        <v>0</v>
      </c>
      <c r="X14" s="2733"/>
      <c r="Y14" s="2669"/>
      <c r="Z14" s="2670"/>
      <c r="AA14" s="2670"/>
      <c r="AB14" s="2670"/>
      <c r="AC14" s="2669"/>
      <c r="AD14" s="1053"/>
      <c r="AE14" s="2659">
        <f t="shared" si="3"/>
        <v>0</v>
      </c>
      <c r="AF14" s="2669"/>
      <c r="AG14" s="2670"/>
      <c r="AH14" s="2670"/>
      <c r="AI14" s="2670"/>
      <c r="AJ14" s="2669"/>
      <c r="AK14" s="1053"/>
      <c r="AL14" s="976"/>
      <c r="AM14" s="973">
        <f t="shared" si="4"/>
        <v>0</v>
      </c>
      <c r="AN14" s="976"/>
      <c r="AO14" s="973">
        <f t="shared" si="5"/>
        <v>0</v>
      </c>
      <c r="AP14" s="976"/>
      <c r="AQ14" s="976"/>
      <c r="AR14" s="976"/>
      <c r="AS14" s="967"/>
      <c r="AT14" s="967"/>
      <c r="AU14" s="969"/>
      <c r="AV14" s="975"/>
      <c r="AW14" s="2669"/>
      <c r="AX14" s="2669"/>
      <c r="AY14" s="2669"/>
      <c r="AZ14" s="2669"/>
      <c r="BA14" s="976"/>
      <c r="BB14" s="976"/>
      <c r="BC14" s="976"/>
      <c r="BD14" s="976"/>
      <c r="BE14" s="976"/>
      <c r="BF14" s="2109">
        <f t="shared" si="6"/>
        <v>0</v>
      </c>
      <c r="BG14" s="976"/>
      <c r="BH14" s="973">
        <f t="shared" si="7"/>
        <v>0</v>
      </c>
      <c r="BI14" s="976"/>
      <c r="BJ14" s="974">
        <f t="shared" si="8"/>
        <v>0</v>
      </c>
      <c r="BK14" s="1049"/>
      <c r="BL14" s="1049"/>
      <c r="BM14" s="1049"/>
      <c r="BN14" s="1049"/>
      <c r="BO14" s="1083"/>
      <c r="BP14" s="1083"/>
      <c r="BQ14" s="1083"/>
      <c r="BR14" s="1083"/>
      <c r="BS14" s="1083"/>
      <c r="BT14" s="1083"/>
      <c r="BU14" s="1083"/>
      <c r="BV14" s="1083"/>
      <c r="BW14" s="1083"/>
      <c r="BX14" s="1083"/>
      <c r="BY14" s="1083"/>
      <c r="BZ14" s="1083"/>
      <c r="CA14" s="1083"/>
      <c r="CB14" s="1083"/>
      <c r="CC14" s="1083"/>
      <c r="CD14" s="1083"/>
      <c r="CE14" s="1083"/>
      <c r="CF14" s="1083"/>
      <c r="CG14" s="1083"/>
      <c r="CH14" s="1083"/>
      <c r="CI14" s="1083"/>
      <c r="CJ14" s="1083"/>
      <c r="CK14" s="1083"/>
      <c r="CL14" s="1083"/>
      <c r="CM14" s="1083"/>
      <c r="CN14" s="1083"/>
      <c r="CO14" s="1083"/>
    </row>
    <row r="15" spans="1:93" s="955" customFormat="1" ht="12.75">
      <c r="A15" s="953"/>
      <c r="B15" s="986">
        <v>10</v>
      </c>
      <c r="C15" s="2092" t="s">
        <v>954</v>
      </c>
      <c r="D15" s="945" t="str">
        <f t="shared" si="9"/>
        <v>Total</v>
      </c>
      <c r="E15" s="945" t="s">
        <v>671</v>
      </c>
      <c r="F15" s="946">
        <v>2015</v>
      </c>
      <c r="G15" s="945" t="s">
        <v>8</v>
      </c>
      <c r="H15" s="990" t="s">
        <v>11</v>
      </c>
      <c r="I15" s="990" t="s">
        <v>286</v>
      </c>
      <c r="J15" s="990"/>
      <c r="K15" s="990"/>
      <c r="L15" s="995" t="str">
        <f t="shared" si="0"/>
        <v xml:space="preserve">    Other</v>
      </c>
      <c r="M15" s="972">
        <f>+M16+M17</f>
        <v>0</v>
      </c>
      <c r="N15" s="973">
        <f>+N16+N17</f>
        <v>0</v>
      </c>
      <c r="O15" s="968">
        <f t="shared" si="1"/>
        <v>0</v>
      </c>
      <c r="P15" s="973">
        <f t="shared" ref="P15:Q15" si="16">+P16+P17</f>
        <v>0</v>
      </c>
      <c r="Q15" s="974">
        <f t="shared" si="16"/>
        <v>0</v>
      </c>
      <c r="R15" s="2679"/>
      <c r="S15" s="2670"/>
      <c r="T15" s="2670"/>
      <c r="U15" s="2670"/>
      <c r="V15" s="973">
        <f>+V16+V17</f>
        <v>0</v>
      </c>
      <c r="W15" s="2642">
        <f t="shared" si="2"/>
        <v>0</v>
      </c>
      <c r="X15" s="2733"/>
      <c r="Y15" s="2670"/>
      <c r="Z15" s="2670"/>
      <c r="AA15" s="2670"/>
      <c r="AB15" s="2670"/>
      <c r="AC15" s="2670"/>
      <c r="AD15" s="1050">
        <f>+AD16+AD17</f>
        <v>0</v>
      </c>
      <c r="AE15" s="2659">
        <f t="shared" si="3"/>
        <v>0</v>
      </c>
      <c r="AF15" s="2670"/>
      <c r="AG15" s="2670"/>
      <c r="AH15" s="2670"/>
      <c r="AI15" s="2670"/>
      <c r="AJ15" s="2670"/>
      <c r="AK15" s="1050">
        <f>+AK16+AK17</f>
        <v>0</v>
      </c>
      <c r="AL15" s="973">
        <f>+AL16+AL17</f>
        <v>0</v>
      </c>
      <c r="AM15" s="973">
        <f t="shared" si="4"/>
        <v>0</v>
      </c>
      <c r="AN15" s="973">
        <f>+AN16+AN17</f>
        <v>0</v>
      </c>
      <c r="AO15" s="973">
        <f t="shared" si="5"/>
        <v>0</v>
      </c>
      <c r="AP15" s="973">
        <f t="shared" ref="AP15:BG15" si="17">+AP16+AP17</f>
        <v>0</v>
      </c>
      <c r="AQ15" s="973">
        <f t="shared" si="17"/>
        <v>0</v>
      </c>
      <c r="AR15" s="973">
        <f t="shared" si="17"/>
        <v>0</v>
      </c>
      <c r="AS15" s="973">
        <f t="shared" si="17"/>
        <v>0</v>
      </c>
      <c r="AT15" s="973">
        <f t="shared" si="17"/>
        <v>0</v>
      </c>
      <c r="AU15" s="973">
        <f t="shared" si="17"/>
        <v>0</v>
      </c>
      <c r="AV15" s="972">
        <f t="shared" si="17"/>
        <v>0</v>
      </c>
      <c r="AW15" s="2668">
        <f t="shared" si="17"/>
        <v>0</v>
      </c>
      <c r="AX15" s="2668">
        <f t="shared" si="17"/>
        <v>0</v>
      </c>
      <c r="AY15" s="2668">
        <f t="shared" si="17"/>
        <v>0</v>
      </c>
      <c r="AZ15" s="2668">
        <f t="shared" si="17"/>
        <v>0</v>
      </c>
      <c r="BA15" s="973">
        <f t="shared" si="17"/>
        <v>0</v>
      </c>
      <c r="BB15" s="973">
        <f t="shared" si="17"/>
        <v>0</v>
      </c>
      <c r="BC15" s="973">
        <f t="shared" si="17"/>
        <v>0</v>
      </c>
      <c r="BD15" s="973">
        <f t="shared" si="17"/>
        <v>0</v>
      </c>
      <c r="BE15" s="973">
        <f t="shared" si="17"/>
        <v>0</v>
      </c>
      <c r="BF15" s="972">
        <f t="shared" si="6"/>
        <v>0</v>
      </c>
      <c r="BG15" s="973">
        <f t="shared" si="17"/>
        <v>0</v>
      </c>
      <c r="BH15" s="973">
        <f t="shared" si="7"/>
        <v>0</v>
      </c>
      <c r="BI15" s="973">
        <f>+BI16+BI17</f>
        <v>0</v>
      </c>
      <c r="BJ15" s="974">
        <f>IFERROR(BI15/AV15,0)</f>
        <v>0</v>
      </c>
      <c r="BK15" s="1049"/>
      <c r="BL15" s="1049"/>
      <c r="BM15" s="1049"/>
      <c r="BN15" s="1049"/>
      <c r="BO15" s="1083"/>
      <c r="BP15" s="1083"/>
      <c r="BQ15" s="1083"/>
      <c r="BR15" s="1083"/>
      <c r="BS15" s="1083"/>
      <c r="BT15" s="1083"/>
      <c r="BU15" s="1083"/>
      <c r="BV15" s="1083"/>
      <c r="BW15" s="1083"/>
      <c r="BX15" s="1083"/>
      <c r="BY15" s="1083"/>
      <c r="BZ15" s="1083"/>
      <c r="CA15" s="1083"/>
      <c r="CB15" s="1083"/>
      <c r="CC15" s="1083"/>
      <c r="CD15" s="1083"/>
      <c r="CE15" s="1083"/>
      <c r="CF15" s="1083"/>
      <c r="CG15" s="1083"/>
      <c r="CH15" s="1083"/>
      <c r="CI15" s="1083"/>
      <c r="CJ15" s="1083"/>
      <c r="CK15" s="1083"/>
      <c r="CL15" s="1083"/>
      <c r="CM15" s="1083"/>
      <c r="CN15" s="1083"/>
      <c r="CO15" s="1083"/>
    </row>
    <row r="16" spans="1:93" s="955" customFormat="1" ht="12.75">
      <c r="A16" s="953"/>
      <c r="B16" s="986">
        <v>11</v>
      </c>
      <c r="C16" s="2092" t="s">
        <v>953</v>
      </c>
      <c r="D16" s="945" t="str">
        <f t="shared" si="9"/>
        <v>Total</v>
      </c>
      <c r="E16" s="945" t="s">
        <v>671</v>
      </c>
      <c r="F16" s="946">
        <v>2015</v>
      </c>
      <c r="G16" s="945" t="s">
        <v>8</v>
      </c>
      <c r="H16" s="990" t="s">
        <v>11</v>
      </c>
      <c r="I16" s="990" t="s">
        <v>286</v>
      </c>
      <c r="J16" s="990" t="s">
        <v>1058</v>
      </c>
      <c r="K16" s="990"/>
      <c r="L16" s="995" t="str">
        <f t="shared" si="0"/>
        <v xml:space="preserve">        Real Estate Related</v>
      </c>
      <c r="M16" s="975"/>
      <c r="N16" s="976"/>
      <c r="O16" s="968">
        <f t="shared" si="1"/>
        <v>0</v>
      </c>
      <c r="P16" s="976"/>
      <c r="Q16" s="977"/>
      <c r="R16" s="2680"/>
      <c r="S16" s="2670"/>
      <c r="T16" s="2670"/>
      <c r="U16" s="2670"/>
      <c r="V16" s="976"/>
      <c r="W16" s="2642">
        <f t="shared" si="2"/>
        <v>0</v>
      </c>
      <c r="X16" s="2733"/>
      <c r="Y16" s="2669"/>
      <c r="Z16" s="2670"/>
      <c r="AA16" s="2670"/>
      <c r="AB16" s="2670"/>
      <c r="AC16" s="2669"/>
      <c r="AD16" s="1053"/>
      <c r="AE16" s="2659">
        <f t="shared" si="3"/>
        <v>0</v>
      </c>
      <c r="AF16" s="2669"/>
      <c r="AG16" s="2670"/>
      <c r="AH16" s="2670"/>
      <c r="AI16" s="2670"/>
      <c r="AJ16" s="2669"/>
      <c r="AK16" s="1053"/>
      <c r="AL16" s="976"/>
      <c r="AM16" s="973">
        <f t="shared" si="4"/>
        <v>0</v>
      </c>
      <c r="AN16" s="976"/>
      <c r="AO16" s="973">
        <f t="shared" si="5"/>
        <v>0</v>
      </c>
      <c r="AP16" s="976"/>
      <c r="AQ16" s="976"/>
      <c r="AR16" s="976"/>
      <c r="AS16" s="967"/>
      <c r="AT16" s="967"/>
      <c r="AU16" s="969"/>
      <c r="AV16" s="975"/>
      <c r="AW16" s="2669"/>
      <c r="AX16" s="2669"/>
      <c r="AY16" s="2669"/>
      <c r="AZ16" s="2669"/>
      <c r="BA16" s="976"/>
      <c r="BB16" s="976"/>
      <c r="BC16" s="976"/>
      <c r="BD16" s="976"/>
      <c r="BE16" s="976"/>
      <c r="BF16" s="2109">
        <f t="shared" si="6"/>
        <v>0</v>
      </c>
      <c r="BG16" s="976"/>
      <c r="BH16" s="973">
        <f t="shared" si="7"/>
        <v>0</v>
      </c>
      <c r="BI16" s="976"/>
      <c r="BJ16" s="974">
        <f t="shared" ref="BJ16:BJ31" si="18">IFERROR(BI16/AV16,0)</f>
        <v>0</v>
      </c>
      <c r="BK16" s="1049"/>
      <c r="BL16" s="1049"/>
      <c r="BM16" s="1049"/>
      <c r="BN16" s="1049"/>
      <c r="BO16" s="1083"/>
      <c r="BP16" s="1083"/>
      <c r="BQ16" s="1083"/>
      <c r="BR16" s="1083"/>
      <c r="BS16" s="1083"/>
      <c r="BT16" s="1083"/>
      <c r="BU16" s="1083"/>
      <c r="BV16" s="1083"/>
      <c r="BW16" s="1083"/>
      <c r="BX16" s="1083"/>
      <c r="BY16" s="1083"/>
      <c r="BZ16" s="1083"/>
      <c r="CA16" s="1083"/>
      <c r="CB16" s="1083"/>
      <c r="CC16" s="1083"/>
      <c r="CD16" s="1083"/>
      <c r="CE16" s="1083"/>
      <c r="CF16" s="1083"/>
      <c r="CG16" s="1083"/>
      <c r="CH16" s="1083"/>
      <c r="CI16" s="1083"/>
      <c r="CJ16" s="1083"/>
      <c r="CK16" s="1083"/>
      <c r="CL16" s="1083"/>
      <c r="CM16" s="1083"/>
      <c r="CN16" s="1083"/>
      <c r="CO16" s="1083"/>
    </row>
    <row r="17" spans="1:93" s="955" customFormat="1" ht="12.75">
      <c r="A17" s="953"/>
      <c r="B17" s="986">
        <v>12</v>
      </c>
      <c r="C17" s="2092" t="s">
        <v>953</v>
      </c>
      <c r="D17" s="945" t="str">
        <f t="shared" si="9"/>
        <v>Total</v>
      </c>
      <c r="E17" s="945" t="s">
        <v>671</v>
      </c>
      <c r="F17" s="946">
        <v>2015</v>
      </c>
      <c r="G17" s="945" t="s">
        <v>8</v>
      </c>
      <c r="H17" s="990" t="s">
        <v>11</v>
      </c>
      <c r="I17" s="990" t="s">
        <v>286</v>
      </c>
      <c r="J17" s="990" t="s">
        <v>1059</v>
      </c>
      <c r="K17" s="990"/>
      <c r="L17" s="995" t="str">
        <f t="shared" si="0"/>
        <v xml:space="preserve">        Non Real Estate Related</v>
      </c>
      <c r="M17" s="975"/>
      <c r="N17" s="976"/>
      <c r="O17" s="968">
        <f t="shared" si="1"/>
        <v>0</v>
      </c>
      <c r="P17" s="976"/>
      <c r="Q17" s="977"/>
      <c r="R17" s="2680"/>
      <c r="S17" s="2670"/>
      <c r="T17" s="2670"/>
      <c r="U17" s="2670"/>
      <c r="V17" s="976"/>
      <c r="W17" s="2642">
        <f t="shared" si="2"/>
        <v>0</v>
      </c>
      <c r="X17" s="2733"/>
      <c r="Y17" s="2669"/>
      <c r="Z17" s="2670"/>
      <c r="AA17" s="2670"/>
      <c r="AB17" s="2670"/>
      <c r="AC17" s="2669"/>
      <c r="AD17" s="1053"/>
      <c r="AE17" s="2659">
        <f t="shared" si="3"/>
        <v>0</v>
      </c>
      <c r="AF17" s="2669"/>
      <c r="AG17" s="2670"/>
      <c r="AH17" s="2670"/>
      <c r="AI17" s="2670"/>
      <c r="AJ17" s="2669"/>
      <c r="AK17" s="1053"/>
      <c r="AL17" s="976"/>
      <c r="AM17" s="973">
        <f t="shared" si="4"/>
        <v>0</v>
      </c>
      <c r="AN17" s="976"/>
      <c r="AO17" s="973">
        <f t="shared" si="5"/>
        <v>0</v>
      </c>
      <c r="AP17" s="976"/>
      <c r="AQ17" s="976"/>
      <c r="AR17" s="976"/>
      <c r="AS17" s="967"/>
      <c r="AT17" s="967"/>
      <c r="AU17" s="969"/>
      <c r="AV17" s="975"/>
      <c r="AW17" s="2669"/>
      <c r="AX17" s="2669"/>
      <c r="AY17" s="2669"/>
      <c r="AZ17" s="2669"/>
      <c r="BA17" s="976"/>
      <c r="BB17" s="976"/>
      <c r="BC17" s="976"/>
      <c r="BD17" s="976"/>
      <c r="BE17" s="976"/>
      <c r="BF17" s="2109">
        <f t="shared" si="6"/>
        <v>0</v>
      </c>
      <c r="BG17" s="976"/>
      <c r="BH17" s="973">
        <f t="shared" si="7"/>
        <v>0</v>
      </c>
      <c r="BI17" s="976"/>
      <c r="BJ17" s="974">
        <f t="shared" si="18"/>
        <v>0</v>
      </c>
      <c r="BK17" s="1049"/>
      <c r="BL17" s="1049"/>
      <c r="BM17" s="1049"/>
      <c r="BN17" s="1049"/>
      <c r="BO17" s="1083"/>
      <c r="BP17" s="1083"/>
      <c r="BQ17" s="1083"/>
      <c r="BR17" s="1083"/>
      <c r="BS17" s="1083"/>
      <c r="BT17" s="1083"/>
      <c r="BU17" s="1083"/>
      <c r="BV17" s="1083"/>
      <c r="BW17" s="1083"/>
      <c r="BX17" s="1083"/>
      <c r="BY17" s="1083"/>
      <c r="BZ17" s="1083"/>
      <c r="CA17" s="1083"/>
      <c r="CB17" s="1083"/>
      <c r="CC17" s="1083"/>
      <c r="CD17" s="1083"/>
      <c r="CE17" s="1083"/>
      <c r="CF17" s="1083"/>
      <c r="CG17" s="1083"/>
      <c r="CH17" s="1083"/>
      <c r="CI17" s="1083"/>
      <c r="CJ17" s="1083"/>
      <c r="CK17" s="1083"/>
      <c r="CL17" s="1083"/>
      <c r="CM17" s="1083"/>
      <c r="CN17" s="1083"/>
      <c r="CO17" s="1083"/>
    </row>
    <row r="18" spans="1:93" s="955" customFormat="1" ht="12.75">
      <c r="A18" s="953"/>
      <c r="B18" s="986">
        <v>13</v>
      </c>
      <c r="C18" s="2092" t="s">
        <v>954</v>
      </c>
      <c r="D18" s="945" t="str">
        <f t="shared" si="9"/>
        <v>Total</v>
      </c>
      <c r="E18" s="945" t="s">
        <v>671</v>
      </c>
      <c r="F18" s="946">
        <v>2015</v>
      </c>
      <c r="G18" s="945" t="s">
        <v>8</v>
      </c>
      <c r="H18" s="990" t="s">
        <v>21</v>
      </c>
      <c r="I18" s="990"/>
      <c r="J18" s="990"/>
      <c r="K18" s="990"/>
      <c r="L18" s="998" t="str">
        <f t="shared" si="0"/>
        <v>Retail</v>
      </c>
      <c r="M18" s="972">
        <f>+M19+M26+M27</f>
        <v>0</v>
      </c>
      <c r="N18" s="973">
        <f>+N19+N26+N27</f>
        <v>0</v>
      </c>
      <c r="O18" s="968">
        <f t="shared" si="1"/>
        <v>0</v>
      </c>
      <c r="P18" s="973">
        <f t="shared" ref="P18:Q18" si="19">+P19+P26+P27</f>
        <v>0</v>
      </c>
      <c r="Q18" s="974">
        <f t="shared" si="19"/>
        <v>0</v>
      </c>
      <c r="R18" s="2679"/>
      <c r="S18" s="2670"/>
      <c r="T18" s="2670"/>
      <c r="U18" s="2670"/>
      <c r="V18" s="973">
        <f>+V19+V26+V27</f>
        <v>0</v>
      </c>
      <c r="W18" s="2642">
        <f t="shared" si="2"/>
        <v>0</v>
      </c>
      <c r="X18" s="2733"/>
      <c r="Y18" s="2670"/>
      <c r="Z18" s="2670"/>
      <c r="AA18" s="2670"/>
      <c r="AB18" s="2670"/>
      <c r="AC18" s="2670"/>
      <c r="AD18" s="1050">
        <f>+AD19+AD26+AD27</f>
        <v>0</v>
      </c>
      <c r="AE18" s="2659">
        <f t="shared" si="3"/>
        <v>0</v>
      </c>
      <c r="AF18" s="2670"/>
      <c r="AG18" s="2670"/>
      <c r="AH18" s="2670"/>
      <c r="AI18" s="2670"/>
      <c r="AJ18" s="2670"/>
      <c r="AK18" s="1050">
        <f>+AK19+AK26+AK27</f>
        <v>0</v>
      </c>
      <c r="AL18" s="973">
        <f>+AL19+AL26+AL27</f>
        <v>0</v>
      </c>
      <c r="AM18" s="973">
        <f t="shared" si="4"/>
        <v>0</v>
      </c>
      <c r="AN18" s="973">
        <f>+AN19+AN26+AN27</f>
        <v>0</v>
      </c>
      <c r="AO18" s="973">
        <f t="shared" si="5"/>
        <v>0</v>
      </c>
      <c r="AP18" s="973">
        <f t="shared" ref="AP18:BG18" si="20">+AP19+AP26+AP27</f>
        <v>0</v>
      </c>
      <c r="AQ18" s="973">
        <f t="shared" si="20"/>
        <v>0</v>
      </c>
      <c r="AR18" s="973">
        <f t="shared" si="20"/>
        <v>0</v>
      </c>
      <c r="AS18" s="973">
        <f t="shared" si="20"/>
        <v>0</v>
      </c>
      <c r="AT18" s="973">
        <f t="shared" si="20"/>
        <v>0</v>
      </c>
      <c r="AU18" s="973">
        <f t="shared" si="20"/>
        <v>0</v>
      </c>
      <c r="AV18" s="972">
        <f t="shared" si="20"/>
        <v>0</v>
      </c>
      <c r="AW18" s="2668">
        <f t="shared" si="20"/>
        <v>0</v>
      </c>
      <c r="AX18" s="2668">
        <f t="shared" si="20"/>
        <v>0</v>
      </c>
      <c r="AY18" s="2668">
        <f t="shared" si="20"/>
        <v>0</v>
      </c>
      <c r="AZ18" s="2668">
        <f t="shared" si="20"/>
        <v>0</v>
      </c>
      <c r="BA18" s="973">
        <f t="shared" si="20"/>
        <v>0</v>
      </c>
      <c r="BB18" s="973">
        <f t="shared" si="20"/>
        <v>0</v>
      </c>
      <c r="BC18" s="973">
        <f t="shared" si="20"/>
        <v>0</v>
      </c>
      <c r="BD18" s="973">
        <f t="shared" si="20"/>
        <v>0</v>
      </c>
      <c r="BE18" s="973">
        <f t="shared" si="20"/>
        <v>0</v>
      </c>
      <c r="BF18" s="972">
        <f t="shared" si="6"/>
        <v>0</v>
      </c>
      <c r="BG18" s="973">
        <f t="shared" si="20"/>
        <v>0</v>
      </c>
      <c r="BH18" s="973">
        <f t="shared" si="7"/>
        <v>0</v>
      </c>
      <c r="BI18" s="973">
        <f>+BI19+BI26+BI27</f>
        <v>0</v>
      </c>
      <c r="BJ18" s="974">
        <f t="shared" si="18"/>
        <v>0</v>
      </c>
      <c r="BK18" s="1049"/>
      <c r="BL18" s="1049"/>
      <c r="BM18" s="1049"/>
      <c r="BN18" s="1049"/>
      <c r="BO18" s="1083"/>
      <c r="BP18" s="1083"/>
      <c r="BQ18" s="1083"/>
      <c r="BR18" s="1083"/>
      <c r="BS18" s="1083"/>
      <c r="BT18" s="1083"/>
      <c r="BU18" s="1083"/>
      <c r="BV18" s="1083"/>
      <c r="BW18" s="1083"/>
      <c r="BX18" s="1083"/>
      <c r="BY18" s="1083"/>
      <c r="BZ18" s="1083"/>
      <c r="CA18" s="1083"/>
      <c r="CB18" s="1083"/>
      <c r="CC18" s="1083"/>
      <c r="CD18" s="1083"/>
      <c r="CE18" s="1083"/>
      <c r="CF18" s="1083"/>
      <c r="CG18" s="1083"/>
      <c r="CH18" s="1083"/>
      <c r="CI18" s="1083"/>
      <c r="CJ18" s="1083"/>
      <c r="CK18" s="1083"/>
      <c r="CL18" s="1083"/>
      <c r="CM18" s="1083"/>
      <c r="CN18" s="1083"/>
      <c r="CO18" s="1083"/>
    </row>
    <row r="19" spans="1:93" s="955" customFormat="1" ht="12.75">
      <c r="A19" s="953"/>
      <c r="B19" s="986">
        <v>14</v>
      </c>
      <c r="C19" s="2092" t="s">
        <v>954</v>
      </c>
      <c r="D19" s="945" t="str">
        <f t="shared" si="9"/>
        <v>Total</v>
      </c>
      <c r="E19" s="945" t="s">
        <v>671</v>
      </c>
      <c r="F19" s="946">
        <v>2015</v>
      </c>
      <c r="G19" s="945" t="s">
        <v>8</v>
      </c>
      <c r="H19" s="990" t="s">
        <v>21</v>
      </c>
      <c r="I19" s="990" t="s">
        <v>1056</v>
      </c>
      <c r="J19" s="990"/>
      <c r="K19" s="990"/>
      <c r="L19" s="995" t="str">
        <f t="shared" si="0"/>
        <v xml:space="preserve">    Secured on real estate property</v>
      </c>
      <c r="M19" s="972">
        <f>+M20+M22</f>
        <v>0</v>
      </c>
      <c r="N19" s="973">
        <f>+N20+N22</f>
        <v>0</v>
      </c>
      <c r="O19" s="968">
        <f t="shared" si="1"/>
        <v>0</v>
      </c>
      <c r="P19" s="973">
        <f t="shared" ref="P19:Q19" si="21">+P20+P22</f>
        <v>0</v>
      </c>
      <c r="Q19" s="974">
        <f t="shared" si="21"/>
        <v>0</v>
      </c>
      <c r="R19" s="2679"/>
      <c r="S19" s="2670"/>
      <c r="T19" s="2670"/>
      <c r="U19" s="2670"/>
      <c r="V19" s="973">
        <f>+V20+V22</f>
        <v>0</v>
      </c>
      <c r="W19" s="2642">
        <f t="shared" si="2"/>
        <v>0</v>
      </c>
      <c r="X19" s="2733"/>
      <c r="Y19" s="2670"/>
      <c r="Z19" s="2670"/>
      <c r="AA19" s="2670"/>
      <c r="AB19" s="2670"/>
      <c r="AC19" s="2670"/>
      <c r="AD19" s="1050">
        <f>+AD20+AD22</f>
        <v>0</v>
      </c>
      <c r="AE19" s="2659">
        <f t="shared" si="3"/>
        <v>0</v>
      </c>
      <c r="AF19" s="2670"/>
      <c r="AG19" s="2670"/>
      <c r="AH19" s="2670"/>
      <c r="AI19" s="2670"/>
      <c r="AJ19" s="2670"/>
      <c r="AK19" s="1050">
        <f>+AK20+AK22</f>
        <v>0</v>
      </c>
      <c r="AL19" s="973">
        <f>+AL20+AL22</f>
        <v>0</v>
      </c>
      <c r="AM19" s="973">
        <f t="shared" si="4"/>
        <v>0</v>
      </c>
      <c r="AN19" s="973">
        <f>+AN20+AN22</f>
        <v>0</v>
      </c>
      <c r="AO19" s="973">
        <f t="shared" si="5"/>
        <v>0</v>
      </c>
      <c r="AP19" s="973">
        <f t="shared" ref="AP19:BG19" si="22">+AP20+AP22</f>
        <v>0</v>
      </c>
      <c r="AQ19" s="973">
        <f t="shared" si="22"/>
        <v>0</v>
      </c>
      <c r="AR19" s="973">
        <f t="shared" si="22"/>
        <v>0</v>
      </c>
      <c r="AS19" s="973">
        <f t="shared" si="22"/>
        <v>0</v>
      </c>
      <c r="AT19" s="973">
        <f t="shared" si="22"/>
        <v>0</v>
      </c>
      <c r="AU19" s="973">
        <f t="shared" si="22"/>
        <v>0</v>
      </c>
      <c r="AV19" s="972">
        <f t="shared" si="22"/>
        <v>0</v>
      </c>
      <c r="AW19" s="2668">
        <f t="shared" si="22"/>
        <v>0</v>
      </c>
      <c r="AX19" s="2668">
        <f t="shared" si="22"/>
        <v>0</v>
      </c>
      <c r="AY19" s="2668">
        <f t="shared" si="22"/>
        <v>0</v>
      </c>
      <c r="AZ19" s="2668">
        <f t="shared" si="22"/>
        <v>0</v>
      </c>
      <c r="BA19" s="973">
        <f t="shared" si="22"/>
        <v>0</v>
      </c>
      <c r="BB19" s="973">
        <f t="shared" si="22"/>
        <v>0</v>
      </c>
      <c r="BC19" s="973">
        <f t="shared" si="22"/>
        <v>0</v>
      </c>
      <c r="BD19" s="973">
        <f t="shared" si="22"/>
        <v>0</v>
      </c>
      <c r="BE19" s="973">
        <f t="shared" si="22"/>
        <v>0</v>
      </c>
      <c r="BF19" s="972">
        <f t="shared" si="6"/>
        <v>0</v>
      </c>
      <c r="BG19" s="973">
        <f t="shared" si="22"/>
        <v>0</v>
      </c>
      <c r="BH19" s="973">
        <f t="shared" si="7"/>
        <v>0</v>
      </c>
      <c r="BI19" s="973">
        <f>+BI20+BI22</f>
        <v>0</v>
      </c>
      <c r="BJ19" s="974">
        <f t="shared" si="18"/>
        <v>0</v>
      </c>
      <c r="BK19" s="1049"/>
      <c r="BL19" s="1049"/>
      <c r="BM19" s="1049"/>
      <c r="BN19" s="1049"/>
      <c r="BO19" s="1083"/>
      <c r="BP19" s="1083"/>
      <c r="BQ19" s="1083"/>
      <c r="BR19" s="1083"/>
      <c r="BS19" s="1083"/>
      <c r="BT19" s="1083"/>
      <c r="BU19" s="1083"/>
      <c r="BV19" s="1083"/>
      <c r="BW19" s="1083"/>
      <c r="BX19" s="1083"/>
      <c r="BY19" s="1083"/>
      <c r="BZ19" s="1083"/>
      <c r="CA19" s="1083"/>
      <c r="CB19" s="1083"/>
      <c r="CC19" s="1083"/>
      <c r="CD19" s="1083"/>
      <c r="CE19" s="1083"/>
      <c r="CF19" s="1083"/>
      <c r="CG19" s="1083"/>
      <c r="CH19" s="1083"/>
      <c r="CI19" s="1083"/>
      <c r="CJ19" s="1083"/>
      <c r="CK19" s="1083"/>
      <c r="CL19" s="1083"/>
      <c r="CM19" s="1083"/>
      <c r="CN19" s="1083"/>
      <c r="CO19" s="1083"/>
    </row>
    <row r="20" spans="1:93" s="955" customFormat="1" ht="12.75">
      <c r="A20" s="953"/>
      <c r="B20" s="986">
        <v>15</v>
      </c>
      <c r="C20" s="2092" t="s">
        <v>953</v>
      </c>
      <c r="D20" s="945" t="str">
        <f t="shared" si="9"/>
        <v>Total</v>
      </c>
      <c r="E20" s="945" t="s">
        <v>671</v>
      </c>
      <c r="F20" s="946">
        <v>2015</v>
      </c>
      <c r="G20" s="945" t="s">
        <v>8</v>
      </c>
      <c r="H20" s="990" t="s">
        <v>21</v>
      </c>
      <c r="I20" s="990" t="s">
        <v>1056</v>
      </c>
      <c r="J20" s="990" t="s">
        <v>1055</v>
      </c>
      <c r="K20" s="990"/>
      <c r="L20" s="995" t="str">
        <f t="shared" si="0"/>
        <v xml:space="preserve">        SME</v>
      </c>
      <c r="M20" s="975"/>
      <c r="N20" s="976"/>
      <c r="O20" s="968">
        <f t="shared" si="1"/>
        <v>0</v>
      </c>
      <c r="P20" s="976"/>
      <c r="Q20" s="977"/>
      <c r="R20" s="2680"/>
      <c r="S20" s="2670"/>
      <c r="T20" s="2670"/>
      <c r="U20" s="2670"/>
      <c r="V20" s="976"/>
      <c r="W20" s="2642">
        <f t="shared" si="2"/>
        <v>0</v>
      </c>
      <c r="X20" s="2733"/>
      <c r="Y20" s="2669"/>
      <c r="Z20" s="2670"/>
      <c r="AA20" s="2670"/>
      <c r="AB20" s="2670"/>
      <c r="AC20" s="2669"/>
      <c r="AD20" s="1053"/>
      <c r="AE20" s="2659">
        <f t="shared" si="3"/>
        <v>0</v>
      </c>
      <c r="AF20" s="2669"/>
      <c r="AG20" s="2670"/>
      <c r="AH20" s="2670"/>
      <c r="AI20" s="2670"/>
      <c r="AJ20" s="2669"/>
      <c r="AK20" s="1053"/>
      <c r="AL20" s="976"/>
      <c r="AM20" s="973">
        <f t="shared" si="4"/>
        <v>0</v>
      </c>
      <c r="AN20" s="976"/>
      <c r="AO20" s="973">
        <f t="shared" si="5"/>
        <v>0</v>
      </c>
      <c r="AP20" s="976"/>
      <c r="AQ20" s="976"/>
      <c r="AR20" s="976"/>
      <c r="AS20" s="967"/>
      <c r="AT20" s="967"/>
      <c r="AU20" s="969"/>
      <c r="AV20" s="975"/>
      <c r="AW20" s="2669"/>
      <c r="AX20" s="2669"/>
      <c r="AY20" s="2669"/>
      <c r="AZ20" s="2669"/>
      <c r="BA20" s="976"/>
      <c r="BB20" s="976"/>
      <c r="BC20" s="976"/>
      <c r="BD20" s="976"/>
      <c r="BE20" s="976"/>
      <c r="BF20" s="2109">
        <f t="shared" si="6"/>
        <v>0</v>
      </c>
      <c r="BG20" s="976"/>
      <c r="BH20" s="973">
        <f t="shared" si="7"/>
        <v>0</v>
      </c>
      <c r="BI20" s="976"/>
      <c r="BJ20" s="974">
        <f t="shared" si="18"/>
        <v>0</v>
      </c>
      <c r="BK20" s="1049"/>
      <c r="BL20" s="1049"/>
      <c r="BM20" s="1049"/>
      <c r="BN20" s="1049"/>
      <c r="BO20" s="1083"/>
      <c r="BP20" s="1083"/>
      <c r="BQ20" s="1083"/>
      <c r="BR20" s="1083"/>
      <c r="BS20" s="1083"/>
      <c r="BT20" s="1083"/>
      <c r="BU20" s="1083"/>
      <c r="BV20" s="1083"/>
      <c r="BW20" s="1083"/>
      <c r="BX20" s="1083"/>
      <c r="BY20" s="1083"/>
      <c r="BZ20" s="1083"/>
      <c r="CA20" s="1083"/>
      <c r="CB20" s="1083"/>
      <c r="CC20" s="1083"/>
      <c r="CD20" s="1083"/>
      <c r="CE20" s="1083"/>
      <c r="CF20" s="1083"/>
      <c r="CG20" s="1083"/>
      <c r="CH20" s="1083"/>
      <c r="CI20" s="1083"/>
      <c r="CJ20" s="1083"/>
      <c r="CK20" s="1083"/>
      <c r="CL20" s="1083"/>
      <c r="CM20" s="1083"/>
      <c r="CN20" s="1083"/>
      <c r="CO20" s="1083"/>
    </row>
    <row r="21" spans="1:93" s="1094" customFormat="1" ht="12.75" customHeight="1">
      <c r="A21" s="978"/>
      <c r="B21" s="1001">
        <v>16</v>
      </c>
      <c r="C21" s="2093" t="s">
        <v>1053</v>
      </c>
      <c r="D21" s="945" t="str">
        <f t="shared" si="9"/>
        <v>Total</v>
      </c>
      <c r="E21" s="945" t="s">
        <v>671</v>
      </c>
      <c r="F21" s="946">
        <v>2015</v>
      </c>
      <c r="G21" s="945" t="s">
        <v>8</v>
      </c>
      <c r="H21" s="990" t="s">
        <v>21</v>
      </c>
      <c r="I21" s="990" t="s">
        <v>1056</v>
      </c>
      <c r="J21" s="990" t="s">
        <v>1055</v>
      </c>
      <c r="K21" s="990" t="s">
        <v>1060</v>
      </c>
      <c r="L21" s="1002" t="str">
        <f t="shared" si="0"/>
        <v xml:space="preserve">                (OPTIONAL) of which: subject to SME-supporting factor</v>
      </c>
      <c r="M21" s="975"/>
      <c r="N21" s="976"/>
      <c r="O21" s="1054">
        <f t="shared" si="1"/>
        <v>0</v>
      </c>
      <c r="P21" s="976"/>
      <c r="Q21" s="977"/>
      <c r="R21" s="2680"/>
      <c r="S21" s="2669"/>
      <c r="T21" s="2669"/>
      <c r="U21" s="2669"/>
      <c r="V21" s="976"/>
      <c r="W21" s="2643">
        <f t="shared" si="2"/>
        <v>0</v>
      </c>
      <c r="X21" s="2734"/>
      <c r="Y21" s="2669"/>
      <c r="Z21" s="2669"/>
      <c r="AA21" s="2669"/>
      <c r="AB21" s="2669"/>
      <c r="AC21" s="2669"/>
      <c r="AD21" s="1053"/>
      <c r="AE21" s="2660">
        <f t="shared" si="3"/>
        <v>0</v>
      </c>
      <c r="AF21" s="2669"/>
      <c r="AG21" s="2669"/>
      <c r="AH21" s="2669"/>
      <c r="AI21" s="2669"/>
      <c r="AJ21" s="2669"/>
      <c r="AK21" s="1053"/>
      <c r="AL21" s="976"/>
      <c r="AM21" s="1055">
        <f t="shared" si="4"/>
        <v>0</v>
      </c>
      <c r="AN21" s="976"/>
      <c r="AO21" s="1055">
        <f t="shared" si="5"/>
        <v>0</v>
      </c>
      <c r="AP21" s="976"/>
      <c r="AQ21" s="976"/>
      <c r="AR21" s="976"/>
      <c r="AS21" s="976"/>
      <c r="AT21" s="976"/>
      <c r="AU21" s="977"/>
      <c r="AV21" s="975"/>
      <c r="AW21" s="2669"/>
      <c r="AX21" s="2669"/>
      <c r="AY21" s="2669"/>
      <c r="AZ21" s="2669"/>
      <c r="BA21" s="976"/>
      <c r="BB21" s="976"/>
      <c r="BC21" s="976"/>
      <c r="BD21" s="976"/>
      <c r="BE21" s="976"/>
      <c r="BF21" s="2109">
        <f t="shared" si="6"/>
        <v>0</v>
      </c>
      <c r="BG21" s="976"/>
      <c r="BH21" s="1055">
        <f t="shared" si="7"/>
        <v>0</v>
      </c>
      <c r="BI21" s="976"/>
      <c r="BJ21" s="1056">
        <f t="shared" si="18"/>
        <v>0</v>
      </c>
      <c r="BK21" s="1057"/>
      <c r="BL21" s="1057"/>
      <c r="BM21" s="1057"/>
      <c r="BN21" s="1057"/>
      <c r="BO21" s="1093"/>
      <c r="BP21" s="1093"/>
      <c r="BQ21" s="1093"/>
      <c r="BR21" s="1093"/>
      <c r="BS21" s="1093"/>
      <c r="BT21" s="1093"/>
      <c r="BU21" s="1093"/>
      <c r="BV21" s="1093"/>
      <c r="BW21" s="1093"/>
      <c r="BX21" s="1093"/>
      <c r="BY21" s="1093"/>
      <c r="BZ21" s="1093"/>
      <c r="CA21" s="1093"/>
      <c r="CB21" s="1093"/>
      <c r="CC21" s="1093"/>
      <c r="CD21" s="1093"/>
      <c r="CE21" s="1093"/>
      <c r="CF21" s="1093"/>
      <c r="CG21" s="1093"/>
      <c r="CH21" s="1093"/>
      <c r="CI21" s="1093"/>
      <c r="CJ21" s="1093"/>
      <c r="CK21" s="1093"/>
      <c r="CL21" s="1093"/>
      <c r="CM21" s="1093"/>
      <c r="CN21" s="1093"/>
      <c r="CO21" s="1093"/>
    </row>
    <row r="22" spans="1:93" s="955" customFormat="1" ht="12.75">
      <c r="A22" s="953"/>
      <c r="B22" s="986">
        <v>17</v>
      </c>
      <c r="C22" s="2092" t="s">
        <v>953</v>
      </c>
      <c r="D22" s="945" t="str">
        <f t="shared" si="9"/>
        <v>Total</v>
      </c>
      <c r="E22" s="945" t="s">
        <v>671</v>
      </c>
      <c r="F22" s="946">
        <v>2015</v>
      </c>
      <c r="G22" s="945" t="s">
        <v>8</v>
      </c>
      <c r="H22" s="990" t="s">
        <v>21</v>
      </c>
      <c r="I22" s="990" t="s">
        <v>1056</v>
      </c>
      <c r="J22" s="990" t="s">
        <v>1061</v>
      </c>
      <c r="K22" s="990"/>
      <c r="L22" s="995" t="str">
        <f t="shared" si="0"/>
        <v xml:space="preserve">        Non SME</v>
      </c>
      <c r="M22" s="975"/>
      <c r="N22" s="976"/>
      <c r="O22" s="968">
        <f t="shared" si="1"/>
        <v>0</v>
      </c>
      <c r="P22" s="976"/>
      <c r="Q22" s="977"/>
      <c r="R22" s="2680"/>
      <c r="S22" s="2670"/>
      <c r="T22" s="2670"/>
      <c r="U22" s="2670"/>
      <c r="V22" s="976"/>
      <c r="W22" s="2642">
        <f t="shared" si="2"/>
        <v>0</v>
      </c>
      <c r="X22" s="2733"/>
      <c r="Y22" s="2669"/>
      <c r="Z22" s="2670"/>
      <c r="AA22" s="2670"/>
      <c r="AB22" s="2670"/>
      <c r="AC22" s="2669"/>
      <c r="AD22" s="1053"/>
      <c r="AE22" s="2659">
        <f t="shared" si="3"/>
        <v>0</v>
      </c>
      <c r="AF22" s="2669"/>
      <c r="AG22" s="2670"/>
      <c r="AH22" s="2670"/>
      <c r="AI22" s="2670"/>
      <c r="AJ22" s="2669"/>
      <c r="AK22" s="1053"/>
      <c r="AL22" s="976"/>
      <c r="AM22" s="973">
        <f t="shared" si="4"/>
        <v>0</v>
      </c>
      <c r="AN22" s="976"/>
      <c r="AO22" s="973">
        <f t="shared" si="5"/>
        <v>0</v>
      </c>
      <c r="AP22" s="976"/>
      <c r="AQ22" s="976"/>
      <c r="AR22" s="976"/>
      <c r="AS22" s="967"/>
      <c r="AT22" s="967"/>
      <c r="AU22" s="969"/>
      <c r="AV22" s="975"/>
      <c r="AW22" s="2669"/>
      <c r="AX22" s="2669"/>
      <c r="AY22" s="2669"/>
      <c r="AZ22" s="2669"/>
      <c r="BA22" s="976"/>
      <c r="BB22" s="976"/>
      <c r="BC22" s="976"/>
      <c r="BD22" s="976"/>
      <c r="BE22" s="976"/>
      <c r="BF22" s="2109">
        <f t="shared" si="6"/>
        <v>0</v>
      </c>
      <c r="BG22" s="976"/>
      <c r="BH22" s="973">
        <f t="shared" si="7"/>
        <v>0</v>
      </c>
      <c r="BI22" s="976"/>
      <c r="BJ22" s="974">
        <f t="shared" si="18"/>
        <v>0</v>
      </c>
      <c r="BK22" s="1049"/>
      <c r="BL22" s="1049"/>
      <c r="BM22" s="1049"/>
      <c r="BN22" s="1049"/>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row>
    <row r="23" spans="1:93" s="1094" customFormat="1" ht="12.75">
      <c r="A23" s="978"/>
      <c r="B23" s="1001">
        <v>18</v>
      </c>
      <c r="C23" s="2093" t="s">
        <v>1053</v>
      </c>
      <c r="D23" s="945" t="str">
        <f t="shared" si="9"/>
        <v>Total</v>
      </c>
      <c r="E23" s="945" t="s">
        <v>671</v>
      </c>
      <c r="F23" s="946">
        <v>2015</v>
      </c>
      <c r="G23" s="945" t="s">
        <v>8</v>
      </c>
      <c r="H23" s="990" t="s">
        <v>21</v>
      </c>
      <c r="I23" s="990" t="s">
        <v>1056</v>
      </c>
      <c r="J23" s="990" t="s">
        <v>1061</v>
      </c>
      <c r="K23" s="990" t="s">
        <v>1062</v>
      </c>
      <c r="L23" s="1002" t="str">
        <f t="shared" si="0"/>
        <v xml:space="preserve">                (OPTIONAL) of which: Owner Occupier</v>
      </c>
      <c r="M23" s="975"/>
      <c r="N23" s="976"/>
      <c r="O23" s="1054">
        <f t="shared" si="1"/>
        <v>0</v>
      </c>
      <c r="P23" s="976"/>
      <c r="Q23" s="977"/>
      <c r="R23" s="2680"/>
      <c r="S23" s="2669"/>
      <c r="T23" s="2669"/>
      <c r="U23" s="2669"/>
      <c r="V23" s="976"/>
      <c r="W23" s="2643">
        <f t="shared" si="2"/>
        <v>0</v>
      </c>
      <c r="X23" s="2734"/>
      <c r="Y23" s="2669"/>
      <c r="Z23" s="2669"/>
      <c r="AA23" s="2669"/>
      <c r="AB23" s="2669"/>
      <c r="AC23" s="2669"/>
      <c r="AD23" s="1053"/>
      <c r="AE23" s="2660">
        <f t="shared" si="3"/>
        <v>0</v>
      </c>
      <c r="AF23" s="2669"/>
      <c r="AG23" s="2669"/>
      <c r="AH23" s="2669"/>
      <c r="AI23" s="2669"/>
      <c r="AJ23" s="2669"/>
      <c r="AK23" s="1053"/>
      <c r="AL23" s="976"/>
      <c r="AM23" s="1055">
        <f t="shared" si="4"/>
        <v>0</v>
      </c>
      <c r="AN23" s="976"/>
      <c r="AO23" s="1055">
        <f t="shared" si="5"/>
        <v>0</v>
      </c>
      <c r="AP23" s="976"/>
      <c r="AQ23" s="976"/>
      <c r="AR23" s="976"/>
      <c r="AS23" s="976"/>
      <c r="AT23" s="976"/>
      <c r="AU23" s="977"/>
      <c r="AV23" s="975"/>
      <c r="AW23" s="2669"/>
      <c r="AX23" s="2669"/>
      <c r="AY23" s="2669"/>
      <c r="AZ23" s="2669"/>
      <c r="BA23" s="976"/>
      <c r="BB23" s="976"/>
      <c r="BC23" s="976"/>
      <c r="BD23" s="976"/>
      <c r="BE23" s="976"/>
      <c r="BF23" s="2109">
        <f t="shared" si="6"/>
        <v>0</v>
      </c>
      <c r="BG23" s="976"/>
      <c r="BH23" s="1055">
        <f t="shared" si="7"/>
        <v>0</v>
      </c>
      <c r="BI23" s="976"/>
      <c r="BJ23" s="1056">
        <f t="shared" si="18"/>
        <v>0</v>
      </c>
      <c r="BK23" s="1057"/>
      <c r="BL23" s="1057"/>
      <c r="BM23" s="1057"/>
      <c r="BN23" s="1057"/>
      <c r="BO23" s="1093"/>
      <c r="BP23" s="1093"/>
      <c r="BQ23" s="1093"/>
      <c r="BR23" s="1093"/>
      <c r="BS23" s="1093"/>
      <c r="BT23" s="1093"/>
      <c r="BU23" s="1093"/>
      <c r="BV23" s="1093"/>
      <c r="BW23" s="1093"/>
      <c r="BX23" s="1093"/>
      <c r="BY23" s="1093"/>
      <c r="BZ23" s="1093"/>
      <c r="CA23" s="1093"/>
      <c r="CB23" s="1093"/>
      <c r="CC23" s="1093"/>
      <c r="CD23" s="1093"/>
      <c r="CE23" s="1093"/>
      <c r="CF23" s="1093"/>
      <c r="CG23" s="1093"/>
      <c r="CH23" s="1093"/>
      <c r="CI23" s="1093"/>
      <c r="CJ23" s="1093"/>
      <c r="CK23" s="1093"/>
      <c r="CL23" s="1093"/>
      <c r="CM23" s="1093"/>
      <c r="CN23" s="1093"/>
      <c r="CO23" s="1093"/>
    </row>
    <row r="24" spans="1:93" s="1094" customFormat="1" ht="12.75" customHeight="1">
      <c r="A24" s="978"/>
      <c r="B24" s="1001">
        <v>19</v>
      </c>
      <c r="C24" s="2093" t="s">
        <v>1053</v>
      </c>
      <c r="D24" s="945" t="str">
        <f t="shared" si="9"/>
        <v>Total</v>
      </c>
      <c r="E24" s="945" t="s">
        <v>671</v>
      </c>
      <c r="F24" s="946">
        <v>2015</v>
      </c>
      <c r="G24" s="945" t="s">
        <v>8</v>
      </c>
      <c r="H24" s="990" t="s">
        <v>21</v>
      </c>
      <c r="I24" s="990" t="s">
        <v>1056</v>
      </c>
      <c r="J24" s="990" t="s">
        <v>1061</v>
      </c>
      <c r="K24" s="990" t="s">
        <v>1063</v>
      </c>
      <c r="L24" s="1002" t="str">
        <f t="shared" si="0"/>
        <v xml:space="preserve">                (OPTIONAL) of which: Buy to let</v>
      </c>
      <c r="M24" s="975"/>
      <c r="N24" s="976"/>
      <c r="O24" s="1054">
        <f t="shared" si="1"/>
        <v>0</v>
      </c>
      <c r="P24" s="976"/>
      <c r="Q24" s="977"/>
      <c r="R24" s="2680"/>
      <c r="S24" s="2669"/>
      <c r="T24" s="2669"/>
      <c r="U24" s="2669"/>
      <c r="V24" s="976"/>
      <c r="W24" s="2643">
        <f t="shared" si="2"/>
        <v>0</v>
      </c>
      <c r="X24" s="2734"/>
      <c r="Y24" s="2669"/>
      <c r="Z24" s="2669"/>
      <c r="AA24" s="2669"/>
      <c r="AB24" s="2669"/>
      <c r="AC24" s="2669"/>
      <c r="AD24" s="1053"/>
      <c r="AE24" s="2660">
        <f t="shared" si="3"/>
        <v>0</v>
      </c>
      <c r="AF24" s="2669"/>
      <c r="AG24" s="2669"/>
      <c r="AH24" s="2669"/>
      <c r="AI24" s="2669"/>
      <c r="AJ24" s="2669"/>
      <c r="AK24" s="1053"/>
      <c r="AL24" s="976"/>
      <c r="AM24" s="1055">
        <f t="shared" si="4"/>
        <v>0</v>
      </c>
      <c r="AN24" s="976"/>
      <c r="AO24" s="1055">
        <f t="shared" si="5"/>
        <v>0</v>
      </c>
      <c r="AP24" s="976"/>
      <c r="AQ24" s="976"/>
      <c r="AR24" s="976"/>
      <c r="AS24" s="976"/>
      <c r="AT24" s="976"/>
      <c r="AU24" s="977"/>
      <c r="AV24" s="975"/>
      <c r="AW24" s="2669"/>
      <c r="AX24" s="2669"/>
      <c r="AY24" s="2669"/>
      <c r="AZ24" s="2669"/>
      <c r="BA24" s="976"/>
      <c r="BB24" s="976"/>
      <c r="BC24" s="976"/>
      <c r="BD24" s="976"/>
      <c r="BE24" s="976"/>
      <c r="BF24" s="2109">
        <f t="shared" si="6"/>
        <v>0</v>
      </c>
      <c r="BG24" s="976"/>
      <c r="BH24" s="1055">
        <f t="shared" si="7"/>
        <v>0</v>
      </c>
      <c r="BI24" s="976"/>
      <c r="BJ24" s="1056">
        <f t="shared" si="18"/>
        <v>0</v>
      </c>
      <c r="BK24" s="1057"/>
      <c r="BL24" s="1057"/>
      <c r="BM24" s="1057"/>
      <c r="BN24" s="1057"/>
      <c r="BO24" s="1093"/>
      <c r="BP24" s="1093"/>
      <c r="BQ24" s="1093"/>
      <c r="BR24" s="1093"/>
      <c r="BS24" s="1093"/>
      <c r="BT24" s="1093"/>
      <c r="BU24" s="1093"/>
      <c r="BV24" s="1093"/>
      <c r="BW24" s="1093"/>
      <c r="BX24" s="1093"/>
      <c r="BY24" s="1093"/>
      <c r="BZ24" s="1093"/>
      <c r="CA24" s="1093"/>
      <c r="CB24" s="1093"/>
      <c r="CC24" s="1093"/>
      <c r="CD24" s="1093"/>
      <c r="CE24" s="1093"/>
      <c r="CF24" s="1093"/>
      <c r="CG24" s="1093"/>
      <c r="CH24" s="1093"/>
      <c r="CI24" s="1093"/>
      <c r="CJ24" s="1093"/>
      <c r="CK24" s="1093"/>
      <c r="CL24" s="1093"/>
      <c r="CM24" s="1093"/>
      <c r="CN24" s="1093"/>
      <c r="CO24" s="1093"/>
    </row>
    <row r="25" spans="1:93" s="1094" customFormat="1" ht="12.75">
      <c r="A25" s="978"/>
      <c r="B25" s="1001">
        <v>20</v>
      </c>
      <c r="C25" s="2093" t="s">
        <v>1053</v>
      </c>
      <c r="D25" s="945" t="str">
        <f t="shared" si="9"/>
        <v>Total</v>
      </c>
      <c r="E25" s="945" t="s">
        <v>671</v>
      </c>
      <c r="F25" s="946">
        <v>2015</v>
      </c>
      <c r="G25" s="945" t="s">
        <v>8</v>
      </c>
      <c r="H25" s="990" t="s">
        <v>21</v>
      </c>
      <c r="I25" s="990" t="s">
        <v>1056</v>
      </c>
      <c r="J25" s="990" t="s">
        <v>1061</v>
      </c>
      <c r="K25" s="990" t="s">
        <v>1064</v>
      </c>
      <c r="L25" s="1002" t="str">
        <f t="shared" si="0"/>
        <v xml:space="preserve">                (OPTIONAL) of which: Other secured by real estate</v>
      </c>
      <c r="M25" s="975"/>
      <c r="N25" s="976"/>
      <c r="O25" s="1054">
        <f t="shared" si="1"/>
        <v>0</v>
      </c>
      <c r="P25" s="976"/>
      <c r="Q25" s="977"/>
      <c r="R25" s="2680"/>
      <c r="S25" s="2669"/>
      <c r="T25" s="2669"/>
      <c r="U25" s="2669"/>
      <c r="V25" s="976"/>
      <c r="W25" s="2643">
        <f t="shared" si="2"/>
        <v>0</v>
      </c>
      <c r="X25" s="2734"/>
      <c r="Y25" s="2669"/>
      <c r="Z25" s="2669"/>
      <c r="AA25" s="2669"/>
      <c r="AB25" s="2669"/>
      <c r="AC25" s="2669"/>
      <c r="AD25" s="1053"/>
      <c r="AE25" s="2660">
        <f t="shared" si="3"/>
        <v>0</v>
      </c>
      <c r="AF25" s="2669"/>
      <c r="AG25" s="2669"/>
      <c r="AH25" s="2669"/>
      <c r="AI25" s="2669"/>
      <c r="AJ25" s="2669"/>
      <c r="AK25" s="1053"/>
      <c r="AL25" s="976"/>
      <c r="AM25" s="1055">
        <f t="shared" si="4"/>
        <v>0</v>
      </c>
      <c r="AN25" s="976"/>
      <c r="AO25" s="1055">
        <f t="shared" si="5"/>
        <v>0</v>
      </c>
      <c r="AP25" s="976"/>
      <c r="AQ25" s="976"/>
      <c r="AR25" s="976"/>
      <c r="AS25" s="976"/>
      <c r="AT25" s="976"/>
      <c r="AU25" s="977"/>
      <c r="AV25" s="975"/>
      <c r="AW25" s="2669"/>
      <c r="AX25" s="2669"/>
      <c r="AY25" s="2669"/>
      <c r="AZ25" s="2669"/>
      <c r="BA25" s="976"/>
      <c r="BB25" s="976"/>
      <c r="BC25" s="976"/>
      <c r="BD25" s="976"/>
      <c r="BE25" s="976"/>
      <c r="BF25" s="2109">
        <f t="shared" si="6"/>
        <v>0</v>
      </c>
      <c r="BG25" s="976"/>
      <c r="BH25" s="1055">
        <f t="shared" si="7"/>
        <v>0</v>
      </c>
      <c r="BI25" s="976"/>
      <c r="BJ25" s="1056">
        <f t="shared" si="18"/>
        <v>0</v>
      </c>
      <c r="BK25" s="1057"/>
      <c r="BL25" s="1057"/>
      <c r="BM25" s="1057"/>
      <c r="BN25" s="1057"/>
      <c r="BO25" s="1093"/>
      <c r="BP25" s="1093"/>
      <c r="BQ25" s="1093"/>
      <c r="BR25" s="1093"/>
      <c r="BS25" s="1093"/>
      <c r="BT25" s="1093"/>
      <c r="BU25" s="1093"/>
      <c r="BV25" s="1093"/>
      <c r="BW25" s="1093"/>
      <c r="BX25" s="1093"/>
      <c r="BY25" s="1093"/>
      <c r="BZ25" s="1093"/>
      <c r="CA25" s="1093"/>
      <c r="CB25" s="1093"/>
      <c r="CC25" s="1093"/>
      <c r="CD25" s="1093"/>
      <c r="CE25" s="1093"/>
      <c r="CF25" s="1093"/>
      <c r="CG25" s="1093"/>
      <c r="CH25" s="1093"/>
      <c r="CI25" s="1093"/>
      <c r="CJ25" s="1093"/>
      <c r="CK25" s="1093"/>
      <c r="CL25" s="1093"/>
      <c r="CM25" s="1093"/>
      <c r="CN25" s="1093"/>
      <c r="CO25" s="1093"/>
    </row>
    <row r="26" spans="1:93" s="955" customFormat="1" ht="12.75">
      <c r="A26" s="953"/>
      <c r="B26" s="986">
        <v>21</v>
      </c>
      <c r="C26" s="2092" t="s">
        <v>953</v>
      </c>
      <c r="D26" s="945" t="str">
        <f t="shared" si="9"/>
        <v>Total</v>
      </c>
      <c r="E26" s="945" t="s">
        <v>671</v>
      </c>
      <c r="F26" s="946">
        <v>2015</v>
      </c>
      <c r="G26" s="945" t="s">
        <v>8</v>
      </c>
      <c r="H26" s="990" t="s">
        <v>21</v>
      </c>
      <c r="I26" s="990" t="s">
        <v>1057</v>
      </c>
      <c r="J26" s="990"/>
      <c r="K26" s="990"/>
      <c r="L26" s="995" t="str">
        <f t="shared" si="0"/>
        <v xml:space="preserve">    Qualifying Revolving</v>
      </c>
      <c r="M26" s="966"/>
      <c r="N26" s="967"/>
      <c r="O26" s="968">
        <f t="shared" si="1"/>
        <v>0</v>
      </c>
      <c r="P26" s="967"/>
      <c r="Q26" s="969"/>
      <c r="R26" s="2679"/>
      <c r="S26" s="2670"/>
      <c r="T26" s="2670"/>
      <c r="U26" s="2670"/>
      <c r="V26" s="967"/>
      <c r="W26" s="2642">
        <f t="shared" si="2"/>
        <v>0</v>
      </c>
      <c r="X26" s="2733"/>
      <c r="Y26" s="2670"/>
      <c r="Z26" s="2670"/>
      <c r="AA26" s="2670"/>
      <c r="AB26" s="2670"/>
      <c r="AC26" s="2670"/>
      <c r="AD26" s="1051"/>
      <c r="AE26" s="2659">
        <f t="shared" si="3"/>
        <v>0</v>
      </c>
      <c r="AF26" s="2670"/>
      <c r="AG26" s="2670"/>
      <c r="AH26" s="2670"/>
      <c r="AI26" s="2670"/>
      <c r="AJ26" s="2670"/>
      <c r="AK26" s="1051"/>
      <c r="AL26" s="967"/>
      <c r="AM26" s="973">
        <f t="shared" si="4"/>
        <v>0</v>
      </c>
      <c r="AN26" s="967"/>
      <c r="AO26" s="973">
        <f t="shared" si="5"/>
        <v>0</v>
      </c>
      <c r="AP26" s="967"/>
      <c r="AQ26" s="967"/>
      <c r="AR26" s="967"/>
      <c r="AS26" s="967"/>
      <c r="AT26" s="967"/>
      <c r="AU26" s="969"/>
      <c r="AV26" s="966"/>
      <c r="AW26" s="2670"/>
      <c r="AX26" s="2670"/>
      <c r="AY26" s="2670"/>
      <c r="AZ26" s="2670"/>
      <c r="BA26" s="967"/>
      <c r="BB26" s="967"/>
      <c r="BC26" s="967"/>
      <c r="BD26" s="967"/>
      <c r="BE26" s="967"/>
      <c r="BF26" s="972">
        <f t="shared" si="6"/>
        <v>0</v>
      </c>
      <c r="BG26" s="967"/>
      <c r="BH26" s="973">
        <f t="shared" si="7"/>
        <v>0</v>
      </c>
      <c r="BI26" s="967"/>
      <c r="BJ26" s="974">
        <f t="shared" si="18"/>
        <v>0</v>
      </c>
      <c r="BK26" s="1049"/>
      <c r="BL26" s="1049"/>
      <c r="BM26" s="1049"/>
      <c r="BN26" s="1049"/>
      <c r="BO26" s="1083"/>
      <c r="BP26" s="1083"/>
      <c r="BQ26" s="1083"/>
      <c r="BR26" s="1083"/>
      <c r="BS26" s="1083"/>
      <c r="BT26" s="1083"/>
      <c r="BU26" s="1083"/>
      <c r="BV26" s="1083"/>
      <c r="BW26" s="1083"/>
      <c r="BX26" s="1083"/>
      <c r="BY26" s="1083"/>
      <c r="BZ26" s="1083"/>
      <c r="CA26" s="1083"/>
      <c r="CB26" s="1083"/>
      <c r="CC26" s="1083"/>
      <c r="CD26" s="1083"/>
      <c r="CE26" s="1083"/>
      <c r="CF26" s="1083"/>
      <c r="CG26" s="1083"/>
      <c r="CH26" s="1083"/>
      <c r="CI26" s="1083"/>
      <c r="CJ26" s="1083"/>
      <c r="CK26" s="1083"/>
      <c r="CL26" s="1083"/>
      <c r="CM26" s="1083"/>
      <c r="CN26" s="1083"/>
      <c r="CO26" s="1083"/>
    </row>
    <row r="27" spans="1:93" s="955" customFormat="1" ht="12.75">
      <c r="A27" s="953"/>
      <c r="B27" s="986">
        <v>22</v>
      </c>
      <c r="C27" s="2092" t="s">
        <v>954</v>
      </c>
      <c r="D27" s="945" t="str">
        <f t="shared" si="9"/>
        <v>Total</v>
      </c>
      <c r="E27" s="945" t="s">
        <v>671</v>
      </c>
      <c r="F27" s="946">
        <v>2015</v>
      </c>
      <c r="G27" s="945" t="s">
        <v>8</v>
      </c>
      <c r="H27" s="990" t="s">
        <v>21</v>
      </c>
      <c r="I27" s="990" t="s">
        <v>286</v>
      </c>
      <c r="J27" s="990"/>
      <c r="K27" s="990"/>
      <c r="L27" s="995" t="str">
        <f t="shared" si="0"/>
        <v xml:space="preserve">    Other</v>
      </c>
      <c r="M27" s="972">
        <f>+M28+M30</f>
        <v>0</v>
      </c>
      <c r="N27" s="973">
        <f>+N28+N30</f>
        <v>0</v>
      </c>
      <c r="O27" s="968">
        <f t="shared" si="1"/>
        <v>0</v>
      </c>
      <c r="P27" s="973">
        <f t="shared" ref="P27:Q27" si="23">+P28+P30</f>
        <v>0</v>
      </c>
      <c r="Q27" s="974">
        <f t="shared" si="23"/>
        <v>0</v>
      </c>
      <c r="R27" s="2680"/>
      <c r="S27" s="2670"/>
      <c r="T27" s="2670"/>
      <c r="U27" s="2670"/>
      <c r="V27" s="973">
        <f>+V28+V30</f>
        <v>0</v>
      </c>
      <c r="W27" s="2642">
        <f t="shared" si="2"/>
        <v>0</v>
      </c>
      <c r="X27" s="2733"/>
      <c r="Y27" s="2669"/>
      <c r="Z27" s="2670"/>
      <c r="AA27" s="2670"/>
      <c r="AB27" s="2670"/>
      <c r="AC27" s="2669"/>
      <c r="AD27" s="1050">
        <f>+AD28+AD30</f>
        <v>0</v>
      </c>
      <c r="AE27" s="2659">
        <f t="shared" si="3"/>
        <v>0</v>
      </c>
      <c r="AF27" s="2669"/>
      <c r="AG27" s="2670"/>
      <c r="AH27" s="2670"/>
      <c r="AI27" s="2670"/>
      <c r="AJ27" s="2669"/>
      <c r="AK27" s="1050">
        <f>+AK28+AK30</f>
        <v>0</v>
      </c>
      <c r="AL27" s="973">
        <f>+AL28+AL30</f>
        <v>0</v>
      </c>
      <c r="AM27" s="973">
        <f t="shared" si="4"/>
        <v>0</v>
      </c>
      <c r="AN27" s="973">
        <f>+AN28+AN30</f>
        <v>0</v>
      </c>
      <c r="AO27" s="973">
        <f t="shared" si="5"/>
        <v>0</v>
      </c>
      <c r="AP27" s="973">
        <f t="shared" ref="AP27:BG27" si="24">+AP28+AP30</f>
        <v>0</v>
      </c>
      <c r="AQ27" s="973">
        <f t="shared" si="24"/>
        <v>0</v>
      </c>
      <c r="AR27" s="973">
        <f t="shared" si="24"/>
        <v>0</v>
      </c>
      <c r="AS27" s="973">
        <f t="shared" si="24"/>
        <v>0</v>
      </c>
      <c r="AT27" s="973">
        <f t="shared" si="24"/>
        <v>0</v>
      </c>
      <c r="AU27" s="973">
        <f t="shared" si="24"/>
        <v>0</v>
      </c>
      <c r="AV27" s="972">
        <f t="shared" si="24"/>
        <v>0</v>
      </c>
      <c r="AW27" s="2668">
        <f t="shared" si="24"/>
        <v>0</v>
      </c>
      <c r="AX27" s="2668">
        <f t="shared" si="24"/>
        <v>0</v>
      </c>
      <c r="AY27" s="2668">
        <f t="shared" si="24"/>
        <v>0</v>
      </c>
      <c r="AZ27" s="2668">
        <f t="shared" si="24"/>
        <v>0</v>
      </c>
      <c r="BA27" s="973">
        <f t="shared" si="24"/>
        <v>0</v>
      </c>
      <c r="BB27" s="973">
        <f t="shared" si="24"/>
        <v>0</v>
      </c>
      <c r="BC27" s="973">
        <f t="shared" si="24"/>
        <v>0</v>
      </c>
      <c r="BD27" s="973">
        <f t="shared" si="24"/>
        <v>0</v>
      </c>
      <c r="BE27" s="973">
        <f t="shared" si="24"/>
        <v>0</v>
      </c>
      <c r="BF27" s="972">
        <f t="shared" si="6"/>
        <v>0</v>
      </c>
      <c r="BG27" s="973">
        <f t="shared" si="24"/>
        <v>0</v>
      </c>
      <c r="BH27" s="973">
        <f t="shared" si="7"/>
        <v>0</v>
      </c>
      <c r="BI27" s="973">
        <f>+BI28+BI30</f>
        <v>0</v>
      </c>
      <c r="BJ27" s="974">
        <f t="shared" si="18"/>
        <v>0</v>
      </c>
      <c r="BK27" s="1049"/>
      <c r="BL27" s="1049"/>
      <c r="BM27" s="1049"/>
      <c r="BN27" s="1049"/>
      <c r="BO27" s="1083"/>
      <c r="BP27" s="1083"/>
      <c r="BQ27" s="1083"/>
      <c r="BR27" s="1083"/>
      <c r="BS27" s="1083"/>
      <c r="BT27" s="1083"/>
      <c r="BU27" s="1083"/>
      <c r="BV27" s="1083"/>
      <c r="BW27" s="1083"/>
      <c r="BX27" s="1083"/>
      <c r="BY27" s="1083"/>
      <c r="BZ27" s="1083"/>
      <c r="CA27" s="1083"/>
      <c r="CB27" s="1083"/>
      <c r="CC27" s="1083"/>
      <c r="CD27" s="1083"/>
      <c r="CE27" s="1083"/>
      <c r="CF27" s="1083"/>
      <c r="CG27" s="1083"/>
      <c r="CH27" s="1083"/>
      <c r="CI27" s="1083"/>
      <c r="CJ27" s="1083"/>
      <c r="CK27" s="1083"/>
      <c r="CL27" s="1083"/>
      <c r="CM27" s="1083"/>
      <c r="CN27" s="1083"/>
      <c r="CO27" s="1083"/>
    </row>
    <row r="28" spans="1:93" s="955" customFormat="1" ht="12.75">
      <c r="A28" s="953"/>
      <c r="B28" s="986">
        <v>23</v>
      </c>
      <c r="C28" s="2092" t="s">
        <v>953</v>
      </c>
      <c r="D28" s="945" t="str">
        <f t="shared" si="9"/>
        <v>Total</v>
      </c>
      <c r="E28" s="945" t="s">
        <v>671</v>
      </c>
      <c r="F28" s="946">
        <v>2015</v>
      </c>
      <c r="G28" s="945" t="s">
        <v>8</v>
      </c>
      <c r="H28" s="990" t="s">
        <v>21</v>
      </c>
      <c r="I28" s="990" t="s">
        <v>286</v>
      </c>
      <c r="J28" s="990" t="s">
        <v>1055</v>
      </c>
      <c r="K28" s="990"/>
      <c r="L28" s="995" t="str">
        <f t="shared" si="0"/>
        <v xml:space="preserve">        SME</v>
      </c>
      <c r="M28" s="975"/>
      <c r="N28" s="976"/>
      <c r="O28" s="968">
        <f t="shared" si="1"/>
        <v>0</v>
      </c>
      <c r="P28" s="976"/>
      <c r="Q28" s="977"/>
      <c r="R28" s="2680"/>
      <c r="S28" s="2670"/>
      <c r="T28" s="2670"/>
      <c r="U28" s="2670"/>
      <c r="V28" s="976"/>
      <c r="W28" s="2642">
        <f t="shared" si="2"/>
        <v>0</v>
      </c>
      <c r="X28" s="2733"/>
      <c r="Y28" s="2669"/>
      <c r="Z28" s="2670"/>
      <c r="AA28" s="2670"/>
      <c r="AB28" s="2670"/>
      <c r="AC28" s="2669"/>
      <c r="AD28" s="1053"/>
      <c r="AE28" s="2659">
        <f t="shared" si="3"/>
        <v>0</v>
      </c>
      <c r="AF28" s="2669"/>
      <c r="AG28" s="2670"/>
      <c r="AH28" s="2670"/>
      <c r="AI28" s="2670"/>
      <c r="AJ28" s="2669"/>
      <c r="AK28" s="1053"/>
      <c r="AL28" s="976"/>
      <c r="AM28" s="973">
        <f t="shared" si="4"/>
        <v>0</v>
      </c>
      <c r="AN28" s="976"/>
      <c r="AO28" s="973">
        <f t="shared" si="5"/>
        <v>0</v>
      </c>
      <c r="AP28" s="976"/>
      <c r="AQ28" s="976"/>
      <c r="AR28" s="976"/>
      <c r="AS28" s="967"/>
      <c r="AT28" s="967"/>
      <c r="AU28" s="969"/>
      <c r="AV28" s="975"/>
      <c r="AW28" s="2669"/>
      <c r="AX28" s="2669"/>
      <c r="AY28" s="2669"/>
      <c r="AZ28" s="2669"/>
      <c r="BA28" s="976"/>
      <c r="BB28" s="976"/>
      <c r="BC28" s="976"/>
      <c r="BD28" s="976"/>
      <c r="BE28" s="976"/>
      <c r="BF28" s="2109">
        <f t="shared" si="6"/>
        <v>0</v>
      </c>
      <c r="BG28" s="976"/>
      <c r="BH28" s="973">
        <f t="shared" si="7"/>
        <v>0</v>
      </c>
      <c r="BI28" s="976"/>
      <c r="BJ28" s="974">
        <f t="shared" si="18"/>
        <v>0</v>
      </c>
      <c r="BK28" s="1049"/>
      <c r="BL28" s="1049"/>
      <c r="BM28" s="1049"/>
      <c r="BN28" s="1049"/>
      <c r="BO28" s="1083"/>
      <c r="BP28" s="1083"/>
      <c r="BQ28" s="1083"/>
      <c r="BR28" s="1083"/>
      <c r="BS28" s="1083"/>
      <c r="BT28" s="1083"/>
      <c r="BU28" s="1083"/>
      <c r="BV28" s="1083"/>
      <c r="BW28" s="1083"/>
      <c r="BX28" s="1083"/>
      <c r="BY28" s="1083"/>
      <c r="BZ28" s="1083"/>
      <c r="CA28" s="1083"/>
      <c r="CB28" s="1083"/>
      <c r="CC28" s="1083"/>
      <c r="CD28" s="1083"/>
      <c r="CE28" s="1083"/>
      <c r="CF28" s="1083"/>
      <c r="CG28" s="1083"/>
      <c r="CH28" s="1083"/>
      <c r="CI28" s="1083"/>
      <c r="CJ28" s="1083"/>
      <c r="CK28" s="1083"/>
      <c r="CL28" s="1083"/>
      <c r="CM28" s="1083"/>
      <c r="CN28" s="1083"/>
      <c r="CO28" s="1083"/>
    </row>
    <row r="29" spans="1:93" s="1094" customFormat="1" ht="12.75" customHeight="1">
      <c r="A29" s="978"/>
      <c r="B29" s="1001">
        <v>24</v>
      </c>
      <c r="C29" s="2093" t="s">
        <v>1053</v>
      </c>
      <c r="D29" s="945" t="str">
        <f t="shared" si="9"/>
        <v>Total</v>
      </c>
      <c r="E29" s="945" t="s">
        <v>671</v>
      </c>
      <c r="F29" s="946">
        <v>2015</v>
      </c>
      <c r="G29" s="945" t="s">
        <v>8</v>
      </c>
      <c r="H29" s="990" t="s">
        <v>21</v>
      </c>
      <c r="I29" s="990" t="s">
        <v>286</v>
      </c>
      <c r="J29" s="990" t="s">
        <v>1055</v>
      </c>
      <c r="K29" s="990" t="s">
        <v>1060</v>
      </c>
      <c r="L29" s="1002" t="str">
        <f t="shared" si="0"/>
        <v xml:space="preserve">                (OPTIONAL) of which: subject to SME-supporting factor</v>
      </c>
      <c r="M29" s="975"/>
      <c r="N29" s="976"/>
      <c r="O29" s="1054">
        <f t="shared" si="1"/>
        <v>0</v>
      </c>
      <c r="P29" s="976"/>
      <c r="Q29" s="977"/>
      <c r="R29" s="2680"/>
      <c r="S29" s="2669"/>
      <c r="T29" s="2669"/>
      <c r="U29" s="2669"/>
      <c r="V29" s="976"/>
      <c r="W29" s="2643">
        <f t="shared" si="2"/>
        <v>0</v>
      </c>
      <c r="X29" s="2734"/>
      <c r="Y29" s="2669"/>
      <c r="Z29" s="2669"/>
      <c r="AA29" s="2669"/>
      <c r="AB29" s="2669"/>
      <c r="AC29" s="2669"/>
      <c r="AD29" s="1053"/>
      <c r="AE29" s="2660">
        <f t="shared" si="3"/>
        <v>0</v>
      </c>
      <c r="AF29" s="2669"/>
      <c r="AG29" s="2669"/>
      <c r="AH29" s="2669"/>
      <c r="AI29" s="2669"/>
      <c r="AJ29" s="2669"/>
      <c r="AK29" s="1053"/>
      <c r="AL29" s="976"/>
      <c r="AM29" s="1055">
        <f t="shared" si="4"/>
        <v>0</v>
      </c>
      <c r="AN29" s="976"/>
      <c r="AO29" s="1055">
        <f t="shared" si="5"/>
        <v>0</v>
      </c>
      <c r="AP29" s="976"/>
      <c r="AQ29" s="976"/>
      <c r="AR29" s="976"/>
      <c r="AS29" s="976"/>
      <c r="AT29" s="976"/>
      <c r="AU29" s="977"/>
      <c r="AV29" s="975"/>
      <c r="AW29" s="2669"/>
      <c r="AX29" s="2669"/>
      <c r="AY29" s="2669"/>
      <c r="AZ29" s="2669"/>
      <c r="BA29" s="976"/>
      <c r="BB29" s="976"/>
      <c r="BC29" s="976"/>
      <c r="BD29" s="976"/>
      <c r="BE29" s="976"/>
      <c r="BF29" s="2109">
        <f t="shared" si="6"/>
        <v>0</v>
      </c>
      <c r="BG29" s="976"/>
      <c r="BH29" s="1055">
        <f t="shared" si="7"/>
        <v>0</v>
      </c>
      <c r="BI29" s="976"/>
      <c r="BJ29" s="1056">
        <f t="shared" si="18"/>
        <v>0</v>
      </c>
      <c r="BK29" s="1057"/>
      <c r="BL29" s="1057"/>
      <c r="BM29" s="1057"/>
      <c r="BN29" s="1057"/>
      <c r="BO29" s="1093"/>
      <c r="BP29" s="1093"/>
      <c r="BQ29" s="1093"/>
      <c r="BR29" s="1093"/>
      <c r="BS29" s="1093"/>
      <c r="BT29" s="1093"/>
      <c r="BU29" s="1093"/>
      <c r="BV29" s="1093"/>
      <c r="BW29" s="1093"/>
      <c r="BX29" s="1093"/>
      <c r="BY29" s="1093"/>
      <c r="BZ29" s="1093"/>
      <c r="CA29" s="1093"/>
      <c r="CB29" s="1093"/>
      <c r="CC29" s="1093"/>
      <c r="CD29" s="1093"/>
      <c r="CE29" s="1093"/>
      <c r="CF29" s="1093"/>
      <c r="CG29" s="1093"/>
      <c r="CH29" s="1093"/>
      <c r="CI29" s="1093"/>
      <c r="CJ29" s="1093"/>
      <c r="CK29" s="1093"/>
      <c r="CL29" s="1093"/>
      <c r="CM29" s="1093"/>
      <c r="CN29" s="1093"/>
      <c r="CO29" s="1093"/>
    </row>
    <row r="30" spans="1:93" s="955" customFormat="1" ht="12.75">
      <c r="A30" s="953"/>
      <c r="B30" s="986">
        <v>25</v>
      </c>
      <c r="C30" s="2092" t="s">
        <v>953</v>
      </c>
      <c r="D30" s="945" t="str">
        <f t="shared" si="9"/>
        <v>Total</v>
      </c>
      <c r="E30" s="945" t="s">
        <v>671</v>
      </c>
      <c r="F30" s="946">
        <v>2015</v>
      </c>
      <c r="G30" s="945" t="s">
        <v>8</v>
      </c>
      <c r="H30" s="990" t="s">
        <v>21</v>
      </c>
      <c r="I30" s="990" t="s">
        <v>286</v>
      </c>
      <c r="J30" s="990" t="s">
        <v>1061</v>
      </c>
      <c r="K30" s="990"/>
      <c r="L30" s="995" t="str">
        <f t="shared" si="0"/>
        <v xml:space="preserve">        Non SME</v>
      </c>
      <c r="M30" s="966"/>
      <c r="N30" s="967"/>
      <c r="O30" s="968">
        <f t="shared" si="1"/>
        <v>0</v>
      </c>
      <c r="P30" s="967"/>
      <c r="Q30" s="969"/>
      <c r="R30" s="2679"/>
      <c r="S30" s="2670"/>
      <c r="T30" s="2670"/>
      <c r="U30" s="2670"/>
      <c r="V30" s="967"/>
      <c r="W30" s="2642">
        <f t="shared" si="2"/>
        <v>0</v>
      </c>
      <c r="X30" s="2733"/>
      <c r="Y30" s="2670"/>
      <c r="Z30" s="2670"/>
      <c r="AA30" s="2670"/>
      <c r="AB30" s="2670"/>
      <c r="AC30" s="2670"/>
      <c r="AD30" s="1051"/>
      <c r="AE30" s="2659">
        <f t="shared" si="3"/>
        <v>0</v>
      </c>
      <c r="AF30" s="2670"/>
      <c r="AG30" s="2670"/>
      <c r="AH30" s="2670"/>
      <c r="AI30" s="2670"/>
      <c r="AJ30" s="2670"/>
      <c r="AK30" s="1051"/>
      <c r="AL30" s="967"/>
      <c r="AM30" s="973">
        <f t="shared" si="4"/>
        <v>0</v>
      </c>
      <c r="AN30" s="967"/>
      <c r="AO30" s="973">
        <f t="shared" si="5"/>
        <v>0</v>
      </c>
      <c r="AP30" s="967"/>
      <c r="AQ30" s="967"/>
      <c r="AR30" s="967"/>
      <c r="AS30" s="967"/>
      <c r="AT30" s="967"/>
      <c r="AU30" s="969"/>
      <c r="AV30" s="966"/>
      <c r="AW30" s="2670"/>
      <c r="AX30" s="2670"/>
      <c r="AY30" s="2670"/>
      <c r="AZ30" s="2670"/>
      <c r="BA30" s="967"/>
      <c r="BB30" s="967"/>
      <c r="BC30" s="967"/>
      <c r="BD30" s="967"/>
      <c r="BE30" s="967"/>
      <c r="BF30" s="972">
        <f t="shared" si="6"/>
        <v>0</v>
      </c>
      <c r="BG30" s="967"/>
      <c r="BH30" s="973">
        <f t="shared" si="7"/>
        <v>0</v>
      </c>
      <c r="BI30" s="967"/>
      <c r="BJ30" s="974">
        <f t="shared" si="18"/>
        <v>0</v>
      </c>
      <c r="BK30" s="1049"/>
      <c r="BL30" s="1049"/>
      <c r="BM30" s="1049"/>
      <c r="BN30" s="1049"/>
      <c r="BO30" s="1083"/>
      <c r="BP30" s="1083"/>
      <c r="BQ30" s="1083"/>
      <c r="BR30" s="1083"/>
      <c r="BS30" s="1083"/>
      <c r="BT30" s="1083"/>
      <c r="BU30" s="1083"/>
      <c r="BV30" s="1083"/>
      <c r="BW30" s="1083"/>
      <c r="BX30" s="1083"/>
      <c r="BY30" s="1083"/>
      <c r="BZ30" s="1083"/>
      <c r="CA30" s="1083"/>
      <c r="CB30" s="1083"/>
      <c r="CC30" s="1083"/>
      <c r="CD30" s="1083"/>
      <c r="CE30" s="1083"/>
      <c r="CF30" s="1083"/>
      <c r="CG30" s="1083"/>
      <c r="CH30" s="1083"/>
      <c r="CI30" s="1083"/>
      <c r="CJ30" s="1083"/>
      <c r="CK30" s="1083"/>
      <c r="CL30" s="1083"/>
      <c r="CM30" s="1083"/>
      <c r="CN30" s="1083"/>
      <c r="CO30" s="1083"/>
    </row>
    <row r="31" spans="1:93" s="955" customFormat="1" ht="12.75">
      <c r="A31" s="953"/>
      <c r="B31" s="986">
        <v>26</v>
      </c>
      <c r="C31" s="2092" t="s">
        <v>953</v>
      </c>
      <c r="D31" s="945" t="str">
        <f t="shared" si="9"/>
        <v>Total</v>
      </c>
      <c r="E31" s="945" t="s">
        <v>671</v>
      </c>
      <c r="F31" s="946">
        <v>2015</v>
      </c>
      <c r="G31" s="945" t="s">
        <v>8</v>
      </c>
      <c r="H31" s="990" t="s">
        <v>29</v>
      </c>
      <c r="I31" s="990"/>
      <c r="J31" s="990"/>
      <c r="K31" s="990"/>
      <c r="L31" s="998" t="str">
        <f t="shared" si="0"/>
        <v>Equity</v>
      </c>
      <c r="M31" s="966"/>
      <c r="N31" s="967"/>
      <c r="O31" s="968">
        <f t="shared" si="1"/>
        <v>0</v>
      </c>
      <c r="P31" s="967"/>
      <c r="Q31" s="969"/>
      <c r="R31" s="2679"/>
      <c r="S31" s="2670"/>
      <c r="T31" s="2670"/>
      <c r="U31" s="2670"/>
      <c r="V31" s="967"/>
      <c r="W31" s="2642">
        <f t="shared" si="2"/>
        <v>0</v>
      </c>
      <c r="X31" s="2733"/>
      <c r="Y31" s="2670"/>
      <c r="Z31" s="2670"/>
      <c r="AA31" s="2670"/>
      <c r="AB31" s="2670"/>
      <c r="AC31" s="2670"/>
      <c r="AD31" s="1051"/>
      <c r="AE31" s="2659">
        <f t="shared" si="3"/>
        <v>0</v>
      </c>
      <c r="AF31" s="2670"/>
      <c r="AG31" s="2670"/>
      <c r="AH31" s="2670"/>
      <c r="AI31" s="2670"/>
      <c r="AJ31" s="2670"/>
      <c r="AK31" s="1051"/>
      <c r="AL31" s="967"/>
      <c r="AM31" s="973">
        <f t="shared" si="4"/>
        <v>0</v>
      </c>
      <c r="AN31" s="967"/>
      <c r="AO31" s="973">
        <f t="shared" si="5"/>
        <v>0</v>
      </c>
      <c r="AP31" s="967"/>
      <c r="AQ31" s="967"/>
      <c r="AR31" s="967"/>
      <c r="AS31" s="967"/>
      <c r="AT31" s="967"/>
      <c r="AU31" s="969"/>
      <c r="AV31" s="966"/>
      <c r="AW31" s="2667"/>
      <c r="AX31" s="2667"/>
      <c r="AY31" s="2667"/>
      <c r="AZ31" s="2667"/>
      <c r="BA31" s="967"/>
      <c r="BB31" s="967"/>
      <c r="BC31" s="967"/>
      <c r="BD31" s="967"/>
      <c r="BE31" s="967"/>
      <c r="BF31" s="972">
        <f t="shared" si="6"/>
        <v>0</v>
      </c>
      <c r="BG31" s="967"/>
      <c r="BH31" s="973">
        <f t="shared" si="7"/>
        <v>0</v>
      </c>
      <c r="BI31" s="967"/>
      <c r="BJ31" s="974">
        <f t="shared" si="18"/>
        <v>0</v>
      </c>
      <c r="BK31" s="1049"/>
      <c r="BL31" s="1049"/>
      <c r="BM31" s="1049"/>
      <c r="BN31" s="1049"/>
      <c r="BO31" s="1083"/>
      <c r="BP31" s="1083"/>
      <c r="BQ31" s="1083"/>
      <c r="BR31" s="1083"/>
      <c r="BS31" s="1083"/>
      <c r="BT31" s="1083"/>
      <c r="BU31" s="1083"/>
      <c r="BV31" s="1083"/>
      <c r="BW31" s="1083"/>
      <c r="BX31" s="1083"/>
      <c r="BY31" s="1083"/>
      <c r="BZ31" s="1083"/>
      <c r="CA31" s="1083"/>
      <c r="CB31" s="1083"/>
      <c r="CC31" s="1083"/>
      <c r="CD31" s="1083"/>
      <c r="CE31" s="1083"/>
      <c r="CF31" s="1083"/>
      <c r="CG31" s="1083"/>
      <c r="CH31" s="1083"/>
      <c r="CI31" s="1083"/>
      <c r="CJ31" s="1083"/>
      <c r="CK31" s="1083"/>
      <c r="CL31" s="1083"/>
      <c r="CM31" s="1083"/>
      <c r="CN31" s="1083"/>
      <c r="CO31" s="1083"/>
    </row>
    <row r="32" spans="1:93" s="955" customFormat="1" ht="12.75">
      <c r="A32" s="953"/>
      <c r="B32" s="986">
        <v>27</v>
      </c>
      <c r="C32" s="2092" t="s">
        <v>953</v>
      </c>
      <c r="D32" s="945" t="str">
        <f t="shared" si="9"/>
        <v>Total</v>
      </c>
      <c r="E32" s="945" t="s">
        <v>671</v>
      </c>
      <c r="F32" s="946">
        <v>2015</v>
      </c>
      <c r="G32" s="945" t="s">
        <v>8</v>
      </c>
      <c r="H32" s="990" t="s">
        <v>1</v>
      </c>
      <c r="I32" s="990"/>
      <c r="J32" s="990"/>
      <c r="K32" s="996"/>
      <c r="L32" s="998" t="str">
        <f t="shared" si="0"/>
        <v>Securitisation</v>
      </c>
      <c r="M32" s="2105"/>
      <c r="N32" s="1075"/>
      <c r="O32" s="2107"/>
      <c r="P32" s="1075"/>
      <c r="Q32" s="2106"/>
      <c r="R32" s="2681"/>
      <c r="S32" s="2667"/>
      <c r="T32" s="2667"/>
      <c r="U32" s="2667"/>
      <c r="V32" s="1075"/>
      <c r="W32" s="2644"/>
      <c r="X32" s="2661"/>
      <c r="Y32" s="2671"/>
      <c r="Z32" s="2667"/>
      <c r="AA32" s="2667"/>
      <c r="AB32" s="2667"/>
      <c r="AC32" s="2671"/>
      <c r="AD32" s="2103"/>
      <c r="AE32" s="2661"/>
      <c r="AF32" s="2671"/>
      <c r="AG32" s="2667"/>
      <c r="AH32" s="2667"/>
      <c r="AI32" s="2667"/>
      <c r="AJ32" s="2671"/>
      <c r="AK32" s="2103"/>
      <c r="AL32" s="1075"/>
      <c r="AM32" s="1075"/>
      <c r="AN32" s="1075"/>
      <c r="AO32" s="1075"/>
      <c r="AP32" s="1075"/>
      <c r="AQ32" s="1075"/>
      <c r="AR32" s="1075"/>
      <c r="AS32" s="1052"/>
      <c r="AT32" s="1052"/>
      <c r="AU32" s="2104"/>
      <c r="AV32" s="2105"/>
      <c r="AW32" s="2671"/>
      <c r="AX32" s="2671"/>
      <c r="AY32" s="2671"/>
      <c r="AZ32" s="2671"/>
      <c r="BA32" s="1075"/>
      <c r="BB32" s="1075"/>
      <c r="BC32" s="1075"/>
      <c r="BD32" s="1075"/>
      <c r="BE32" s="1075"/>
      <c r="BF32" s="2105"/>
      <c r="BG32" s="1075"/>
      <c r="BH32" s="1075"/>
      <c r="BI32" s="1075"/>
      <c r="BJ32" s="2106"/>
      <c r="BK32" s="1049"/>
      <c r="BL32" s="1049"/>
      <c r="BM32" s="1049"/>
      <c r="BN32" s="1049"/>
      <c r="BO32" s="1083"/>
      <c r="BP32" s="1083"/>
      <c r="BQ32" s="1083"/>
      <c r="BR32" s="1083"/>
      <c r="BS32" s="1083"/>
      <c r="BT32" s="1083"/>
      <c r="BU32" s="1083"/>
      <c r="BV32" s="1083"/>
      <c r="BW32" s="1083"/>
      <c r="BX32" s="1083"/>
      <c r="BY32" s="1083"/>
      <c r="BZ32" s="1083"/>
      <c r="CA32" s="1083"/>
      <c r="CB32" s="1083"/>
      <c r="CC32" s="1083"/>
      <c r="CD32" s="1083"/>
      <c r="CE32" s="1083"/>
      <c r="CF32" s="1083"/>
      <c r="CG32" s="1083"/>
      <c r="CH32" s="1083"/>
      <c r="CI32" s="1083"/>
      <c r="CJ32" s="1083"/>
      <c r="CK32" s="1083"/>
      <c r="CL32" s="1083"/>
      <c r="CM32" s="1083"/>
      <c r="CN32" s="1083"/>
      <c r="CO32" s="1083"/>
    </row>
    <row r="33" spans="1:93" s="955" customFormat="1" ht="12.75">
      <c r="A33" s="953"/>
      <c r="B33" s="988">
        <v>28</v>
      </c>
      <c r="C33" s="2094" t="s">
        <v>953</v>
      </c>
      <c r="D33" s="949" t="str">
        <f t="shared" si="9"/>
        <v>Total</v>
      </c>
      <c r="E33" s="949" t="s">
        <v>671</v>
      </c>
      <c r="F33" s="950">
        <v>2015</v>
      </c>
      <c r="G33" s="949" t="s">
        <v>8</v>
      </c>
      <c r="H33" s="992" t="s">
        <v>30</v>
      </c>
      <c r="I33" s="992"/>
      <c r="J33" s="992"/>
      <c r="K33" s="993"/>
      <c r="L33" s="999" t="str">
        <f t="shared" si="0"/>
        <v>Other non-credit obligation assets</v>
      </c>
      <c r="M33" s="979"/>
      <c r="N33" s="980"/>
      <c r="O33" s="981">
        <f t="shared" ref="O33:O34" si="25">+P33+Q33</f>
        <v>0</v>
      </c>
      <c r="P33" s="980"/>
      <c r="Q33" s="982"/>
      <c r="R33" s="2682"/>
      <c r="S33" s="2683"/>
      <c r="T33" s="2683"/>
      <c r="U33" s="2683"/>
      <c r="V33" s="980"/>
      <c r="W33" s="2645">
        <f>IFERROR(V33/M33,0)</f>
        <v>0</v>
      </c>
      <c r="X33" s="2687"/>
      <c r="Y33" s="2683"/>
      <c r="Z33" s="2683"/>
      <c r="AA33" s="2683"/>
      <c r="AB33" s="2683"/>
      <c r="AC33" s="2683"/>
      <c r="AD33" s="1058"/>
      <c r="AE33" s="2662">
        <f t="shared" si="3"/>
        <v>0</v>
      </c>
      <c r="AF33" s="2683"/>
      <c r="AG33" s="2683"/>
      <c r="AH33" s="2683"/>
      <c r="AI33" s="2683"/>
      <c r="AJ33" s="2683"/>
      <c r="AK33" s="1058"/>
      <c r="AL33" s="980"/>
      <c r="AM33" s="1059">
        <f>W33*Q33</f>
        <v>0</v>
      </c>
      <c r="AN33" s="980"/>
      <c r="AO33" s="1059">
        <f t="shared" ref="AO33:AO34" si="26">+AL33-AN33</f>
        <v>0</v>
      </c>
      <c r="AP33" s="980"/>
      <c r="AQ33" s="980"/>
      <c r="AR33" s="980"/>
      <c r="AS33" s="980"/>
      <c r="AT33" s="980"/>
      <c r="AU33" s="982"/>
      <c r="AV33" s="979"/>
      <c r="AW33" s="2672"/>
      <c r="AX33" s="2672"/>
      <c r="AY33" s="2672"/>
      <c r="AZ33" s="2672"/>
      <c r="BA33" s="980"/>
      <c r="BB33" s="980"/>
      <c r="BC33" s="980"/>
      <c r="BD33" s="980"/>
      <c r="BE33" s="980"/>
      <c r="BF33" s="1074">
        <f t="shared" ref="BF33:BF34" si="27">+BG33+BI33</f>
        <v>0</v>
      </c>
      <c r="BG33" s="980"/>
      <c r="BH33" s="1059">
        <f t="shared" ref="BH33:BH60" si="28">IFERROR(BG33/BC33,0)</f>
        <v>0</v>
      </c>
      <c r="BI33" s="980"/>
      <c r="BJ33" s="1060">
        <f t="shared" ref="BJ33:BJ60" si="29">IFERROR(BI33/AV33,0)</f>
        <v>0</v>
      </c>
      <c r="BK33" s="1049"/>
      <c r="BL33" s="1049"/>
      <c r="BM33" s="1049"/>
      <c r="BN33" s="1049"/>
      <c r="BO33" s="1083"/>
      <c r="BP33" s="1083"/>
      <c r="BQ33" s="1083"/>
      <c r="BR33" s="1083"/>
      <c r="BS33" s="1083"/>
      <c r="BT33" s="1083"/>
      <c r="BU33" s="1083"/>
      <c r="BV33" s="1083"/>
      <c r="BW33" s="1083"/>
      <c r="BX33" s="1083"/>
      <c r="BY33" s="1083"/>
      <c r="BZ33" s="1083"/>
      <c r="CA33" s="1083"/>
      <c r="CB33" s="1083"/>
      <c r="CC33" s="1083"/>
      <c r="CD33" s="1083"/>
      <c r="CE33" s="1083"/>
      <c r="CF33" s="1083"/>
      <c r="CG33" s="1083"/>
      <c r="CH33" s="1083"/>
      <c r="CI33" s="1083"/>
      <c r="CJ33" s="1083"/>
      <c r="CK33" s="1083"/>
      <c r="CL33" s="1083"/>
      <c r="CM33" s="1083"/>
      <c r="CN33" s="1083"/>
      <c r="CO33" s="1083"/>
    </row>
    <row r="34" spans="1:93" s="1096" customFormat="1" thickBot="1">
      <c r="A34" s="956"/>
      <c r="B34" s="994">
        <v>29</v>
      </c>
      <c r="C34" s="2095" t="s">
        <v>954</v>
      </c>
      <c r="D34" s="947" t="str">
        <f t="shared" si="9"/>
        <v>Total</v>
      </c>
      <c r="E34" s="947" t="s">
        <v>671</v>
      </c>
      <c r="F34" s="948">
        <v>2015</v>
      </c>
      <c r="G34" s="947" t="s">
        <v>8</v>
      </c>
      <c r="H34" s="991" t="s">
        <v>672</v>
      </c>
      <c r="I34" s="991"/>
      <c r="J34" s="991"/>
      <c r="K34" s="991"/>
      <c r="L34" s="1000" t="str">
        <f t="shared" si="0"/>
        <v>TOTAL</v>
      </c>
      <c r="M34" s="1061">
        <f>+M6+M7+M8+M18+M31+M33</f>
        <v>0</v>
      </c>
      <c r="N34" s="1062">
        <f>+N6+N7+N8+N18+N31+N33</f>
        <v>0</v>
      </c>
      <c r="O34" s="1063">
        <f t="shared" si="25"/>
        <v>0</v>
      </c>
      <c r="P34" s="1062">
        <f t="shared" ref="P34:Q34" si="30">+P6+P7+P8+P18+P31+P33</f>
        <v>0</v>
      </c>
      <c r="Q34" s="1064">
        <f t="shared" si="30"/>
        <v>0</v>
      </c>
      <c r="R34" s="2684"/>
      <c r="S34" s="2685"/>
      <c r="T34" s="2685"/>
      <c r="U34" s="2685"/>
      <c r="V34" s="1062">
        <f>+V6+V7+V8+V18+V31+V33</f>
        <v>0</v>
      </c>
      <c r="W34" s="2646">
        <f t="shared" ref="W34" si="31">IFERROR(V34/M34,0)</f>
        <v>0</v>
      </c>
      <c r="X34" s="2688"/>
      <c r="Y34" s="2685"/>
      <c r="Z34" s="2685"/>
      <c r="AA34" s="2685"/>
      <c r="AB34" s="2685"/>
      <c r="AC34" s="2685"/>
      <c r="AD34" s="1065">
        <f>+AD6+AD7+AD8+AD18+AD31+AD33</f>
        <v>0</v>
      </c>
      <c r="AE34" s="2663">
        <f t="shared" si="3"/>
        <v>0</v>
      </c>
      <c r="AF34" s="2685"/>
      <c r="AG34" s="2685"/>
      <c r="AH34" s="2685"/>
      <c r="AI34" s="2685"/>
      <c r="AJ34" s="2685"/>
      <c r="AK34" s="1065">
        <f>+AK6+AK7+AK8+AK18+AK31+AK33</f>
        <v>0</v>
      </c>
      <c r="AL34" s="1062">
        <f>+AL6+AL7+AL8+AL18+AL31+AL33</f>
        <v>0</v>
      </c>
      <c r="AM34" s="1062">
        <f t="shared" ref="AM34" si="32">+W34*M34</f>
        <v>0</v>
      </c>
      <c r="AN34" s="1062">
        <f>+AN6+AN7+AN8+AN18+AN31+AN33</f>
        <v>0</v>
      </c>
      <c r="AO34" s="1062">
        <f t="shared" si="26"/>
        <v>0</v>
      </c>
      <c r="AP34" s="1062">
        <f t="shared" ref="AP34:BG34" si="33">+AP6+AP7+AP8+AP18+AP31+AP33</f>
        <v>0</v>
      </c>
      <c r="AQ34" s="1062">
        <f t="shared" si="33"/>
        <v>0</v>
      </c>
      <c r="AR34" s="1062">
        <f t="shared" si="33"/>
        <v>0</v>
      </c>
      <c r="AS34" s="1062">
        <f t="shared" si="33"/>
        <v>0</v>
      </c>
      <c r="AT34" s="1062">
        <f t="shared" si="33"/>
        <v>0</v>
      </c>
      <c r="AU34" s="1062">
        <f t="shared" si="33"/>
        <v>0</v>
      </c>
      <c r="AV34" s="1061">
        <f t="shared" si="33"/>
        <v>0</v>
      </c>
      <c r="AW34" s="2673">
        <f>+AW6+AW7+AW8+AW18</f>
        <v>0</v>
      </c>
      <c r="AX34" s="2673">
        <f t="shared" ref="AX34:AZ34" si="34">+AX6+AX7+AX8+AX18</f>
        <v>0</v>
      </c>
      <c r="AY34" s="2673">
        <f t="shared" si="34"/>
        <v>0</v>
      </c>
      <c r="AZ34" s="2673">
        <f t="shared" si="34"/>
        <v>0</v>
      </c>
      <c r="BA34" s="1062">
        <f t="shared" si="33"/>
        <v>0</v>
      </c>
      <c r="BB34" s="1062">
        <f t="shared" si="33"/>
        <v>0</v>
      </c>
      <c r="BC34" s="1062">
        <f t="shared" si="33"/>
        <v>0</v>
      </c>
      <c r="BD34" s="1062">
        <f t="shared" si="33"/>
        <v>0</v>
      </c>
      <c r="BE34" s="1062">
        <f t="shared" si="33"/>
        <v>0</v>
      </c>
      <c r="BF34" s="1061">
        <f t="shared" si="27"/>
        <v>0</v>
      </c>
      <c r="BG34" s="1062">
        <f t="shared" si="33"/>
        <v>0</v>
      </c>
      <c r="BH34" s="1062">
        <f t="shared" si="28"/>
        <v>0</v>
      </c>
      <c r="BI34" s="1062">
        <f>+BI6+BI7+BI8+BI18+BI31+BI33</f>
        <v>0</v>
      </c>
      <c r="BJ34" s="1064">
        <f t="shared" si="29"/>
        <v>0</v>
      </c>
      <c r="BK34" s="1066"/>
      <c r="BL34" s="1066"/>
      <c r="BM34" s="1066"/>
      <c r="BN34" s="1066"/>
      <c r="BO34" s="1095"/>
      <c r="BP34" s="1095"/>
      <c r="BQ34" s="1095"/>
      <c r="BR34" s="1095"/>
      <c r="BS34" s="1095"/>
      <c r="BT34" s="1095"/>
      <c r="BU34" s="1095"/>
      <c r="BV34" s="1095"/>
      <c r="BW34" s="1095"/>
      <c r="BX34" s="1095"/>
      <c r="BY34" s="1095"/>
      <c r="BZ34" s="1095"/>
      <c r="CA34" s="1095"/>
      <c r="CB34" s="1095"/>
      <c r="CC34" s="1095"/>
      <c r="CD34" s="1095"/>
      <c r="CE34" s="1095"/>
      <c r="CF34" s="1095"/>
      <c r="CG34" s="1095"/>
      <c r="CH34" s="1095"/>
      <c r="CI34" s="1095"/>
      <c r="CJ34" s="1095"/>
      <c r="CK34" s="1095"/>
      <c r="CL34" s="1095"/>
      <c r="CM34" s="1095"/>
      <c r="CN34" s="1095"/>
      <c r="CO34" s="1095"/>
    </row>
    <row r="35" spans="1:93" s="955" customFormat="1" ht="12.75">
      <c r="A35" s="953"/>
      <c r="B35" s="985">
        <v>30</v>
      </c>
      <c r="C35" s="2091" t="s">
        <v>953</v>
      </c>
      <c r="D35" s="943" t="str">
        <f t="shared" si="9"/>
        <v>Total</v>
      </c>
      <c r="E35" s="943" t="s">
        <v>671</v>
      </c>
      <c r="F35" s="944">
        <v>2015</v>
      </c>
      <c r="G35" s="943" t="s">
        <v>31</v>
      </c>
      <c r="H35" s="989" t="s">
        <v>9</v>
      </c>
      <c r="I35" s="989"/>
      <c r="J35" s="989"/>
      <c r="K35" s="989"/>
      <c r="L35" s="997" t="str">
        <f t="shared" si="0"/>
        <v>Central banks and central governments</v>
      </c>
      <c r="M35" s="962"/>
      <c r="N35" s="963"/>
      <c r="O35" s="964">
        <f>+P35+Q35</f>
        <v>0</v>
      </c>
      <c r="P35" s="963"/>
      <c r="Q35" s="965"/>
      <c r="R35" s="2677"/>
      <c r="S35" s="2678"/>
      <c r="T35" s="2678"/>
      <c r="U35" s="2678"/>
      <c r="V35" s="963"/>
      <c r="W35" s="2641">
        <f t="shared" ref="W35:W60" si="35">IFERROR(V35/M35,0)</f>
        <v>0</v>
      </c>
      <c r="X35" s="2735"/>
      <c r="Y35" s="2678"/>
      <c r="Z35" s="2678"/>
      <c r="AA35" s="2678"/>
      <c r="AB35" s="2678"/>
      <c r="AC35" s="2678"/>
      <c r="AD35" s="1047"/>
      <c r="AE35" s="2658">
        <f t="shared" ref="AE35:AE60" si="36">IFERROR(P35/N35,0)</f>
        <v>0</v>
      </c>
      <c r="AF35" s="2678"/>
      <c r="AG35" s="2678"/>
      <c r="AH35" s="2678"/>
      <c r="AI35" s="2678"/>
      <c r="AJ35" s="2678"/>
      <c r="AK35" s="1047"/>
      <c r="AL35" s="963"/>
      <c r="AM35" s="970">
        <f t="shared" ref="AM35:AM60" si="37">W35*Q35</f>
        <v>0</v>
      </c>
      <c r="AN35" s="963"/>
      <c r="AO35" s="970">
        <f>+AL35-AN35</f>
        <v>0</v>
      </c>
      <c r="AP35" s="963"/>
      <c r="AQ35" s="963"/>
      <c r="AR35" s="963"/>
      <c r="AS35" s="963"/>
      <c r="AT35" s="963"/>
      <c r="AU35" s="965"/>
      <c r="AV35" s="962"/>
      <c r="AW35" s="2666"/>
      <c r="AX35" s="2666"/>
      <c r="AY35" s="2666"/>
      <c r="AZ35" s="2666"/>
      <c r="BA35" s="963"/>
      <c r="BB35" s="963"/>
      <c r="BC35" s="963"/>
      <c r="BD35" s="963"/>
      <c r="BE35" s="963"/>
      <c r="BF35" s="633">
        <f>+BG35+BI35</f>
        <v>0</v>
      </c>
      <c r="BG35" s="963"/>
      <c r="BH35" s="970">
        <f t="shared" si="28"/>
        <v>0</v>
      </c>
      <c r="BI35" s="963"/>
      <c r="BJ35" s="971">
        <f t="shared" si="29"/>
        <v>0</v>
      </c>
      <c r="BK35" s="1049"/>
      <c r="BL35" s="1049"/>
      <c r="BM35" s="1049"/>
      <c r="BN35" s="1049"/>
      <c r="BO35" s="1083"/>
      <c r="BP35" s="1083"/>
      <c r="BQ35" s="1083"/>
      <c r="BR35" s="1083"/>
      <c r="BS35" s="1083"/>
      <c r="BT35" s="1083"/>
      <c r="BU35" s="1083"/>
      <c r="BV35" s="1083"/>
      <c r="BW35" s="1083"/>
      <c r="BX35" s="1083"/>
      <c r="BY35" s="1083"/>
      <c r="BZ35" s="1083"/>
      <c r="CA35" s="1083"/>
      <c r="CB35" s="1083"/>
      <c r="CC35" s="1083"/>
      <c r="CD35" s="1083"/>
      <c r="CE35" s="1083"/>
      <c r="CF35" s="1083"/>
      <c r="CG35" s="1083"/>
      <c r="CH35" s="1083"/>
      <c r="CI35" s="1083"/>
      <c r="CJ35" s="1083"/>
      <c r="CK35" s="1083"/>
      <c r="CL35" s="1083"/>
      <c r="CM35" s="1083"/>
      <c r="CN35" s="1083"/>
      <c r="CO35" s="1083"/>
    </row>
    <row r="36" spans="1:93" s="955" customFormat="1" ht="12.75">
      <c r="A36" s="953"/>
      <c r="B36" s="986">
        <v>31</v>
      </c>
      <c r="C36" s="2092" t="s">
        <v>953</v>
      </c>
      <c r="D36" s="945" t="str">
        <f t="shared" si="9"/>
        <v>Total</v>
      </c>
      <c r="E36" s="945" t="s">
        <v>671</v>
      </c>
      <c r="F36" s="946">
        <v>2015</v>
      </c>
      <c r="G36" s="945" t="s">
        <v>31</v>
      </c>
      <c r="H36" s="990" t="s">
        <v>10</v>
      </c>
      <c r="I36" s="990"/>
      <c r="J36" s="990"/>
      <c r="K36" s="990"/>
      <c r="L36" s="998" t="str">
        <f t="shared" si="0"/>
        <v>Institutions</v>
      </c>
      <c r="M36" s="966"/>
      <c r="N36" s="967"/>
      <c r="O36" s="968">
        <f t="shared" ref="O36:O60" si="38">+P36+Q36</f>
        <v>0</v>
      </c>
      <c r="P36" s="967"/>
      <c r="Q36" s="969"/>
      <c r="R36" s="2679"/>
      <c r="S36" s="2670"/>
      <c r="T36" s="2670"/>
      <c r="U36" s="2670"/>
      <c r="V36" s="967"/>
      <c r="W36" s="2642">
        <f t="shared" si="35"/>
        <v>0</v>
      </c>
      <c r="X36" s="2733"/>
      <c r="Y36" s="2670"/>
      <c r="Z36" s="2670"/>
      <c r="AA36" s="2670"/>
      <c r="AB36" s="2670"/>
      <c r="AC36" s="2670"/>
      <c r="AD36" s="1051"/>
      <c r="AE36" s="2659">
        <f t="shared" si="36"/>
        <v>0</v>
      </c>
      <c r="AF36" s="2670"/>
      <c r="AG36" s="2670"/>
      <c r="AH36" s="2670"/>
      <c r="AI36" s="2670"/>
      <c r="AJ36" s="2670"/>
      <c r="AK36" s="1051"/>
      <c r="AL36" s="967"/>
      <c r="AM36" s="973">
        <f t="shared" si="37"/>
        <v>0</v>
      </c>
      <c r="AN36" s="967"/>
      <c r="AO36" s="973">
        <f t="shared" ref="AO36:AO60" si="39">+AL36-AN36</f>
        <v>0</v>
      </c>
      <c r="AP36" s="967"/>
      <c r="AQ36" s="967"/>
      <c r="AR36" s="967"/>
      <c r="AS36" s="967"/>
      <c r="AT36" s="967"/>
      <c r="AU36" s="969"/>
      <c r="AV36" s="966"/>
      <c r="AW36" s="2667"/>
      <c r="AX36" s="2667"/>
      <c r="AY36" s="2667"/>
      <c r="AZ36" s="2667"/>
      <c r="BA36" s="967"/>
      <c r="BB36" s="967"/>
      <c r="BC36" s="967"/>
      <c r="BD36" s="967"/>
      <c r="BE36" s="967"/>
      <c r="BF36" s="972">
        <f t="shared" ref="BF36:BF60" si="40">+BG36+BI36</f>
        <v>0</v>
      </c>
      <c r="BG36" s="967"/>
      <c r="BH36" s="973">
        <f t="shared" si="28"/>
        <v>0</v>
      </c>
      <c r="BI36" s="967"/>
      <c r="BJ36" s="974">
        <f t="shared" si="29"/>
        <v>0</v>
      </c>
      <c r="BK36" s="1049"/>
      <c r="BL36" s="1049"/>
      <c r="BM36" s="1049"/>
      <c r="BN36" s="1049"/>
      <c r="BO36" s="1083"/>
      <c r="BP36" s="1083"/>
      <c r="BQ36" s="1083"/>
      <c r="BR36" s="1083"/>
      <c r="BS36" s="1083"/>
      <c r="BT36" s="1083"/>
      <c r="BU36" s="1083"/>
      <c r="BV36" s="1083"/>
      <c r="BW36" s="1083"/>
      <c r="BX36" s="1083"/>
      <c r="BY36" s="1083"/>
      <c r="BZ36" s="1083"/>
      <c r="CA36" s="1083"/>
      <c r="CB36" s="1083"/>
      <c r="CC36" s="1083"/>
      <c r="CD36" s="1083"/>
      <c r="CE36" s="1083"/>
      <c r="CF36" s="1083"/>
      <c r="CG36" s="1083"/>
      <c r="CH36" s="1083"/>
      <c r="CI36" s="1083"/>
      <c r="CJ36" s="1083"/>
      <c r="CK36" s="1083"/>
      <c r="CL36" s="1083"/>
      <c r="CM36" s="1083"/>
      <c r="CN36" s="1083"/>
      <c r="CO36" s="1083"/>
    </row>
    <row r="37" spans="1:93" s="955" customFormat="1" ht="12.75">
      <c r="A37" s="953"/>
      <c r="B37" s="986">
        <v>32</v>
      </c>
      <c r="C37" s="2092" t="s">
        <v>954</v>
      </c>
      <c r="D37" s="945" t="str">
        <f t="shared" si="9"/>
        <v>Total</v>
      </c>
      <c r="E37" s="945" t="s">
        <v>671</v>
      </c>
      <c r="F37" s="946">
        <v>2015</v>
      </c>
      <c r="G37" s="945" t="s">
        <v>31</v>
      </c>
      <c r="H37" s="990" t="s">
        <v>11</v>
      </c>
      <c r="I37" s="990"/>
      <c r="J37" s="990"/>
      <c r="K37" s="990"/>
      <c r="L37" s="998" t="str">
        <f t="shared" si="0"/>
        <v>Corporates</v>
      </c>
      <c r="M37" s="972">
        <f>+M38+M41+M44</f>
        <v>0</v>
      </c>
      <c r="N37" s="973">
        <f>+N38+N41+N44</f>
        <v>0</v>
      </c>
      <c r="O37" s="968">
        <f t="shared" si="38"/>
        <v>0</v>
      </c>
      <c r="P37" s="973">
        <f t="shared" ref="P37" si="41">+P38+P41+P44</f>
        <v>0</v>
      </c>
      <c r="Q37" s="974">
        <f t="shared" ref="Q37" si="42">+Q38+Q41+Q44</f>
        <v>0</v>
      </c>
      <c r="R37" s="2679"/>
      <c r="S37" s="2670"/>
      <c r="T37" s="2670"/>
      <c r="U37" s="2670"/>
      <c r="V37" s="973">
        <f>+V38+V41+V44</f>
        <v>0</v>
      </c>
      <c r="W37" s="2642">
        <f t="shared" si="35"/>
        <v>0</v>
      </c>
      <c r="X37" s="2733"/>
      <c r="Y37" s="2670"/>
      <c r="Z37" s="2670"/>
      <c r="AA37" s="2670"/>
      <c r="AB37" s="2670"/>
      <c r="AC37" s="2670"/>
      <c r="AD37" s="1050">
        <f>+AD38+AD41+AD44</f>
        <v>0</v>
      </c>
      <c r="AE37" s="2659">
        <f t="shared" si="36"/>
        <v>0</v>
      </c>
      <c r="AF37" s="2670"/>
      <c r="AG37" s="2670"/>
      <c r="AH37" s="2670"/>
      <c r="AI37" s="2670"/>
      <c r="AJ37" s="2670"/>
      <c r="AK37" s="1050">
        <f>+AK38+AK41+AK44</f>
        <v>0</v>
      </c>
      <c r="AL37" s="973">
        <f>+AL38+AL41+AL44</f>
        <v>0</v>
      </c>
      <c r="AM37" s="973">
        <f t="shared" si="37"/>
        <v>0</v>
      </c>
      <c r="AN37" s="973">
        <f>+AN38+AN41+AN44</f>
        <v>0</v>
      </c>
      <c r="AO37" s="973">
        <f t="shared" si="39"/>
        <v>0</v>
      </c>
      <c r="AP37" s="973">
        <f t="shared" ref="AP37" si="43">+AP38+AP41+AP44</f>
        <v>0</v>
      </c>
      <c r="AQ37" s="973">
        <f t="shared" ref="AQ37" si="44">+AQ38+AQ41+AQ44</f>
        <v>0</v>
      </c>
      <c r="AR37" s="973">
        <f t="shared" ref="AR37" si="45">+AR38+AR41+AR44</f>
        <v>0</v>
      </c>
      <c r="AS37" s="973">
        <f t="shared" ref="AS37" si="46">+AS38+AS41+AS44</f>
        <v>0</v>
      </c>
      <c r="AT37" s="973">
        <f t="shared" ref="AT37" si="47">+AT38+AT41+AT44</f>
        <v>0</v>
      </c>
      <c r="AU37" s="973">
        <f t="shared" ref="AU37" si="48">+AU38+AU41+AU44</f>
        <v>0</v>
      </c>
      <c r="AV37" s="972">
        <f t="shared" ref="AV37" si="49">+AV38+AV41+AV44</f>
        <v>0</v>
      </c>
      <c r="AW37" s="2668">
        <f t="shared" ref="AW37" si="50">+AW38+AW41+AW44</f>
        <v>0</v>
      </c>
      <c r="AX37" s="2668">
        <f t="shared" ref="AX37" si="51">+AX38+AX41+AX44</f>
        <v>0</v>
      </c>
      <c r="AY37" s="2668">
        <f t="shared" ref="AY37" si="52">+AY38+AY41+AY44</f>
        <v>0</v>
      </c>
      <c r="AZ37" s="2668">
        <f t="shared" ref="AZ37" si="53">+AZ38+AZ41+AZ44</f>
        <v>0</v>
      </c>
      <c r="BA37" s="973">
        <f t="shared" ref="BA37" si="54">+BA38+BA41+BA44</f>
        <v>0</v>
      </c>
      <c r="BB37" s="973">
        <f t="shared" ref="BB37" si="55">+BB38+BB41+BB44</f>
        <v>0</v>
      </c>
      <c r="BC37" s="973">
        <f t="shared" ref="BC37" si="56">+BC38+BC41+BC44</f>
        <v>0</v>
      </c>
      <c r="BD37" s="973">
        <f t="shared" ref="BD37" si="57">+BD38+BD41+BD44</f>
        <v>0</v>
      </c>
      <c r="BE37" s="973">
        <f t="shared" ref="BE37" si="58">+BE38+BE41+BE44</f>
        <v>0</v>
      </c>
      <c r="BF37" s="972">
        <f t="shared" si="40"/>
        <v>0</v>
      </c>
      <c r="BG37" s="973">
        <f t="shared" ref="BG37" si="59">+BG38+BG41+BG44</f>
        <v>0</v>
      </c>
      <c r="BH37" s="973">
        <f t="shared" si="28"/>
        <v>0</v>
      </c>
      <c r="BI37" s="973">
        <f>+BI38+BI41+BI44</f>
        <v>0</v>
      </c>
      <c r="BJ37" s="974">
        <f t="shared" si="29"/>
        <v>0</v>
      </c>
      <c r="BK37" s="1049"/>
      <c r="BL37" s="1049"/>
      <c r="BM37" s="1049"/>
      <c r="BN37" s="1049"/>
      <c r="BO37" s="1083"/>
      <c r="BP37" s="1083"/>
      <c r="BQ37" s="1083"/>
      <c r="BR37" s="1083"/>
      <c r="BS37" s="1083"/>
      <c r="BT37" s="1083"/>
      <c r="BU37" s="1083"/>
      <c r="BV37" s="1083"/>
      <c r="BW37" s="1083"/>
      <c r="BX37" s="1083"/>
      <c r="BY37" s="1083"/>
      <c r="BZ37" s="1083"/>
      <c r="CA37" s="1083"/>
      <c r="CB37" s="1083"/>
      <c r="CC37" s="1083"/>
      <c r="CD37" s="1083"/>
      <c r="CE37" s="1083"/>
      <c r="CF37" s="1083"/>
      <c r="CG37" s="1083"/>
      <c r="CH37" s="1083"/>
      <c r="CI37" s="1083"/>
      <c r="CJ37" s="1083"/>
      <c r="CK37" s="1083"/>
      <c r="CL37" s="1083"/>
      <c r="CM37" s="1083"/>
      <c r="CN37" s="1083"/>
      <c r="CO37" s="1083"/>
    </row>
    <row r="38" spans="1:93" s="955" customFormat="1" ht="12.75">
      <c r="A38" s="953"/>
      <c r="B38" s="986">
        <v>33</v>
      </c>
      <c r="C38" s="2092" t="s">
        <v>954</v>
      </c>
      <c r="D38" s="945" t="str">
        <f t="shared" si="9"/>
        <v>Total</v>
      </c>
      <c r="E38" s="945" t="s">
        <v>671</v>
      </c>
      <c r="F38" s="946">
        <v>2015</v>
      </c>
      <c r="G38" s="945" t="s">
        <v>31</v>
      </c>
      <c r="H38" s="990" t="s">
        <v>11</v>
      </c>
      <c r="I38" s="990" t="s">
        <v>1054</v>
      </c>
      <c r="J38" s="990"/>
      <c r="K38" s="990"/>
      <c r="L38" s="995" t="str">
        <f t="shared" si="0"/>
        <v xml:space="preserve">    Specialised Lending</v>
      </c>
      <c r="M38" s="972">
        <f>+M39+M40</f>
        <v>0</v>
      </c>
      <c r="N38" s="973">
        <f>+N39+N40</f>
        <v>0</v>
      </c>
      <c r="O38" s="968">
        <f t="shared" si="38"/>
        <v>0</v>
      </c>
      <c r="P38" s="973">
        <f t="shared" ref="P38" si="60">+P39+P40</f>
        <v>0</v>
      </c>
      <c r="Q38" s="974">
        <f t="shared" ref="Q38" si="61">+Q39+Q40</f>
        <v>0</v>
      </c>
      <c r="R38" s="2679"/>
      <c r="S38" s="2670"/>
      <c r="T38" s="2670"/>
      <c r="U38" s="2670"/>
      <c r="V38" s="973">
        <f>+V39+V40</f>
        <v>0</v>
      </c>
      <c r="W38" s="2642">
        <f t="shared" si="35"/>
        <v>0</v>
      </c>
      <c r="X38" s="2733"/>
      <c r="Y38" s="2670"/>
      <c r="Z38" s="2670"/>
      <c r="AA38" s="2670"/>
      <c r="AB38" s="2670"/>
      <c r="AC38" s="2670"/>
      <c r="AD38" s="1050">
        <f>+AD39+AD40</f>
        <v>0</v>
      </c>
      <c r="AE38" s="2659">
        <f t="shared" si="36"/>
        <v>0</v>
      </c>
      <c r="AF38" s="2670"/>
      <c r="AG38" s="2670"/>
      <c r="AH38" s="2670"/>
      <c r="AI38" s="2670"/>
      <c r="AJ38" s="2670"/>
      <c r="AK38" s="1050">
        <f>+AK39+AK40</f>
        <v>0</v>
      </c>
      <c r="AL38" s="973">
        <f>+AL39+AL40</f>
        <v>0</v>
      </c>
      <c r="AM38" s="973">
        <f t="shared" si="37"/>
        <v>0</v>
      </c>
      <c r="AN38" s="973">
        <f>+AN39+AN40</f>
        <v>0</v>
      </c>
      <c r="AO38" s="973">
        <f t="shared" si="39"/>
        <v>0</v>
      </c>
      <c r="AP38" s="973">
        <f t="shared" ref="AP38" si="62">+AP39+AP40</f>
        <v>0</v>
      </c>
      <c r="AQ38" s="973">
        <f t="shared" ref="AQ38" si="63">+AQ39+AQ40</f>
        <v>0</v>
      </c>
      <c r="AR38" s="973">
        <f t="shared" ref="AR38" si="64">+AR39+AR40</f>
        <v>0</v>
      </c>
      <c r="AS38" s="973">
        <f t="shared" ref="AS38" si="65">+AS39+AS40</f>
        <v>0</v>
      </c>
      <c r="AT38" s="973">
        <f t="shared" ref="AT38" si="66">+AT39+AT40</f>
        <v>0</v>
      </c>
      <c r="AU38" s="973">
        <f t="shared" ref="AU38" si="67">+AU39+AU40</f>
        <v>0</v>
      </c>
      <c r="AV38" s="972">
        <f t="shared" ref="AV38" si="68">+AV39+AV40</f>
        <v>0</v>
      </c>
      <c r="AW38" s="2668">
        <f t="shared" ref="AW38" si="69">+AW39+AW40</f>
        <v>0</v>
      </c>
      <c r="AX38" s="2668">
        <f t="shared" ref="AX38" si="70">+AX39+AX40</f>
        <v>0</v>
      </c>
      <c r="AY38" s="2668">
        <f t="shared" ref="AY38" si="71">+AY39+AY40</f>
        <v>0</v>
      </c>
      <c r="AZ38" s="2668">
        <f t="shared" ref="AZ38" si="72">+AZ39+AZ40</f>
        <v>0</v>
      </c>
      <c r="BA38" s="973">
        <f t="shared" ref="BA38" si="73">+BA39+BA40</f>
        <v>0</v>
      </c>
      <c r="BB38" s="973">
        <f t="shared" ref="BB38" si="74">+BB39+BB40</f>
        <v>0</v>
      </c>
      <c r="BC38" s="973">
        <f t="shared" ref="BC38" si="75">+BC39+BC40</f>
        <v>0</v>
      </c>
      <c r="BD38" s="973">
        <f t="shared" ref="BD38" si="76">+BD39+BD40</f>
        <v>0</v>
      </c>
      <c r="BE38" s="973">
        <f t="shared" ref="BE38" si="77">+BE39+BE40</f>
        <v>0</v>
      </c>
      <c r="BF38" s="972">
        <f t="shared" si="40"/>
        <v>0</v>
      </c>
      <c r="BG38" s="973">
        <f t="shared" ref="BG38" si="78">+BG39+BG40</f>
        <v>0</v>
      </c>
      <c r="BH38" s="973">
        <f t="shared" si="28"/>
        <v>0</v>
      </c>
      <c r="BI38" s="973">
        <f>+BI39+BI40</f>
        <v>0</v>
      </c>
      <c r="BJ38" s="974">
        <f t="shared" si="29"/>
        <v>0</v>
      </c>
      <c r="BK38" s="1049"/>
      <c r="BL38" s="1049"/>
      <c r="BM38" s="1049"/>
      <c r="BN38" s="1049"/>
      <c r="BO38" s="1083"/>
      <c r="BP38" s="1083"/>
      <c r="BQ38" s="1083"/>
      <c r="BR38" s="1083"/>
      <c r="BS38" s="1083"/>
      <c r="BT38" s="1083"/>
      <c r="BU38" s="1083"/>
      <c r="BV38" s="1083"/>
      <c r="BW38" s="1083"/>
      <c r="BX38" s="1083"/>
      <c r="BY38" s="1083"/>
      <c r="BZ38" s="1083"/>
      <c r="CA38" s="1083"/>
      <c r="CB38" s="1083"/>
      <c r="CC38" s="1083"/>
      <c r="CD38" s="1083"/>
      <c r="CE38" s="1083"/>
      <c r="CF38" s="1083"/>
      <c r="CG38" s="1083"/>
      <c r="CH38" s="1083"/>
      <c r="CI38" s="1083"/>
      <c r="CJ38" s="1083"/>
      <c r="CK38" s="1083"/>
      <c r="CL38" s="1083"/>
      <c r="CM38" s="1083"/>
      <c r="CN38" s="1083"/>
      <c r="CO38" s="1083"/>
    </row>
    <row r="39" spans="1:93" s="955" customFormat="1" ht="12.75">
      <c r="A39" s="953"/>
      <c r="B39" s="986">
        <v>34</v>
      </c>
      <c r="C39" s="2092" t="s">
        <v>953</v>
      </c>
      <c r="D39" s="945" t="str">
        <f t="shared" si="9"/>
        <v>Total</v>
      </c>
      <c r="E39" s="945" t="s">
        <v>671</v>
      </c>
      <c r="F39" s="946">
        <v>2015</v>
      </c>
      <c r="G39" s="945" t="s">
        <v>31</v>
      </c>
      <c r="H39" s="990" t="s">
        <v>11</v>
      </c>
      <c r="I39" s="990" t="s">
        <v>1054</v>
      </c>
      <c r="J39" s="990" t="s">
        <v>1058</v>
      </c>
      <c r="K39" s="990"/>
      <c r="L39" s="995" t="str">
        <f t="shared" si="0"/>
        <v xml:space="preserve">        Real Estate Related</v>
      </c>
      <c r="M39" s="975"/>
      <c r="N39" s="976"/>
      <c r="O39" s="968">
        <f t="shared" si="38"/>
        <v>0</v>
      </c>
      <c r="P39" s="976"/>
      <c r="Q39" s="977"/>
      <c r="R39" s="2680"/>
      <c r="S39" s="2670"/>
      <c r="T39" s="2670"/>
      <c r="U39" s="2670"/>
      <c r="V39" s="976"/>
      <c r="W39" s="2642">
        <f t="shared" si="35"/>
        <v>0</v>
      </c>
      <c r="X39" s="2733"/>
      <c r="Y39" s="2669"/>
      <c r="Z39" s="2670"/>
      <c r="AA39" s="2670"/>
      <c r="AB39" s="2670"/>
      <c r="AC39" s="2669"/>
      <c r="AD39" s="1053"/>
      <c r="AE39" s="2659">
        <f t="shared" si="36"/>
        <v>0</v>
      </c>
      <c r="AF39" s="2669"/>
      <c r="AG39" s="2670"/>
      <c r="AH39" s="2670"/>
      <c r="AI39" s="2670"/>
      <c r="AJ39" s="2669"/>
      <c r="AK39" s="1053"/>
      <c r="AL39" s="976"/>
      <c r="AM39" s="973">
        <f t="shared" si="37"/>
        <v>0</v>
      </c>
      <c r="AN39" s="976"/>
      <c r="AO39" s="973">
        <f t="shared" si="39"/>
        <v>0</v>
      </c>
      <c r="AP39" s="976"/>
      <c r="AQ39" s="976"/>
      <c r="AR39" s="976"/>
      <c r="AS39" s="967"/>
      <c r="AT39" s="967"/>
      <c r="AU39" s="969"/>
      <c r="AV39" s="975"/>
      <c r="AW39" s="2669"/>
      <c r="AX39" s="2669"/>
      <c r="AY39" s="2669"/>
      <c r="AZ39" s="2669"/>
      <c r="BA39" s="976"/>
      <c r="BB39" s="976"/>
      <c r="BC39" s="976"/>
      <c r="BD39" s="976"/>
      <c r="BE39" s="976"/>
      <c r="BF39" s="2109">
        <f t="shared" si="40"/>
        <v>0</v>
      </c>
      <c r="BG39" s="976"/>
      <c r="BH39" s="973">
        <f t="shared" si="28"/>
        <v>0</v>
      </c>
      <c r="BI39" s="976"/>
      <c r="BJ39" s="974">
        <f t="shared" si="29"/>
        <v>0</v>
      </c>
      <c r="BK39" s="1049"/>
      <c r="BL39" s="1049"/>
      <c r="BM39" s="1049"/>
      <c r="BN39" s="1049"/>
      <c r="BO39" s="1083"/>
      <c r="BP39" s="1083"/>
      <c r="BQ39" s="1083"/>
      <c r="BR39" s="1083"/>
      <c r="BS39" s="1083"/>
      <c r="BT39" s="1083"/>
      <c r="BU39" s="1083"/>
      <c r="BV39" s="1083"/>
      <c r="BW39" s="1083"/>
      <c r="BX39" s="1083"/>
      <c r="BY39" s="1083"/>
      <c r="BZ39" s="1083"/>
      <c r="CA39" s="1083"/>
      <c r="CB39" s="1083"/>
      <c r="CC39" s="1083"/>
      <c r="CD39" s="1083"/>
      <c r="CE39" s="1083"/>
      <c r="CF39" s="1083"/>
      <c r="CG39" s="1083"/>
      <c r="CH39" s="1083"/>
      <c r="CI39" s="1083"/>
      <c r="CJ39" s="1083"/>
      <c r="CK39" s="1083"/>
      <c r="CL39" s="1083"/>
      <c r="CM39" s="1083"/>
      <c r="CN39" s="1083"/>
      <c r="CO39" s="1083"/>
    </row>
    <row r="40" spans="1:93" s="955" customFormat="1" ht="12.75" customHeight="1">
      <c r="A40" s="953"/>
      <c r="B40" s="986">
        <v>35</v>
      </c>
      <c r="C40" s="2092" t="s">
        <v>953</v>
      </c>
      <c r="D40" s="945" t="str">
        <f t="shared" si="9"/>
        <v>Total</v>
      </c>
      <c r="E40" s="945" t="s">
        <v>671</v>
      </c>
      <c r="F40" s="946">
        <v>2015</v>
      </c>
      <c r="G40" s="945" t="s">
        <v>31</v>
      </c>
      <c r="H40" s="990" t="s">
        <v>11</v>
      </c>
      <c r="I40" s="990" t="s">
        <v>1054</v>
      </c>
      <c r="J40" s="990" t="s">
        <v>1059</v>
      </c>
      <c r="K40" s="990"/>
      <c r="L40" s="995" t="str">
        <f t="shared" si="0"/>
        <v xml:space="preserve">        Non Real Estate Related</v>
      </c>
      <c r="M40" s="975"/>
      <c r="N40" s="976"/>
      <c r="O40" s="968">
        <f t="shared" si="38"/>
        <v>0</v>
      </c>
      <c r="P40" s="976"/>
      <c r="Q40" s="977"/>
      <c r="R40" s="2680"/>
      <c r="S40" s="2670"/>
      <c r="T40" s="2670"/>
      <c r="U40" s="2670"/>
      <c r="V40" s="976"/>
      <c r="W40" s="2642">
        <f t="shared" si="35"/>
        <v>0</v>
      </c>
      <c r="X40" s="2733"/>
      <c r="Y40" s="2669"/>
      <c r="Z40" s="2670"/>
      <c r="AA40" s="2670"/>
      <c r="AB40" s="2670"/>
      <c r="AC40" s="2669"/>
      <c r="AD40" s="1053"/>
      <c r="AE40" s="2659">
        <f t="shared" si="36"/>
        <v>0</v>
      </c>
      <c r="AF40" s="2669"/>
      <c r="AG40" s="2670"/>
      <c r="AH40" s="2670"/>
      <c r="AI40" s="2670"/>
      <c r="AJ40" s="2669"/>
      <c r="AK40" s="1053"/>
      <c r="AL40" s="976"/>
      <c r="AM40" s="973">
        <f t="shared" si="37"/>
        <v>0</v>
      </c>
      <c r="AN40" s="976"/>
      <c r="AO40" s="973">
        <f t="shared" si="39"/>
        <v>0</v>
      </c>
      <c r="AP40" s="976"/>
      <c r="AQ40" s="976"/>
      <c r="AR40" s="976"/>
      <c r="AS40" s="967"/>
      <c r="AT40" s="967"/>
      <c r="AU40" s="969"/>
      <c r="AV40" s="975"/>
      <c r="AW40" s="2669"/>
      <c r="AX40" s="2669"/>
      <c r="AY40" s="2669"/>
      <c r="AZ40" s="2669"/>
      <c r="BA40" s="976"/>
      <c r="BB40" s="976"/>
      <c r="BC40" s="976"/>
      <c r="BD40" s="976"/>
      <c r="BE40" s="976"/>
      <c r="BF40" s="2109">
        <f t="shared" si="40"/>
        <v>0</v>
      </c>
      <c r="BG40" s="976"/>
      <c r="BH40" s="973">
        <f t="shared" si="28"/>
        <v>0</v>
      </c>
      <c r="BI40" s="976"/>
      <c r="BJ40" s="974">
        <f t="shared" si="29"/>
        <v>0</v>
      </c>
      <c r="BK40" s="1049"/>
      <c r="BL40" s="1049"/>
      <c r="BM40" s="1049"/>
      <c r="BN40" s="1049"/>
      <c r="BO40" s="1083"/>
      <c r="BP40" s="1083"/>
      <c r="BQ40" s="1083"/>
      <c r="BR40" s="1083"/>
      <c r="BS40" s="1083"/>
      <c r="BT40" s="1083"/>
      <c r="BU40" s="1083"/>
      <c r="BV40" s="1083"/>
      <c r="BW40" s="1083"/>
      <c r="BX40" s="1083"/>
      <c r="BY40" s="1083"/>
      <c r="BZ40" s="1083"/>
      <c r="CA40" s="1083"/>
      <c r="CB40" s="1083"/>
      <c r="CC40" s="1083"/>
      <c r="CD40" s="1083"/>
      <c r="CE40" s="1083"/>
      <c r="CF40" s="1083"/>
      <c r="CG40" s="1083"/>
      <c r="CH40" s="1083"/>
      <c r="CI40" s="1083"/>
      <c r="CJ40" s="1083"/>
      <c r="CK40" s="1083"/>
      <c r="CL40" s="1083"/>
      <c r="CM40" s="1083"/>
      <c r="CN40" s="1083"/>
      <c r="CO40" s="1083"/>
    </row>
    <row r="41" spans="1:93" s="955" customFormat="1" ht="12.75">
      <c r="A41" s="953"/>
      <c r="B41" s="986">
        <v>36</v>
      </c>
      <c r="C41" s="2092" t="s">
        <v>954</v>
      </c>
      <c r="D41" s="945" t="str">
        <f t="shared" si="9"/>
        <v>Total</v>
      </c>
      <c r="E41" s="945" t="s">
        <v>671</v>
      </c>
      <c r="F41" s="946">
        <v>2015</v>
      </c>
      <c r="G41" s="945" t="s">
        <v>31</v>
      </c>
      <c r="H41" s="990" t="s">
        <v>11</v>
      </c>
      <c r="I41" s="990" t="s">
        <v>1055</v>
      </c>
      <c r="J41" s="990"/>
      <c r="K41" s="990"/>
      <c r="L41" s="995" t="str">
        <f t="shared" si="0"/>
        <v xml:space="preserve">    SME</v>
      </c>
      <c r="M41" s="972">
        <f>+M42+M43</f>
        <v>0</v>
      </c>
      <c r="N41" s="973">
        <f>+N42+N43</f>
        <v>0</v>
      </c>
      <c r="O41" s="968">
        <f t="shared" si="38"/>
        <v>0</v>
      </c>
      <c r="P41" s="973">
        <f t="shared" ref="P41" si="79">+P42+P43</f>
        <v>0</v>
      </c>
      <c r="Q41" s="974">
        <f t="shared" ref="Q41" si="80">+Q42+Q43</f>
        <v>0</v>
      </c>
      <c r="R41" s="2679"/>
      <c r="S41" s="2670"/>
      <c r="T41" s="2670"/>
      <c r="U41" s="2670"/>
      <c r="V41" s="973">
        <f>+V42+V43</f>
        <v>0</v>
      </c>
      <c r="W41" s="2642">
        <f t="shared" si="35"/>
        <v>0</v>
      </c>
      <c r="X41" s="2733"/>
      <c r="Y41" s="2670"/>
      <c r="Z41" s="2670"/>
      <c r="AA41" s="2670"/>
      <c r="AB41" s="2670"/>
      <c r="AC41" s="2670"/>
      <c r="AD41" s="1050">
        <f>+AD42+AD43</f>
        <v>0</v>
      </c>
      <c r="AE41" s="2659">
        <f t="shared" si="36"/>
        <v>0</v>
      </c>
      <c r="AF41" s="2670"/>
      <c r="AG41" s="2670"/>
      <c r="AH41" s="2670"/>
      <c r="AI41" s="2670"/>
      <c r="AJ41" s="2670"/>
      <c r="AK41" s="1050">
        <f>+AK42+AK43</f>
        <v>0</v>
      </c>
      <c r="AL41" s="973">
        <f>+AL42+AL43</f>
        <v>0</v>
      </c>
      <c r="AM41" s="973">
        <f t="shared" si="37"/>
        <v>0</v>
      </c>
      <c r="AN41" s="973">
        <f>+AN42+AN43</f>
        <v>0</v>
      </c>
      <c r="AO41" s="973">
        <f t="shared" si="39"/>
        <v>0</v>
      </c>
      <c r="AP41" s="973">
        <f t="shared" ref="AP41" si="81">+AP42+AP43</f>
        <v>0</v>
      </c>
      <c r="AQ41" s="973">
        <f t="shared" ref="AQ41" si="82">+AQ42+AQ43</f>
        <v>0</v>
      </c>
      <c r="AR41" s="973">
        <f t="shared" ref="AR41" si="83">+AR42+AR43</f>
        <v>0</v>
      </c>
      <c r="AS41" s="973">
        <f t="shared" ref="AS41" si="84">+AS42+AS43</f>
        <v>0</v>
      </c>
      <c r="AT41" s="973">
        <f t="shared" ref="AT41" si="85">+AT42+AT43</f>
        <v>0</v>
      </c>
      <c r="AU41" s="973">
        <f t="shared" ref="AU41" si="86">+AU42+AU43</f>
        <v>0</v>
      </c>
      <c r="AV41" s="972">
        <f t="shared" ref="AV41" si="87">+AV42+AV43</f>
        <v>0</v>
      </c>
      <c r="AW41" s="2668">
        <f t="shared" ref="AW41" si="88">+AW42+AW43</f>
        <v>0</v>
      </c>
      <c r="AX41" s="2668">
        <f t="shared" ref="AX41" si="89">+AX42+AX43</f>
        <v>0</v>
      </c>
      <c r="AY41" s="2668">
        <f t="shared" ref="AY41" si="90">+AY42+AY43</f>
        <v>0</v>
      </c>
      <c r="AZ41" s="2668">
        <f t="shared" ref="AZ41" si="91">+AZ42+AZ43</f>
        <v>0</v>
      </c>
      <c r="BA41" s="973">
        <f t="shared" ref="BA41" si="92">+BA42+BA43</f>
        <v>0</v>
      </c>
      <c r="BB41" s="973">
        <f t="shared" ref="BB41" si="93">+BB42+BB43</f>
        <v>0</v>
      </c>
      <c r="BC41" s="973">
        <f t="shared" ref="BC41" si="94">+BC42+BC43</f>
        <v>0</v>
      </c>
      <c r="BD41" s="973">
        <f t="shared" ref="BD41" si="95">+BD42+BD43</f>
        <v>0</v>
      </c>
      <c r="BE41" s="973">
        <f t="shared" ref="BE41" si="96">+BE42+BE43</f>
        <v>0</v>
      </c>
      <c r="BF41" s="972">
        <f t="shared" si="40"/>
        <v>0</v>
      </c>
      <c r="BG41" s="973">
        <f t="shared" ref="BG41" si="97">+BG42+BG43</f>
        <v>0</v>
      </c>
      <c r="BH41" s="973">
        <f t="shared" si="28"/>
        <v>0</v>
      </c>
      <c r="BI41" s="973">
        <f>+BI42+BI43</f>
        <v>0</v>
      </c>
      <c r="BJ41" s="974">
        <f t="shared" si="29"/>
        <v>0</v>
      </c>
      <c r="BK41" s="1049"/>
      <c r="BL41" s="1049"/>
      <c r="BM41" s="1049"/>
      <c r="BN41" s="1049"/>
      <c r="BO41" s="1083"/>
      <c r="BP41" s="1083"/>
      <c r="BQ41" s="1083"/>
      <c r="BR41" s="1083"/>
      <c r="BS41" s="1083"/>
      <c r="BT41" s="1083"/>
      <c r="BU41" s="1083"/>
      <c r="BV41" s="1083"/>
      <c r="BW41" s="1083"/>
      <c r="BX41" s="1083"/>
      <c r="BY41" s="1083"/>
      <c r="BZ41" s="1083"/>
      <c r="CA41" s="1083"/>
      <c r="CB41" s="1083"/>
      <c r="CC41" s="1083"/>
      <c r="CD41" s="1083"/>
      <c r="CE41" s="1083"/>
      <c r="CF41" s="1083"/>
      <c r="CG41" s="1083"/>
      <c r="CH41" s="1083"/>
      <c r="CI41" s="1083"/>
      <c r="CJ41" s="1083"/>
      <c r="CK41" s="1083"/>
      <c r="CL41" s="1083"/>
      <c r="CM41" s="1083"/>
      <c r="CN41" s="1083"/>
      <c r="CO41" s="1083"/>
    </row>
    <row r="42" spans="1:93" s="955" customFormat="1" ht="12.75">
      <c r="A42" s="953"/>
      <c r="B42" s="986">
        <v>37</v>
      </c>
      <c r="C42" s="2092" t="s">
        <v>953</v>
      </c>
      <c r="D42" s="945" t="str">
        <f t="shared" si="9"/>
        <v>Total</v>
      </c>
      <c r="E42" s="945" t="s">
        <v>671</v>
      </c>
      <c r="F42" s="946">
        <v>2015</v>
      </c>
      <c r="G42" s="945" t="s">
        <v>31</v>
      </c>
      <c r="H42" s="990" t="s">
        <v>11</v>
      </c>
      <c r="I42" s="990" t="s">
        <v>1055</v>
      </c>
      <c r="J42" s="990" t="s">
        <v>1058</v>
      </c>
      <c r="K42" s="990"/>
      <c r="L42" s="995" t="str">
        <f t="shared" si="0"/>
        <v xml:space="preserve">        Real Estate Related</v>
      </c>
      <c r="M42" s="975"/>
      <c r="N42" s="976"/>
      <c r="O42" s="968">
        <f t="shared" si="38"/>
        <v>0</v>
      </c>
      <c r="P42" s="976"/>
      <c r="Q42" s="977"/>
      <c r="R42" s="2680"/>
      <c r="S42" s="2670"/>
      <c r="T42" s="2670"/>
      <c r="U42" s="2670"/>
      <c r="V42" s="976"/>
      <c r="W42" s="2642">
        <f t="shared" si="35"/>
        <v>0</v>
      </c>
      <c r="X42" s="2733"/>
      <c r="Y42" s="2669"/>
      <c r="Z42" s="2670"/>
      <c r="AA42" s="2670"/>
      <c r="AB42" s="2670"/>
      <c r="AC42" s="2669"/>
      <c r="AD42" s="1053"/>
      <c r="AE42" s="2659">
        <f t="shared" si="36"/>
        <v>0</v>
      </c>
      <c r="AF42" s="2669"/>
      <c r="AG42" s="2670"/>
      <c r="AH42" s="2670"/>
      <c r="AI42" s="2670"/>
      <c r="AJ42" s="2669"/>
      <c r="AK42" s="1053"/>
      <c r="AL42" s="976"/>
      <c r="AM42" s="973">
        <f t="shared" si="37"/>
        <v>0</v>
      </c>
      <c r="AN42" s="976"/>
      <c r="AO42" s="973">
        <f t="shared" si="39"/>
        <v>0</v>
      </c>
      <c r="AP42" s="976"/>
      <c r="AQ42" s="976"/>
      <c r="AR42" s="976"/>
      <c r="AS42" s="967"/>
      <c r="AT42" s="967"/>
      <c r="AU42" s="969"/>
      <c r="AV42" s="975"/>
      <c r="AW42" s="2669"/>
      <c r="AX42" s="2669"/>
      <c r="AY42" s="2669"/>
      <c r="AZ42" s="2669"/>
      <c r="BA42" s="976"/>
      <c r="BB42" s="976"/>
      <c r="BC42" s="976"/>
      <c r="BD42" s="976"/>
      <c r="BE42" s="976"/>
      <c r="BF42" s="2109">
        <f t="shared" si="40"/>
        <v>0</v>
      </c>
      <c r="BG42" s="976"/>
      <c r="BH42" s="973">
        <f t="shared" si="28"/>
        <v>0</v>
      </c>
      <c r="BI42" s="976"/>
      <c r="BJ42" s="974">
        <f t="shared" si="29"/>
        <v>0</v>
      </c>
      <c r="BK42" s="1049"/>
      <c r="BL42" s="1049"/>
      <c r="BM42" s="1049"/>
      <c r="BN42" s="1049"/>
      <c r="BO42" s="1083"/>
      <c r="BP42" s="1083"/>
      <c r="BQ42" s="1083"/>
      <c r="BR42" s="1083"/>
      <c r="BS42" s="1083"/>
      <c r="BT42" s="1083"/>
      <c r="BU42" s="1083"/>
      <c r="BV42" s="1083"/>
      <c r="BW42" s="1083"/>
      <c r="BX42" s="1083"/>
      <c r="BY42" s="1083"/>
      <c r="BZ42" s="1083"/>
      <c r="CA42" s="1083"/>
      <c r="CB42" s="1083"/>
      <c r="CC42" s="1083"/>
      <c r="CD42" s="1083"/>
      <c r="CE42" s="1083"/>
      <c r="CF42" s="1083"/>
      <c r="CG42" s="1083"/>
      <c r="CH42" s="1083"/>
      <c r="CI42" s="1083"/>
      <c r="CJ42" s="1083"/>
      <c r="CK42" s="1083"/>
      <c r="CL42" s="1083"/>
      <c r="CM42" s="1083"/>
      <c r="CN42" s="1083"/>
      <c r="CO42" s="1083"/>
    </row>
    <row r="43" spans="1:93" s="955" customFormat="1" ht="12.75">
      <c r="A43" s="953"/>
      <c r="B43" s="986">
        <v>38</v>
      </c>
      <c r="C43" s="2092" t="s">
        <v>953</v>
      </c>
      <c r="D43" s="945" t="str">
        <f t="shared" si="9"/>
        <v>Total</v>
      </c>
      <c r="E43" s="945" t="s">
        <v>671</v>
      </c>
      <c r="F43" s="946">
        <v>2015</v>
      </c>
      <c r="G43" s="945" t="s">
        <v>31</v>
      </c>
      <c r="H43" s="990" t="s">
        <v>11</v>
      </c>
      <c r="I43" s="990" t="s">
        <v>1055</v>
      </c>
      <c r="J43" s="990" t="s">
        <v>1059</v>
      </c>
      <c r="K43" s="990"/>
      <c r="L43" s="995" t="str">
        <f t="shared" si="0"/>
        <v xml:space="preserve">        Non Real Estate Related</v>
      </c>
      <c r="M43" s="975"/>
      <c r="N43" s="976"/>
      <c r="O43" s="968">
        <f t="shared" si="38"/>
        <v>0</v>
      </c>
      <c r="P43" s="976"/>
      <c r="Q43" s="977"/>
      <c r="R43" s="2680"/>
      <c r="S43" s="2670"/>
      <c r="T43" s="2670"/>
      <c r="U43" s="2670"/>
      <c r="V43" s="976"/>
      <c r="W43" s="2642">
        <f t="shared" si="35"/>
        <v>0</v>
      </c>
      <c r="X43" s="2733"/>
      <c r="Y43" s="2669"/>
      <c r="Z43" s="2670"/>
      <c r="AA43" s="2670"/>
      <c r="AB43" s="2670"/>
      <c r="AC43" s="2669"/>
      <c r="AD43" s="1053"/>
      <c r="AE43" s="2659">
        <f t="shared" si="36"/>
        <v>0</v>
      </c>
      <c r="AF43" s="2669"/>
      <c r="AG43" s="2670"/>
      <c r="AH43" s="2670"/>
      <c r="AI43" s="2670"/>
      <c r="AJ43" s="2669"/>
      <c r="AK43" s="1053"/>
      <c r="AL43" s="976"/>
      <c r="AM43" s="973">
        <f t="shared" si="37"/>
        <v>0</v>
      </c>
      <c r="AN43" s="976"/>
      <c r="AO43" s="973">
        <f t="shared" si="39"/>
        <v>0</v>
      </c>
      <c r="AP43" s="976"/>
      <c r="AQ43" s="976"/>
      <c r="AR43" s="976"/>
      <c r="AS43" s="967"/>
      <c r="AT43" s="967"/>
      <c r="AU43" s="969"/>
      <c r="AV43" s="975"/>
      <c r="AW43" s="2669"/>
      <c r="AX43" s="2669"/>
      <c r="AY43" s="2669"/>
      <c r="AZ43" s="2669"/>
      <c r="BA43" s="976"/>
      <c r="BB43" s="976"/>
      <c r="BC43" s="976"/>
      <c r="BD43" s="976"/>
      <c r="BE43" s="976"/>
      <c r="BF43" s="2109">
        <f t="shared" si="40"/>
        <v>0</v>
      </c>
      <c r="BG43" s="976"/>
      <c r="BH43" s="973">
        <f t="shared" si="28"/>
        <v>0</v>
      </c>
      <c r="BI43" s="976"/>
      <c r="BJ43" s="974">
        <f t="shared" si="29"/>
        <v>0</v>
      </c>
      <c r="BK43" s="1049"/>
      <c r="BL43" s="1049"/>
      <c r="BM43" s="1049"/>
      <c r="BN43" s="1049"/>
      <c r="BO43" s="1083"/>
      <c r="BP43" s="1083"/>
      <c r="BQ43" s="1083"/>
      <c r="BR43" s="1083"/>
      <c r="BS43" s="1083"/>
      <c r="BT43" s="1083"/>
      <c r="BU43" s="1083"/>
      <c r="BV43" s="1083"/>
      <c r="BW43" s="1083"/>
      <c r="BX43" s="1083"/>
      <c r="BY43" s="1083"/>
      <c r="BZ43" s="1083"/>
      <c r="CA43" s="1083"/>
      <c r="CB43" s="1083"/>
      <c r="CC43" s="1083"/>
      <c r="CD43" s="1083"/>
      <c r="CE43" s="1083"/>
      <c r="CF43" s="1083"/>
      <c r="CG43" s="1083"/>
      <c r="CH43" s="1083"/>
      <c r="CI43" s="1083"/>
      <c r="CJ43" s="1083"/>
      <c r="CK43" s="1083"/>
      <c r="CL43" s="1083"/>
      <c r="CM43" s="1083"/>
      <c r="CN43" s="1083"/>
      <c r="CO43" s="1083"/>
    </row>
    <row r="44" spans="1:93" s="955" customFormat="1" ht="12.75">
      <c r="A44" s="953"/>
      <c r="B44" s="986">
        <v>39</v>
      </c>
      <c r="C44" s="2092" t="s">
        <v>954</v>
      </c>
      <c r="D44" s="945" t="str">
        <f t="shared" si="9"/>
        <v>Total</v>
      </c>
      <c r="E44" s="945" t="s">
        <v>671</v>
      </c>
      <c r="F44" s="946">
        <v>2015</v>
      </c>
      <c r="G44" s="945" t="s">
        <v>31</v>
      </c>
      <c r="H44" s="990" t="s">
        <v>11</v>
      </c>
      <c r="I44" s="990" t="s">
        <v>286</v>
      </c>
      <c r="J44" s="990"/>
      <c r="K44" s="990"/>
      <c r="L44" s="995" t="str">
        <f t="shared" si="0"/>
        <v xml:space="preserve">    Other</v>
      </c>
      <c r="M44" s="972">
        <f>+M45+M46</f>
        <v>0</v>
      </c>
      <c r="N44" s="973">
        <f>+N45+N46</f>
        <v>0</v>
      </c>
      <c r="O44" s="968">
        <f t="shared" si="38"/>
        <v>0</v>
      </c>
      <c r="P44" s="973">
        <f t="shared" ref="P44" si="98">+P45+P46</f>
        <v>0</v>
      </c>
      <c r="Q44" s="974">
        <f t="shared" ref="Q44" si="99">+Q45+Q46</f>
        <v>0</v>
      </c>
      <c r="R44" s="2679"/>
      <c r="S44" s="2670"/>
      <c r="T44" s="2670"/>
      <c r="U44" s="2670"/>
      <c r="V44" s="973">
        <f>+V45+V46</f>
        <v>0</v>
      </c>
      <c r="W44" s="2642">
        <f t="shared" si="35"/>
        <v>0</v>
      </c>
      <c r="X44" s="2733"/>
      <c r="Y44" s="2670"/>
      <c r="Z44" s="2670"/>
      <c r="AA44" s="2670"/>
      <c r="AB44" s="2670"/>
      <c r="AC44" s="2670"/>
      <c r="AD44" s="1050">
        <f>+AD45+AD46</f>
        <v>0</v>
      </c>
      <c r="AE44" s="2659">
        <f t="shared" si="36"/>
        <v>0</v>
      </c>
      <c r="AF44" s="2670"/>
      <c r="AG44" s="2670"/>
      <c r="AH44" s="2670"/>
      <c r="AI44" s="2670"/>
      <c r="AJ44" s="2670"/>
      <c r="AK44" s="1050">
        <f>+AK45+AK46</f>
        <v>0</v>
      </c>
      <c r="AL44" s="973">
        <f>+AL45+AL46</f>
        <v>0</v>
      </c>
      <c r="AM44" s="973">
        <f t="shared" si="37"/>
        <v>0</v>
      </c>
      <c r="AN44" s="973">
        <f>+AN45+AN46</f>
        <v>0</v>
      </c>
      <c r="AO44" s="973">
        <f t="shared" si="39"/>
        <v>0</v>
      </c>
      <c r="AP44" s="973">
        <f t="shared" ref="AP44" si="100">+AP45+AP46</f>
        <v>0</v>
      </c>
      <c r="AQ44" s="973">
        <f t="shared" ref="AQ44" si="101">+AQ45+AQ46</f>
        <v>0</v>
      </c>
      <c r="AR44" s="973">
        <f t="shared" ref="AR44" si="102">+AR45+AR46</f>
        <v>0</v>
      </c>
      <c r="AS44" s="973">
        <f t="shared" ref="AS44" si="103">+AS45+AS46</f>
        <v>0</v>
      </c>
      <c r="AT44" s="973">
        <f t="shared" ref="AT44" si="104">+AT45+AT46</f>
        <v>0</v>
      </c>
      <c r="AU44" s="973">
        <f t="shared" ref="AU44" si="105">+AU45+AU46</f>
        <v>0</v>
      </c>
      <c r="AV44" s="972">
        <f t="shared" ref="AV44" si="106">+AV45+AV46</f>
        <v>0</v>
      </c>
      <c r="AW44" s="2668">
        <f t="shared" ref="AW44" si="107">+AW45+AW46</f>
        <v>0</v>
      </c>
      <c r="AX44" s="2668">
        <f t="shared" ref="AX44" si="108">+AX45+AX46</f>
        <v>0</v>
      </c>
      <c r="AY44" s="2668">
        <f t="shared" ref="AY44" si="109">+AY45+AY46</f>
        <v>0</v>
      </c>
      <c r="AZ44" s="2668">
        <f t="shared" ref="AZ44" si="110">+AZ45+AZ46</f>
        <v>0</v>
      </c>
      <c r="BA44" s="973">
        <f t="shared" ref="BA44" si="111">+BA45+BA46</f>
        <v>0</v>
      </c>
      <c r="BB44" s="973">
        <f t="shared" ref="BB44" si="112">+BB45+BB46</f>
        <v>0</v>
      </c>
      <c r="BC44" s="973">
        <f t="shared" ref="BC44" si="113">+BC45+BC46</f>
        <v>0</v>
      </c>
      <c r="BD44" s="973">
        <f t="shared" ref="BD44" si="114">+BD45+BD46</f>
        <v>0</v>
      </c>
      <c r="BE44" s="973">
        <f t="shared" ref="BE44" si="115">+BE45+BE46</f>
        <v>0</v>
      </c>
      <c r="BF44" s="972">
        <f t="shared" si="40"/>
        <v>0</v>
      </c>
      <c r="BG44" s="973">
        <f t="shared" ref="BG44" si="116">+BG45+BG46</f>
        <v>0</v>
      </c>
      <c r="BH44" s="973">
        <f t="shared" si="28"/>
        <v>0</v>
      </c>
      <c r="BI44" s="973">
        <f>+BI45+BI46</f>
        <v>0</v>
      </c>
      <c r="BJ44" s="974">
        <f t="shared" si="29"/>
        <v>0</v>
      </c>
      <c r="BK44" s="1049"/>
      <c r="BL44" s="1049"/>
      <c r="BM44" s="1049"/>
      <c r="BN44" s="1049"/>
      <c r="BO44" s="1083"/>
      <c r="BP44" s="1083"/>
      <c r="BQ44" s="1083"/>
      <c r="BR44" s="1083"/>
      <c r="BS44" s="1083"/>
      <c r="BT44" s="1083"/>
      <c r="BU44" s="1083"/>
      <c r="BV44" s="1083"/>
      <c r="BW44" s="1083"/>
      <c r="BX44" s="1083"/>
      <c r="BY44" s="1083"/>
      <c r="BZ44" s="1083"/>
      <c r="CA44" s="1083"/>
      <c r="CB44" s="1083"/>
      <c r="CC44" s="1083"/>
      <c r="CD44" s="1083"/>
      <c r="CE44" s="1083"/>
      <c r="CF44" s="1083"/>
      <c r="CG44" s="1083"/>
      <c r="CH44" s="1083"/>
      <c r="CI44" s="1083"/>
      <c r="CJ44" s="1083"/>
      <c r="CK44" s="1083"/>
      <c r="CL44" s="1083"/>
      <c r="CM44" s="1083"/>
      <c r="CN44" s="1083"/>
      <c r="CO44" s="1083"/>
    </row>
    <row r="45" spans="1:93" s="955" customFormat="1" ht="12.75">
      <c r="A45" s="953"/>
      <c r="B45" s="986">
        <v>40</v>
      </c>
      <c r="C45" s="2092" t="s">
        <v>953</v>
      </c>
      <c r="D45" s="945" t="str">
        <f t="shared" si="9"/>
        <v>Total</v>
      </c>
      <c r="E45" s="945" t="s">
        <v>671</v>
      </c>
      <c r="F45" s="946">
        <v>2015</v>
      </c>
      <c r="G45" s="945" t="s">
        <v>31</v>
      </c>
      <c r="H45" s="990" t="s">
        <v>11</v>
      </c>
      <c r="I45" s="990" t="s">
        <v>286</v>
      </c>
      <c r="J45" s="990" t="s">
        <v>1058</v>
      </c>
      <c r="K45" s="990"/>
      <c r="L45" s="995" t="str">
        <f t="shared" si="0"/>
        <v xml:space="preserve">        Real Estate Related</v>
      </c>
      <c r="M45" s="975"/>
      <c r="N45" s="976"/>
      <c r="O45" s="968">
        <f t="shared" si="38"/>
        <v>0</v>
      </c>
      <c r="P45" s="976"/>
      <c r="Q45" s="977"/>
      <c r="R45" s="2680"/>
      <c r="S45" s="2670"/>
      <c r="T45" s="2670"/>
      <c r="U45" s="2670"/>
      <c r="V45" s="976"/>
      <c r="W45" s="2642">
        <f t="shared" si="35"/>
        <v>0</v>
      </c>
      <c r="X45" s="2733"/>
      <c r="Y45" s="2669"/>
      <c r="Z45" s="2670"/>
      <c r="AA45" s="2670"/>
      <c r="AB45" s="2670"/>
      <c r="AC45" s="2669"/>
      <c r="AD45" s="1053"/>
      <c r="AE45" s="2659">
        <f t="shared" si="36"/>
        <v>0</v>
      </c>
      <c r="AF45" s="2669"/>
      <c r="AG45" s="2670"/>
      <c r="AH45" s="2670"/>
      <c r="AI45" s="2670"/>
      <c r="AJ45" s="2669"/>
      <c r="AK45" s="1053"/>
      <c r="AL45" s="976"/>
      <c r="AM45" s="973">
        <f t="shared" si="37"/>
        <v>0</v>
      </c>
      <c r="AN45" s="976"/>
      <c r="AO45" s="973">
        <f t="shared" si="39"/>
        <v>0</v>
      </c>
      <c r="AP45" s="976"/>
      <c r="AQ45" s="976"/>
      <c r="AR45" s="976"/>
      <c r="AS45" s="967"/>
      <c r="AT45" s="967"/>
      <c r="AU45" s="969"/>
      <c r="AV45" s="975"/>
      <c r="AW45" s="2669"/>
      <c r="AX45" s="2669"/>
      <c r="AY45" s="2669"/>
      <c r="AZ45" s="2669"/>
      <c r="BA45" s="976"/>
      <c r="BB45" s="976"/>
      <c r="BC45" s="976"/>
      <c r="BD45" s="976"/>
      <c r="BE45" s="976"/>
      <c r="BF45" s="2109">
        <f t="shared" si="40"/>
        <v>0</v>
      </c>
      <c r="BG45" s="976"/>
      <c r="BH45" s="973">
        <f t="shared" si="28"/>
        <v>0</v>
      </c>
      <c r="BI45" s="976"/>
      <c r="BJ45" s="974">
        <f t="shared" si="29"/>
        <v>0</v>
      </c>
      <c r="BK45" s="1049"/>
      <c r="BL45" s="1049"/>
      <c r="BM45" s="1049"/>
      <c r="BN45" s="1049"/>
      <c r="BO45" s="1083"/>
      <c r="BP45" s="1083"/>
      <c r="BQ45" s="1083"/>
      <c r="BR45" s="1083"/>
      <c r="BS45" s="1083"/>
      <c r="BT45" s="1083"/>
      <c r="BU45" s="1083"/>
      <c r="BV45" s="1083"/>
      <c r="BW45" s="1083"/>
      <c r="BX45" s="1083"/>
      <c r="BY45" s="1083"/>
      <c r="BZ45" s="1083"/>
      <c r="CA45" s="1083"/>
      <c r="CB45" s="1083"/>
      <c r="CC45" s="1083"/>
      <c r="CD45" s="1083"/>
      <c r="CE45" s="1083"/>
      <c r="CF45" s="1083"/>
      <c r="CG45" s="1083"/>
      <c r="CH45" s="1083"/>
      <c r="CI45" s="1083"/>
      <c r="CJ45" s="1083"/>
      <c r="CK45" s="1083"/>
      <c r="CL45" s="1083"/>
      <c r="CM45" s="1083"/>
      <c r="CN45" s="1083"/>
      <c r="CO45" s="1083"/>
    </row>
    <row r="46" spans="1:93" s="955" customFormat="1" ht="12.75">
      <c r="A46" s="953"/>
      <c r="B46" s="986">
        <v>41</v>
      </c>
      <c r="C46" s="2092" t="s">
        <v>953</v>
      </c>
      <c r="D46" s="945" t="str">
        <f t="shared" si="9"/>
        <v>Total</v>
      </c>
      <c r="E46" s="945" t="s">
        <v>671</v>
      </c>
      <c r="F46" s="946">
        <v>2015</v>
      </c>
      <c r="G46" s="945" t="s">
        <v>31</v>
      </c>
      <c r="H46" s="990" t="s">
        <v>11</v>
      </c>
      <c r="I46" s="990" t="s">
        <v>286</v>
      </c>
      <c r="J46" s="990" t="s">
        <v>1059</v>
      </c>
      <c r="K46" s="990"/>
      <c r="L46" s="995" t="str">
        <f t="shared" si="0"/>
        <v xml:space="preserve">        Non Real Estate Related</v>
      </c>
      <c r="M46" s="975"/>
      <c r="N46" s="976"/>
      <c r="O46" s="968">
        <f t="shared" si="38"/>
        <v>0</v>
      </c>
      <c r="P46" s="976"/>
      <c r="Q46" s="977"/>
      <c r="R46" s="2680"/>
      <c r="S46" s="2670"/>
      <c r="T46" s="2670"/>
      <c r="U46" s="2670"/>
      <c r="V46" s="976"/>
      <c r="W46" s="2642">
        <f t="shared" si="35"/>
        <v>0</v>
      </c>
      <c r="X46" s="2733"/>
      <c r="Y46" s="2669"/>
      <c r="Z46" s="2670"/>
      <c r="AA46" s="2670"/>
      <c r="AB46" s="2670"/>
      <c r="AC46" s="2669"/>
      <c r="AD46" s="1053"/>
      <c r="AE46" s="2659">
        <f t="shared" si="36"/>
        <v>0</v>
      </c>
      <c r="AF46" s="2669"/>
      <c r="AG46" s="2670"/>
      <c r="AH46" s="2670"/>
      <c r="AI46" s="2670"/>
      <c r="AJ46" s="2669"/>
      <c r="AK46" s="1053"/>
      <c r="AL46" s="976"/>
      <c r="AM46" s="973">
        <f t="shared" si="37"/>
        <v>0</v>
      </c>
      <c r="AN46" s="976"/>
      <c r="AO46" s="973">
        <f t="shared" si="39"/>
        <v>0</v>
      </c>
      <c r="AP46" s="976"/>
      <c r="AQ46" s="976"/>
      <c r="AR46" s="976"/>
      <c r="AS46" s="967"/>
      <c r="AT46" s="967"/>
      <c r="AU46" s="969"/>
      <c r="AV46" s="975"/>
      <c r="AW46" s="2669"/>
      <c r="AX46" s="2669"/>
      <c r="AY46" s="2669"/>
      <c r="AZ46" s="2669"/>
      <c r="BA46" s="976"/>
      <c r="BB46" s="976"/>
      <c r="BC46" s="976"/>
      <c r="BD46" s="976"/>
      <c r="BE46" s="976"/>
      <c r="BF46" s="2109">
        <f t="shared" si="40"/>
        <v>0</v>
      </c>
      <c r="BG46" s="976"/>
      <c r="BH46" s="973">
        <f t="shared" si="28"/>
        <v>0</v>
      </c>
      <c r="BI46" s="976"/>
      <c r="BJ46" s="974">
        <f t="shared" si="29"/>
        <v>0</v>
      </c>
      <c r="BK46" s="1049"/>
      <c r="BL46" s="1049"/>
      <c r="BM46" s="1049"/>
      <c r="BN46" s="1049"/>
      <c r="BO46" s="1083"/>
      <c r="BP46" s="1083"/>
      <c r="BQ46" s="1083"/>
      <c r="BR46" s="1083"/>
      <c r="BS46" s="1083"/>
      <c r="BT46" s="1083"/>
      <c r="BU46" s="1083"/>
      <c r="BV46" s="1083"/>
      <c r="BW46" s="1083"/>
      <c r="BX46" s="1083"/>
      <c r="BY46" s="1083"/>
      <c r="BZ46" s="1083"/>
      <c r="CA46" s="1083"/>
      <c r="CB46" s="1083"/>
      <c r="CC46" s="1083"/>
      <c r="CD46" s="1083"/>
      <c r="CE46" s="1083"/>
      <c r="CF46" s="1083"/>
      <c r="CG46" s="1083"/>
      <c r="CH46" s="1083"/>
      <c r="CI46" s="1083"/>
      <c r="CJ46" s="1083"/>
      <c r="CK46" s="1083"/>
      <c r="CL46" s="1083"/>
      <c r="CM46" s="1083"/>
      <c r="CN46" s="1083"/>
      <c r="CO46" s="1083"/>
    </row>
    <row r="47" spans="1:93" s="955" customFormat="1" ht="12.75">
      <c r="A47" s="953"/>
      <c r="B47" s="986">
        <v>42</v>
      </c>
      <c r="C47" s="2092" t="s">
        <v>954</v>
      </c>
      <c r="D47" s="945" t="str">
        <f t="shared" si="9"/>
        <v>Total</v>
      </c>
      <c r="E47" s="945" t="s">
        <v>671</v>
      </c>
      <c r="F47" s="946">
        <v>2015</v>
      </c>
      <c r="G47" s="945" t="s">
        <v>31</v>
      </c>
      <c r="H47" s="990" t="s">
        <v>21</v>
      </c>
      <c r="I47" s="990"/>
      <c r="J47" s="990"/>
      <c r="K47" s="990"/>
      <c r="L47" s="998" t="str">
        <f t="shared" si="0"/>
        <v>Retail</v>
      </c>
      <c r="M47" s="972">
        <f>+M48+M55+M56</f>
        <v>0</v>
      </c>
      <c r="N47" s="973">
        <f>+N48+N55+N56</f>
        <v>0</v>
      </c>
      <c r="O47" s="968">
        <f t="shared" si="38"/>
        <v>0</v>
      </c>
      <c r="P47" s="973">
        <f t="shared" ref="P47" si="117">+P48+P55+P56</f>
        <v>0</v>
      </c>
      <c r="Q47" s="974">
        <f t="shared" ref="Q47" si="118">+Q48+Q55+Q56</f>
        <v>0</v>
      </c>
      <c r="R47" s="2679"/>
      <c r="S47" s="2670"/>
      <c r="T47" s="2670"/>
      <c r="U47" s="2670"/>
      <c r="V47" s="973">
        <f>+V48+V55+V56</f>
        <v>0</v>
      </c>
      <c r="W47" s="2642">
        <f t="shared" si="35"/>
        <v>0</v>
      </c>
      <c r="X47" s="2733"/>
      <c r="Y47" s="2670"/>
      <c r="Z47" s="2670"/>
      <c r="AA47" s="2670"/>
      <c r="AB47" s="2670"/>
      <c r="AC47" s="2670"/>
      <c r="AD47" s="1050">
        <f>+AD48+AD55+AD56</f>
        <v>0</v>
      </c>
      <c r="AE47" s="2659">
        <f t="shared" si="36"/>
        <v>0</v>
      </c>
      <c r="AF47" s="2670"/>
      <c r="AG47" s="2670"/>
      <c r="AH47" s="2670"/>
      <c r="AI47" s="2670"/>
      <c r="AJ47" s="2670"/>
      <c r="AK47" s="1050">
        <f>+AK48+AK55+AK56</f>
        <v>0</v>
      </c>
      <c r="AL47" s="973">
        <f>+AL48+AL55+AL56</f>
        <v>0</v>
      </c>
      <c r="AM47" s="973">
        <f t="shared" si="37"/>
        <v>0</v>
      </c>
      <c r="AN47" s="973">
        <f>+AN48+AN55+AN56</f>
        <v>0</v>
      </c>
      <c r="AO47" s="973">
        <f t="shared" si="39"/>
        <v>0</v>
      </c>
      <c r="AP47" s="973">
        <f t="shared" ref="AP47" si="119">+AP48+AP55+AP56</f>
        <v>0</v>
      </c>
      <c r="AQ47" s="973">
        <f t="shared" ref="AQ47" si="120">+AQ48+AQ55+AQ56</f>
        <v>0</v>
      </c>
      <c r="AR47" s="973">
        <f t="shared" ref="AR47" si="121">+AR48+AR55+AR56</f>
        <v>0</v>
      </c>
      <c r="AS47" s="973">
        <f t="shared" ref="AS47" si="122">+AS48+AS55+AS56</f>
        <v>0</v>
      </c>
      <c r="AT47" s="973">
        <f t="shared" ref="AT47" si="123">+AT48+AT55+AT56</f>
        <v>0</v>
      </c>
      <c r="AU47" s="973">
        <f t="shared" ref="AU47" si="124">+AU48+AU55+AU56</f>
        <v>0</v>
      </c>
      <c r="AV47" s="972">
        <f t="shared" ref="AV47" si="125">+AV48+AV55+AV56</f>
        <v>0</v>
      </c>
      <c r="AW47" s="2668">
        <f t="shared" ref="AW47" si="126">+AW48+AW55+AW56</f>
        <v>0</v>
      </c>
      <c r="AX47" s="2668">
        <f t="shared" ref="AX47" si="127">+AX48+AX55+AX56</f>
        <v>0</v>
      </c>
      <c r="AY47" s="2668">
        <f t="shared" ref="AY47" si="128">+AY48+AY55+AY56</f>
        <v>0</v>
      </c>
      <c r="AZ47" s="2668">
        <f t="shared" ref="AZ47" si="129">+AZ48+AZ55+AZ56</f>
        <v>0</v>
      </c>
      <c r="BA47" s="973">
        <f t="shared" ref="BA47" si="130">+BA48+BA55+BA56</f>
        <v>0</v>
      </c>
      <c r="BB47" s="973">
        <f t="shared" ref="BB47" si="131">+BB48+BB55+BB56</f>
        <v>0</v>
      </c>
      <c r="BC47" s="973">
        <f t="shared" ref="BC47" si="132">+BC48+BC55+BC56</f>
        <v>0</v>
      </c>
      <c r="BD47" s="973">
        <f t="shared" ref="BD47" si="133">+BD48+BD55+BD56</f>
        <v>0</v>
      </c>
      <c r="BE47" s="973">
        <f t="shared" ref="BE47" si="134">+BE48+BE55+BE56</f>
        <v>0</v>
      </c>
      <c r="BF47" s="972">
        <f t="shared" si="40"/>
        <v>0</v>
      </c>
      <c r="BG47" s="973">
        <f t="shared" ref="BG47" si="135">+BG48+BG55+BG56</f>
        <v>0</v>
      </c>
      <c r="BH47" s="973">
        <f t="shared" si="28"/>
        <v>0</v>
      </c>
      <c r="BI47" s="973">
        <f>+BI48+BI55+BI56</f>
        <v>0</v>
      </c>
      <c r="BJ47" s="974">
        <f t="shared" si="29"/>
        <v>0</v>
      </c>
      <c r="BK47" s="1049"/>
      <c r="BL47" s="1049"/>
      <c r="BM47" s="1049"/>
      <c r="BN47" s="1049"/>
      <c r="BO47" s="1083"/>
      <c r="BP47" s="1083"/>
      <c r="BQ47" s="1083"/>
      <c r="BR47" s="1083"/>
      <c r="BS47" s="1083"/>
      <c r="BT47" s="1083"/>
      <c r="BU47" s="1083"/>
      <c r="BV47" s="1083"/>
      <c r="BW47" s="1083"/>
      <c r="BX47" s="1083"/>
      <c r="BY47" s="1083"/>
      <c r="BZ47" s="1083"/>
      <c r="CA47" s="1083"/>
      <c r="CB47" s="1083"/>
      <c r="CC47" s="1083"/>
      <c r="CD47" s="1083"/>
      <c r="CE47" s="1083"/>
      <c r="CF47" s="1083"/>
      <c r="CG47" s="1083"/>
      <c r="CH47" s="1083"/>
      <c r="CI47" s="1083"/>
      <c r="CJ47" s="1083"/>
      <c r="CK47" s="1083"/>
      <c r="CL47" s="1083"/>
      <c r="CM47" s="1083"/>
      <c r="CN47" s="1083"/>
      <c r="CO47" s="1083"/>
    </row>
    <row r="48" spans="1:93" s="955" customFormat="1" ht="12.75">
      <c r="A48" s="953"/>
      <c r="B48" s="986">
        <v>43</v>
      </c>
      <c r="C48" s="2092" t="s">
        <v>954</v>
      </c>
      <c r="D48" s="945" t="str">
        <f t="shared" si="9"/>
        <v>Total</v>
      </c>
      <c r="E48" s="945" t="s">
        <v>671</v>
      </c>
      <c r="F48" s="946">
        <v>2015</v>
      </c>
      <c r="G48" s="945" t="s">
        <v>31</v>
      </c>
      <c r="H48" s="990" t="s">
        <v>21</v>
      </c>
      <c r="I48" s="990" t="s">
        <v>1056</v>
      </c>
      <c r="J48" s="990"/>
      <c r="K48" s="990"/>
      <c r="L48" s="995" t="str">
        <f t="shared" si="0"/>
        <v xml:space="preserve">    Secured on real estate property</v>
      </c>
      <c r="M48" s="972">
        <f>+M49+M51</f>
        <v>0</v>
      </c>
      <c r="N48" s="973">
        <f>+N49+N51</f>
        <v>0</v>
      </c>
      <c r="O48" s="968">
        <f t="shared" si="38"/>
        <v>0</v>
      </c>
      <c r="P48" s="973">
        <f t="shared" ref="P48" si="136">+P49+P51</f>
        <v>0</v>
      </c>
      <c r="Q48" s="974">
        <f t="shared" ref="Q48" si="137">+Q49+Q51</f>
        <v>0</v>
      </c>
      <c r="R48" s="2679"/>
      <c r="S48" s="2670"/>
      <c r="T48" s="2670"/>
      <c r="U48" s="2670"/>
      <c r="V48" s="973">
        <f>+V49+V51</f>
        <v>0</v>
      </c>
      <c r="W48" s="2642">
        <f t="shared" si="35"/>
        <v>0</v>
      </c>
      <c r="X48" s="2733"/>
      <c r="Y48" s="2670"/>
      <c r="Z48" s="2670"/>
      <c r="AA48" s="2670"/>
      <c r="AB48" s="2670"/>
      <c r="AC48" s="2670"/>
      <c r="AD48" s="1050">
        <f>+AD49+AD51</f>
        <v>0</v>
      </c>
      <c r="AE48" s="2659">
        <f t="shared" si="36"/>
        <v>0</v>
      </c>
      <c r="AF48" s="2670"/>
      <c r="AG48" s="2670"/>
      <c r="AH48" s="2670"/>
      <c r="AI48" s="2670"/>
      <c r="AJ48" s="2670"/>
      <c r="AK48" s="1050">
        <f>+AK49+AK51</f>
        <v>0</v>
      </c>
      <c r="AL48" s="973">
        <f>+AL49+AL51</f>
        <v>0</v>
      </c>
      <c r="AM48" s="973">
        <f t="shared" si="37"/>
        <v>0</v>
      </c>
      <c r="AN48" s="973">
        <f>+AN49+AN51</f>
        <v>0</v>
      </c>
      <c r="AO48" s="973">
        <f t="shared" si="39"/>
        <v>0</v>
      </c>
      <c r="AP48" s="973">
        <f t="shared" ref="AP48" si="138">+AP49+AP51</f>
        <v>0</v>
      </c>
      <c r="AQ48" s="973">
        <f t="shared" ref="AQ48" si="139">+AQ49+AQ51</f>
        <v>0</v>
      </c>
      <c r="AR48" s="973">
        <f t="shared" ref="AR48" si="140">+AR49+AR51</f>
        <v>0</v>
      </c>
      <c r="AS48" s="973">
        <f t="shared" ref="AS48" si="141">+AS49+AS51</f>
        <v>0</v>
      </c>
      <c r="AT48" s="973">
        <f t="shared" ref="AT48" si="142">+AT49+AT51</f>
        <v>0</v>
      </c>
      <c r="AU48" s="973">
        <f t="shared" ref="AU48" si="143">+AU49+AU51</f>
        <v>0</v>
      </c>
      <c r="AV48" s="972">
        <f t="shared" ref="AV48" si="144">+AV49+AV51</f>
        <v>0</v>
      </c>
      <c r="AW48" s="2668">
        <f t="shared" ref="AW48" si="145">+AW49+AW51</f>
        <v>0</v>
      </c>
      <c r="AX48" s="2668">
        <f t="shared" ref="AX48" si="146">+AX49+AX51</f>
        <v>0</v>
      </c>
      <c r="AY48" s="2668">
        <f t="shared" ref="AY48" si="147">+AY49+AY51</f>
        <v>0</v>
      </c>
      <c r="AZ48" s="2668">
        <f t="shared" ref="AZ48" si="148">+AZ49+AZ51</f>
        <v>0</v>
      </c>
      <c r="BA48" s="973">
        <f t="shared" ref="BA48" si="149">+BA49+BA51</f>
        <v>0</v>
      </c>
      <c r="BB48" s="973">
        <f t="shared" ref="BB48" si="150">+BB49+BB51</f>
        <v>0</v>
      </c>
      <c r="BC48" s="973">
        <f t="shared" ref="BC48" si="151">+BC49+BC51</f>
        <v>0</v>
      </c>
      <c r="BD48" s="973">
        <f t="shared" ref="BD48" si="152">+BD49+BD51</f>
        <v>0</v>
      </c>
      <c r="BE48" s="973">
        <f t="shared" ref="BE48" si="153">+BE49+BE51</f>
        <v>0</v>
      </c>
      <c r="BF48" s="972">
        <f t="shared" si="40"/>
        <v>0</v>
      </c>
      <c r="BG48" s="973">
        <f t="shared" ref="BG48" si="154">+BG49+BG51</f>
        <v>0</v>
      </c>
      <c r="BH48" s="973">
        <f t="shared" si="28"/>
        <v>0</v>
      </c>
      <c r="BI48" s="973">
        <f>+BI49+BI51</f>
        <v>0</v>
      </c>
      <c r="BJ48" s="974">
        <f t="shared" si="29"/>
        <v>0</v>
      </c>
      <c r="BK48" s="1049"/>
      <c r="BL48" s="1049"/>
      <c r="BM48" s="1049"/>
      <c r="BN48" s="1049"/>
      <c r="BO48" s="1083"/>
      <c r="BP48" s="1083"/>
      <c r="BQ48" s="1083"/>
      <c r="BR48" s="1083"/>
      <c r="BS48" s="1083"/>
      <c r="BT48" s="1083"/>
      <c r="BU48" s="1083"/>
      <c r="BV48" s="1083"/>
      <c r="BW48" s="1083"/>
      <c r="BX48" s="1083"/>
      <c r="BY48" s="1083"/>
      <c r="BZ48" s="1083"/>
      <c r="CA48" s="1083"/>
      <c r="CB48" s="1083"/>
      <c r="CC48" s="1083"/>
      <c r="CD48" s="1083"/>
      <c r="CE48" s="1083"/>
      <c r="CF48" s="1083"/>
      <c r="CG48" s="1083"/>
      <c r="CH48" s="1083"/>
      <c r="CI48" s="1083"/>
      <c r="CJ48" s="1083"/>
      <c r="CK48" s="1083"/>
      <c r="CL48" s="1083"/>
      <c r="CM48" s="1083"/>
      <c r="CN48" s="1083"/>
      <c r="CO48" s="1083"/>
    </row>
    <row r="49" spans="1:93" s="955" customFormat="1" ht="12.75">
      <c r="A49" s="953"/>
      <c r="B49" s="986">
        <v>44</v>
      </c>
      <c r="C49" s="2092" t="s">
        <v>953</v>
      </c>
      <c r="D49" s="945" t="str">
        <f t="shared" si="9"/>
        <v>Total</v>
      </c>
      <c r="E49" s="945" t="s">
        <v>671</v>
      </c>
      <c r="F49" s="946">
        <v>2015</v>
      </c>
      <c r="G49" s="945" t="s">
        <v>31</v>
      </c>
      <c r="H49" s="990" t="s">
        <v>21</v>
      </c>
      <c r="I49" s="990" t="s">
        <v>1056</v>
      </c>
      <c r="J49" s="990" t="s">
        <v>1055</v>
      </c>
      <c r="K49" s="990"/>
      <c r="L49" s="995" t="str">
        <f t="shared" si="0"/>
        <v xml:space="preserve">        SME</v>
      </c>
      <c r="M49" s="975"/>
      <c r="N49" s="976"/>
      <c r="O49" s="968">
        <f t="shared" si="38"/>
        <v>0</v>
      </c>
      <c r="P49" s="976"/>
      <c r="Q49" s="977"/>
      <c r="R49" s="2680"/>
      <c r="S49" s="2670"/>
      <c r="T49" s="2670"/>
      <c r="U49" s="2670"/>
      <c r="V49" s="976"/>
      <c r="W49" s="2642">
        <f t="shared" si="35"/>
        <v>0</v>
      </c>
      <c r="X49" s="2733"/>
      <c r="Y49" s="2669"/>
      <c r="Z49" s="2670"/>
      <c r="AA49" s="2670"/>
      <c r="AB49" s="2670"/>
      <c r="AC49" s="2669"/>
      <c r="AD49" s="1053"/>
      <c r="AE49" s="2659">
        <f t="shared" si="36"/>
        <v>0</v>
      </c>
      <c r="AF49" s="2669"/>
      <c r="AG49" s="2670"/>
      <c r="AH49" s="2670"/>
      <c r="AI49" s="2670"/>
      <c r="AJ49" s="2669"/>
      <c r="AK49" s="1053"/>
      <c r="AL49" s="976"/>
      <c r="AM49" s="973">
        <f t="shared" si="37"/>
        <v>0</v>
      </c>
      <c r="AN49" s="976"/>
      <c r="AO49" s="973">
        <f t="shared" si="39"/>
        <v>0</v>
      </c>
      <c r="AP49" s="976"/>
      <c r="AQ49" s="976"/>
      <c r="AR49" s="976"/>
      <c r="AS49" s="967"/>
      <c r="AT49" s="967"/>
      <c r="AU49" s="969"/>
      <c r="AV49" s="975"/>
      <c r="AW49" s="2669"/>
      <c r="AX49" s="2669"/>
      <c r="AY49" s="2669"/>
      <c r="AZ49" s="2669"/>
      <c r="BA49" s="976"/>
      <c r="BB49" s="976"/>
      <c r="BC49" s="976"/>
      <c r="BD49" s="976"/>
      <c r="BE49" s="976"/>
      <c r="BF49" s="2109">
        <f t="shared" si="40"/>
        <v>0</v>
      </c>
      <c r="BG49" s="976"/>
      <c r="BH49" s="973">
        <f t="shared" si="28"/>
        <v>0</v>
      </c>
      <c r="BI49" s="976"/>
      <c r="BJ49" s="974">
        <f t="shared" si="29"/>
        <v>0</v>
      </c>
      <c r="BK49" s="1049"/>
      <c r="BL49" s="1049"/>
      <c r="BM49" s="1049"/>
      <c r="BN49" s="1049"/>
      <c r="BO49" s="1083"/>
      <c r="BP49" s="1083"/>
      <c r="BQ49" s="1083"/>
      <c r="BR49" s="1083"/>
      <c r="BS49" s="1083"/>
      <c r="BT49" s="1083"/>
      <c r="BU49" s="1083"/>
      <c r="BV49" s="1083"/>
      <c r="BW49" s="1083"/>
      <c r="BX49" s="1083"/>
      <c r="BY49" s="1083"/>
      <c r="BZ49" s="1083"/>
      <c r="CA49" s="1083"/>
      <c r="CB49" s="1083"/>
      <c r="CC49" s="1083"/>
      <c r="CD49" s="1083"/>
      <c r="CE49" s="1083"/>
      <c r="CF49" s="1083"/>
      <c r="CG49" s="1083"/>
      <c r="CH49" s="1083"/>
      <c r="CI49" s="1083"/>
      <c r="CJ49" s="1083"/>
      <c r="CK49" s="1083"/>
      <c r="CL49" s="1083"/>
      <c r="CM49" s="1083"/>
      <c r="CN49" s="1083"/>
      <c r="CO49" s="1083"/>
    </row>
    <row r="50" spans="1:93" s="1094" customFormat="1" ht="12.75" customHeight="1">
      <c r="A50" s="978"/>
      <c r="B50" s="1001">
        <v>45</v>
      </c>
      <c r="C50" s="2093" t="s">
        <v>1053</v>
      </c>
      <c r="D50" s="945" t="str">
        <f t="shared" si="9"/>
        <v>Total</v>
      </c>
      <c r="E50" s="945" t="s">
        <v>671</v>
      </c>
      <c r="F50" s="946">
        <v>2015</v>
      </c>
      <c r="G50" s="945" t="s">
        <v>31</v>
      </c>
      <c r="H50" s="990" t="s">
        <v>21</v>
      </c>
      <c r="I50" s="990" t="s">
        <v>1056</v>
      </c>
      <c r="J50" s="990" t="s">
        <v>1055</v>
      </c>
      <c r="K50" s="990" t="s">
        <v>1060</v>
      </c>
      <c r="L50" s="1002" t="str">
        <f t="shared" si="0"/>
        <v xml:space="preserve">                (OPTIONAL) of which: subject to SME-supporting factor</v>
      </c>
      <c r="M50" s="975"/>
      <c r="N50" s="976"/>
      <c r="O50" s="1054">
        <f t="shared" si="38"/>
        <v>0</v>
      </c>
      <c r="P50" s="976"/>
      <c r="Q50" s="977"/>
      <c r="R50" s="2680"/>
      <c r="S50" s="2669"/>
      <c r="T50" s="2669"/>
      <c r="U50" s="2669"/>
      <c r="V50" s="976"/>
      <c r="W50" s="2643">
        <f t="shared" si="35"/>
        <v>0</v>
      </c>
      <c r="X50" s="2734"/>
      <c r="Y50" s="2669"/>
      <c r="Z50" s="2669"/>
      <c r="AA50" s="2669"/>
      <c r="AB50" s="2669"/>
      <c r="AC50" s="2669"/>
      <c r="AD50" s="1053"/>
      <c r="AE50" s="2660">
        <f t="shared" si="36"/>
        <v>0</v>
      </c>
      <c r="AF50" s="2669"/>
      <c r="AG50" s="2669"/>
      <c r="AH50" s="2669"/>
      <c r="AI50" s="2669"/>
      <c r="AJ50" s="2669"/>
      <c r="AK50" s="1053"/>
      <c r="AL50" s="976"/>
      <c r="AM50" s="1055">
        <f t="shared" si="37"/>
        <v>0</v>
      </c>
      <c r="AN50" s="976"/>
      <c r="AO50" s="1055">
        <f t="shared" si="39"/>
        <v>0</v>
      </c>
      <c r="AP50" s="976"/>
      <c r="AQ50" s="976"/>
      <c r="AR50" s="976"/>
      <c r="AS50" s="976"/>
      <c r="AT50" s="976"/>
      <c r="AU50" s="977"/>
      <c r="AV50" s="975"/>
      <c r="AW50" s="2669"/>
      <c r="AX50" s="2669"/>
      <c r="AY50" s="2669"/>
      <c r="AZ50" s="2669"/>
      <c r="BA50" s="976"/>
      <c r="BB50" s="976"/>
      <c r="BC50" s="976"/>
      <c r="BD50" s="976"/>
      <c r="BE50" s="976"/>
      <c r="BF50" s="2109">
        <f t="shared" si="40"/>
        <v>0</v>
      </c>
      <c r="BG50" s="976"/>
      <c r="BH50" s="1055">
        <f t="shared" si="28"/>
        <v>0</v>
      </c>
      <c r="BI50" s="976"/>
      <c r="BJ50" s="1056">
        <f t="shared" si="29"/>
        <v>0</v>
      </c>
      <c r="BK50" s="1057"/>
      <c r="BL50" s="1057"/>
      <c r="BM50" s="1057"/>
      <c r="BN50" s="1057"/>
      <c r="BO50" s="1093"/>
      <c r="BP50" s="1093"/>
      <c r="BQ50" s="1093"/>
      <c r="BR50" s="1093"/>
      <c r="BS50" s="1093"/>
      <c r="BT50" s="1093"/>
      <c r="BU50" s="1093"/>
      <c r="BV50" s="1093"/>
      <c r="BW50" s="1093"/>
      <c r="BX50" s="1093"/>
      <c r="BY50" s="1093"/>
      <c r="BZ50" s="1093"/>
      <c r="CA50" s="1093"/>
      <c r="CB50" s="1093"/>
      <c r="CC50" s="1093"/>
      <c r="CD50" s="1093"/>
      <c r="CE50" s="1093"/>
      <c r="CF50" s="1093"/>
      <c r="CG50" s="1093"/>
      <c r="CH50" s="1093"/>
      <c r="CI50" s="1093"/>
      <c r="CJ50" s="1093"/>
      <c r="CK50" s="1093"/>
      <c r="CL50" s="1093"/>
      <c r="CM50" s="1093"/>
      <c r="CN50" s="1093"/>
      <c r="CO50" s="1093"/>
    </row>
    <row r="51" spans="1:93" s="955" customFormat="1" ht="12.75">
      <c r="A51" s="953"/>
      <c r="B51" s="986">
        <v>46</v>
      </c>
      <c r="C51" s="2092" t="s">
        <v>953</v>
      </c>
      <c r="D51" s="945" t="str">
        <f t="shared" si="9"/>
        <v>Total</v>
      </c>
      <c r="E51" s="945" t="s">
        <v>671</v>
      </c>
      <c r="F51" s="946">
        <v>2015</v>
      </c>
      <c r="G51" s="945" t="s">
        <v>31</v>
      </c>
      <c r="H51" s="990" t="s">
        <v>21</v>
      </c>
      <c r="I51" s="990" t="s">
        <v>1056</v>
      </c>
      <c r="J51" s="990" t="s">
        <v>1061</v>
      </c>
      <c r="K51" s="990"/>
      <c r="L51" s="995" t="str">
        <f t="shared" si="0"/>
        <v xml:space="preserve">        Non SME</v>
      </c>
      <c r="M51" s="975"/>
      <c r="N51" s="976"/>
      <c r="O51" s="968">
        <f t="shared" si="38"/>
        <v>0</v>
      </c>
      <c r="P51" s="976"/>
      <c r="Q51" s="977"/>
      <c r="R51" s="2680"/>
      <c r="S51" s="2670"/>
      <c r="T51" s="2670"/>
      <c r="U51" s="2670"/>
      <c r="V51" s="976"/>
      <c r="W51" s="2642">
        <f t="shared" si="35"/>
        <v>0</v>
      </c>
      <c r="X51" s="2733"/>
      <c r="Y51" s="2669"/>
      <c r="Z51" s="2670"/>
      <c r="AA51" s="2670"/>
      <c r="AB51" s="2670"/>
      <c r="AC51" s="2669"/>
      <c r="AD51" s="1053"/>
      <c r="AE51" s="2659">
        <f t="shared" si="36"/>
        <v>0</v>
      </c>
      <c r="AF51" s="2669"/>
      <c r="AG51" s="2670"/>
      <c r="AH51" s="2670"/>
      <c r="AI51" s="2670"/>
      <c r="AJ51" s="2669"/>
      <c r="AK51" s="1053"/>
      <c r="AL51" s="976"/>
      <c r="AM51" s="973">
        <f t="shared" si="37"/>
        <v>0</v>
      </c>
      <c r="AN51" s="976"/>
      <c r="AO51" s="973">
        <f t="shared" si="39"/>
        <v>0</v>
      </c>
      <c r="AP51" s="976"/>
      <c r="AQ51" s="976"/>
      <c r="AR51" s="976"/>
      <c r="AS51" s="967"/>
      <c r="AT51" s="967"/>
      <c r="AU51" s="969"/>
      <c r="AV51" s="975"/>
      <c r="AW51" s="2669"/>
      <c r="AX51" s="2669"/>
      <c r="AY51" s="2669"/>
      <c r="AZ51" s="2669"/>
      <c r="BA51" s="976"/>
      <c r="BB51" s="976"/>
      <c r="BC51" s="976"/>
      <c r="BD51" s="976"/>
      <c r="BE51" s="976"/>
      <c r="BF51" s="2109">
        <f t="shared" si="40"/>
        <v>0</v>
      </c>
      <c r="BG51" s="976"/>
      <c r="BH51" s="973">
        <f t="shared" si="28"/>
        <v>0</v>
      </c>
      <c r="BI51" s="976"/>
      <c r="BJ51" s="974">
        <f t="shared" si="29"/>
        <v>0</v>
      </c>
      <c r="BK51" s="1049"/>
      <c r="BL51" s="1049"/>
      <c r="BM51" s="1049"/>
      <c r="BN51" s="1049"/>
      <c r="BO51" s="1083"/>
      <c r="BP51" s="1083"/>
      <c r="BQ51" s="1083"/>
      <c r="BR51" s="1083"/>
      <c r="BS51" s="1083"/>
      <c r="BT51" s="1083"/>
      <c r="BU51" s="1083"/>
      <c r="BV51" s="1083"/>
      <c r="BW51" s="1083"/>
      <c r="BX51" s="1083"/>
      <c r="BY51" s="1083"/>
      <c r="BZ51" s="1083"/>
      <c r="CA51" s="1083"/>
      <c r="CB51" s="1083"/>
      <c r="CC51" s="1083"/>
      <c r="CD51" s="1083"/>
      <c r="CE51" s="1083"/>
      <c r="CF51" s="1083"/>
      <c r="CG51" s="1083"/>
      <c r="CH51" s="1083"/>
      <c r="CI51" s="1083"/>
      <c r="CJ51" s="1083"/>
      <c r="CK51" s="1083"/>
      <c r="CL51" s="1083"/>
      <c r="CM51" s="1083"/>
      <c r="CN51" s="1083"/>
      <c r="CO51" s="1083"/>
    </row>
    <row r="52" spans="1:93" s="1094" customFormat="1" ht="12.75">
      <c r="A52" s="978"/>
      <c r="B52" s="1001">
        <v>47</v>
      </c>
      <c r="C52" s="2093" t="s">
        <v>1053</v>
      </c>
      <c r="D52" s="945" t="str">
        <f t="shared" si="9"/>
        <v>Total</v>
      </c>
      <c r="E52" s="945" t="s">
        <v>671</v>
      </c>
      <c r="F52" s="946">
        <v>2015</v>
      </c>
      <c r="G52" s="945" t="s">
        <v>31</v>
      </c>
      <c r="H52" s="990" t="s">
        <v>21</v>
      </c>
      <c r="I52" s="990" t="s">
        <v>1056</v>
      </c>
      <c r="J52" s="990" t="s">
        <v>1061</v>
      </c>
      <c r="K52" s="990" t="s">
        <v>1062</v>
      </c>
      <c r="L52" s="1002" t="str">
        <f t="shared" si="0"/>
        <v xml:space="preserve">                (OPTIONAL) of which: Owner Occupier</v>
      </c>
      <c r="M52" s="975"/>
      <c r="N52" s="976"/>
      <c r="O52" s="1054">
        <f t="shared" si="38"/>
        <v>0</v>
      </c>
      <c r="P52" s="976"/>
      <c r="Q52" s="977"/>
      <c r="R52" s="2680"/>
      <c r="S52" s="2669"/>
      <c r="T52" s="2669"/>
      <c r="U52" s="2669"/>
      <c r="V52" s="976"/>
      <c r="W52" s="2643">
        <f t="shared" si="35"/>
        <v>0</v>
      </c>
      <c r="X52" s="2734"/>
      <c r="Y52" s="2669"/>
      <c r="Z52" s="2669"/>
      <c r="AA52" s="2669"/>
      <c r="AB52" s="2669"/>
      <c r="AC52" s="2669"/>
      <c r="AD52" s="1053"/>
      <c r="AE52" s="2660">
        <f t="shared" si="36"/>
        <v>0</v>
      </c>
      <c r="AF52" s="2669"/>
      <c r="AG52" s="2669"/>
      <c r="AH52" s="2669"/>
      <c r="AI52" s="2669"/>
      <c r="AJ52" s="2669"/>
      <c r="AK52" s="1053"/>
      <c r="AL52" s="976"/>
      <c r="AM52" s="1055">
        <f t="shared" si="37"/>
        <v>0</v>
      </c>
      <c r="AN52" s="976"/>
      <c r="AO52" s="1055">
        <f t="shared" si="39"/>
        <v>0</v>
      </c>
      <c r="AP52" s="976"/>
      <c r="AQ52" s="976"/>
      <c r="AR52" s="976"/>
      <c r="AS52" s="976"/>
      <c r="AT52" s="976"/>
      <c r="AU52" s="977"/>
      <c r="AV52" s="975"/>
      <c r="AW52" s="2669"/>
      <c r="AX52" s="2669"/>
      <c r="AY52" s="2669"/>
      <c r="AZ52" s="2669"/>
      <c r="BA52" s="976"/>
      <c r="BB52" s="976"/>
      <c r="BC52" s="976"/>
      <c r="BD52" s="976"/>
      <c r="BE52" s="976"/>
      <c r="BF52" s="2109">
        <f t="shared" si="40"/>
        <v>0</v>
      </c>
      <c r="BG52" s="976"/>
      <c r="BH52" s="1055">
        <f t="shared" si="28"/>
        <v>0</v>
      </c>
      <c r="BI52" s="976"/>
      <c r="BJ52" s="1056">
        <f t="shared" si="29"/>
        <v>0</v>
      </c>
      <c r="BK52" s="1057"/>
      <c r="BL52" s="1057"/>
      <c r="BM52" s="1057"/>
      <c r="BN52" s="1057"/>
      <c r="BO52" s="1093"/>
      <c r="BP52" s="1093"/>
      <c r="BQ52" s="1093"/>
      <c r="BR52" s="1093"/>
      <c r="BS52" s="1093"/>
      <c r="BT52" s="1093"/>
      <c r="BU52" s="1093"/>
      <c r="BV52" s="1093"/>
      <c r="BW52" s="1093"/>
      <c r="BX52" s="1093"/>
      <c r="BY52" s="1093"/>
      <c r="BZ52" s="1093"/>
      <c r="CA52" s="1093"/>
      <c r="CB52" s="1093"/>
      <c r="CC52" s="1093"/>
      <c r="CD52" s="1093"/>
      <c r="CE52" s="1093"/>
      <c r="CF52" s="1093"/>
      <c r="CG52" s="1093"/>
      <c r="CH52" s="1093"/>
      <c r="CI52" s="1093"/>
      <c r="CJ52" s="1093"/>
      <c r="CK52" s="1093"/>
      <c r="CL52" s="1093"/>
      <c r="CM52" s="1093"/>
      <c r="CN52" s="1093"/>
      <c r="CO52" s="1093"/>
    </row>
    <row r="53" spans="1:93" s="1094" customFormat="1" ht="12.75">
      <c r="A53" s="978"/>
      <c r="B53" s="1001">
        <v>48</v>
      </c>
      <c r="C53" s="2093" t="s">
        <v>1053</v>
      </c>
      <c r="D53" s="945" t="str">
        <f t="shared" si="9"/>
        <v>Total</v>
      </c>
      <c r="E53" s="945" t="s">
        <v>671</v>
      </c>
      <c r="F53" s="946">
        <v>2015</v>
      </c>
      <c r="G53" s="945" t="s">
        <v>31</v>
      </c>
      <c r="H53" s="990" t="s">
        <v>21</v>
      </c>
      <c r="I53" s="990" t="s">
        <v>1056</v>
      </c>
      <c r="J53" s="990" t="s">
        <v>1061</v>
      </c>
      <c r="K53" s="990" t="s">
        <v>1063</v>
      </c>
      <c r="L53" s="1002" t="str">
        <f t="shared" si="0"/>
        <v xml:space="preserve">                (OPTIONAL) of which: Buy to let</v>
      </c>
      <c r="M53" s="975"/>
      <c r="N53" s="976"/>
      <c r="O53" s="1054">
        <f t="shared" si="38"/>
        <v>0</v>
      </c>
      <c r="P53" s="976"/>
      <c r="Q53" s="977"/>
      <c r="R53" s="2680"/>
      <c r="S53" s="2669"/>
      <c r="T53" s="2669"/>
      <c r="U53" s="2669"/>
      <c r="V53" s="976"/>
      <c r="W53" s="2643">
        <f t="shared" si="35"/>
        <v>0</v>
      </c>
      <c r="X53" s="2734"/>
      <c r="Y53" s="2669"/>
      <c r="Z53" s="2669"/>
      <c r="AA53" s="2669"/>
      <c r="AB53" s="2669"/>
      <c r="AC53" s="2669"/>
      <c r="AD53" s="1053"/>
      <c r="AE53" s="2660">
        <f t="shared" si="36"/>
        <v>0</v>
      </c>
      <c r="AF53" s="2669"/>
      <c r="AG53" s="2669"/>
      <c r="AH53" s="2669"/>
      <c r="AI53" s="2669"/>
      <c r="AJ53" s="2669"/>
      <c r="AK53" s="1053"/>
      <c r="AL53" s="976"/>
      <c r="AM53" s="1055">
        <f t="shared" si="37"/>
        <v>0</v>
      </c>
      <c r="AN53" s="976"/>
      <c r="AO53" s="1055">
        <f t="shared" si="39"/>
        <v>0</v>
      </c>
      <c r="AP53" s="976"/>
      <c r="AQ53" s="976"/>
      <c r="AR53" s="976"/>
      <c r="AS53" s="976"/>
      <c r="AT53" s="976"/>
      <c r="AU53" s="977"/>
      <c r="AV53" s="975"/>
      <c r="AW53" s="2669"/>
      <c r="AX53" s="2669"/>
      <c r="AY53" s="2669"/>
      <c r="AZ53" s="2669"/>
      <c r="BA53" s="976"/>
      <c r="BB53" s="976"/>
      <c r="BC53" s="976"/>
      <c r="BD53" s="976"/>
      <c r="BE53" s="976"/>
      <c r="BF53" s="2109">
        <f t="shared" si="40"/>
        <v>0</v>
      </c>
      <c r="BG53" s="976"/>
      <c r="BH53" s="1055">
        <f t="shared" si="28"/>
        <v>0</v>
      </c>
      <c r="BI53" s="976"/>
      <c r="BJ53" s="1056">
        <f t="shared" si="29"/>
        <v>0</v>
      </c>
      <c r="BK53" s="1057"/>
      <c r="BL53" s="1057"/>
      <c r="BM53" s="1057"/>
      <c r="BN53" s="1057"/>
      <c r="BO53" s="1093"/>
      <c r="BP53" s="1093"/>
      <c r="BQ53" s="1093"/>
      <c r="BR53" s="1093"/>
      <c r="BS53" s="1093"/>
      <c r="BT53" s="1093"/>
      <c r="BU53" s="1093"/>
      <c r="BV53" s="1093"/>
      <c r="BW53" s="1093"/>
      <c r="BX53" s="1093"/>
      <c r="BY53" s="1093"/>
      <c r="BZ53" s="1093"/>
      <c r="CA53" s="1093"/>
      <c r="CB53" s="1093"/>
      <c r="CC53" s="1093"/>
      <c r="CD53" s="1093"/>
      <c r="CE53" s="1093"/>
      <c r="CF53" s="1093"/>
      <c r="CG53" s="1093"/>
      <c r="CH53" s="1093"/>
      <c r="CI53" s="1093"/>
      <c r="CJ53" s="1093"/>
      <c r="CK53" s="1093"/>
      <c r="CL53" s="1093"/>
      <c r="CM53" s="1093"/>
      <c r="CN53" s="1093"/>
      <c r="CO53" s="1093"/>
    </row>
    <row r="54" spans="1:93" s="1094" customFormat="1" ht="12.75">
      <c r="A54" s="978"/>
      <c r="B54" s="1001">
        <v>49</v>
      </c>
      <c r="C54" s="2093" t="s">
        <v>1053</v>
      </c>
      <c r="D54" s="945" t="str">
        <f t="shared" si="9"/>
        <v>Total</v>
      </c>
      <c r="E54" s="945" t="s">
        <v>671</v>
      </c>
      <c r="F54" s="946">
        <v>2015</v>
      </c>
      <c r="G54" s="945" t="s">
        <v>31</v>
      </c>
      <c r="H54" s="990" t="s">
        <v>21</v>
      </c>
      <c r="I54" s="990" t="s">
        <v>1056</v>
      </c>
      <c r="J54" s="990" t="s">
        <v>1061</v>
      </c>
      <c r="K54" s="990" t="s">
        <v>1064</v>
      </c>
      <c r="L54" s="1002" t="str">
        <f t="shared" si="0"/>
        <v xml:space="preserve">                (OPTIONAL) of which: Other secured by real estate</v>
      </c>
      <c r="M54" s="975"/>
      <c r="N54" s="976"/>
      <c r="O54" s="1054">
        <f t="shared" si="38"/>
        <v>0</v>
      </c>
      <c r="P54" s="976"/>
      <c r="Q54" s="977"/>
      <c r="R54" s="2680"/>
      <c r="S54" s="2669"/>
      <c r="T54" s="2669"/>
      <c r="U54" s="2669"/>
      <c r="V54" s="976"/>
      <c r="W54" s="2643">
        <f t="shared" si="35"/>
        <v>0</v>
      </c>
      <c r="X54" s="2734"/>
      <c r="Y54" s="2669"/>
      <c r="Z54" s="2669"/>
      <c r="AA54" s="2669"/>
      <c r="AB54" s="2669"/>
      <c r="AC54" s="2669"/>
      <c r="AD54" s="1053"/>
      <c r="AE54" s="2660">
        <f t="shared" si="36"/>
        <v>0</v>
      </c>
      <c r="AF54" s="2669"/>
      <c r="AG54" s="2669"/>
      <c r="AH54" s="2669"/>
      <c r="AI54" s="2669"/>
      <c r="AJ54" s="2669"/>
      <c r="AK54" s="1053"/>
      <c r="AL54" s="976"/>
      <c r="AM54" s="1055">
        <f t="shared" si="37"/>
        <v>0</v>
      </c>
      <c r="AN54" s="976"/>
      <c r="AO54" s="1055">
        <f t="shared" si="39"/>
        <v>0</v>
      </c>
      <c r="AP54" s="976"/>
      <c r="AQ54" s="976"/>
      <c r="AR54" s="976"/>
      <c r="AS54" s="976"/>
      <c r="AT54" s="976"/>
      <c r="AU54" s="977"/>
      <c r="AV54" s="975"/>
      <c r="AW54" s="2669"/>
      <c r="AX54" s="2669"/>
      <c r="AY54" s="2669"/>
      <c r="AZ54" s="2669"/>
      <c r="BA54" s="976"/>
      <c r="BB54" s="976"/>
      <c r="BC54" s="976"/>
      <c r="BD54" s="976"/>
      <c r="BE54" s="976"/>
      <c r="BF54" s="2109">
        <f t="shared" si="40"/>
        <v>0</v>
      </c>
      <c r="BG54" s="976"/>
      <c r="BH54" s="1055">
        <f t="shared" si="28"/>
        <v>0</v>
      </c>
      <c r="BI54" s="976"/>
      <c r="BJ54" s="1056">
        <f t="shared" si="29"/>
        <v>0</v>
      </c>
      <c r="BK54" s="1057"/>
      <c r="BL54" s="1057"/>
      <c r="BM54" s="1057"/>
      <c r="BN54" s="1057"/>
      <c r="BO54" s="1093"/>
      <c r="BP54" s="1093"/>
      <c r="BQ54" s="1093"/>
      <c r="BR54" s="1093"/>
      <c r="BS54" s="1093"/>
      <c r="BT54" s="1093"/>
      <c r="BU54" s="1093"/>
      <c r="BV54" s="1093"/>
      <c r="BW54" s="1093"/>
      <c r="BX54" s="1093"/>
      <c r="BY54" s="1093"/>
      <c r="BZ54" s="1093"/>
      <c r="CA54" s="1093"/>
      <c r="CB54" s="1093"/>
      <c r="CC54" s="1093"/>
      <c r="CD54" s="1093"/>
      <c r="CE54" s="1093"/>
      <c r="CF54" s="1093"/>
      <c r="CG54" s="1093"/>
      <c r="CH54" s="1093"/>
      <c r="CI54" s="1093"/>
      <c r="CJ54" s="1093"/>
      <c r="CK54" s="1093"/>
      <c r="CL54" s="1093"/>
      <c r="CM54" s="1093"/>
      <c r="CN54" s="1093"/>
      <c r="CO54" s="1093"/>
    </row>
    <row r="55" spans="1:93" s="955" customFormat="1" ht="12.75">
      <c r="A55" s="953"/>
      <c r="B55" s="986">
        <v>50</v>
      </c>
      <c r="C55" s="2092" t="s">
        <v>953</v>
      </c>
      <c r="D55" s="945" t="str">
        <f t="shared" si="9"/>
        <v>Total</v>
      </c>
      <c r="E55" s="945" t="s">
        <v>671</v>
      </c>
      <c r="F55" s="946">
        <v>2015</v>
      </c>
      <c r="G55" s="945" t="s">
        <v>31</v>
      </c>
      <c r="H55" s="990" t="s">
        <v>21</v>
      </c>
      <c r="I55" s="990" t="s">
        <v>1057</v>
      </c>
      <c r="J55" s="990"/>
      <c r="K55" s="990"/>
      <c r="L55" s="995" t="str">
        <f t="shared" si="0"/>
        <v xml:space="preserve">    Qualifying Revolving</v>
      </c>
      <c r="M55" s="966"/>
      <c r="N55" s="967"/>
      <c r="O55" s="968">
        <f t="shared" si="38"/>
        <v>0</v>
      </c>
      <c r="P55" s="967"/>
      <c r="Q55" s="969"/>
      <c r="R55" s="2679"/>
      <c r="S55" s="2670"/>
      <c r="T55" s="2670"/>
      <c r="U55" s="2670"/>
      <c r="V55" s="967"/>
      <c r="W55" s="2642">
        <f t="shared" si="35"/>
        <v>0</v>
      </c>
      <c r="X55" s="2733"/>
      <c r="Y55" s="2670"/>
      <c r="Z55" s="2670"/>
      <c r="AA55" s="2670"/>
      <c r="AB55" s="2670"/>
      <c r="AC55" s="2670"/>
      <c r="AD55" s="1051"/>
      <c r="AE55" s="2659">
        <f t="shared" si="36"/>
        <v>0</v>
      </c>
      <c r="AF55" s="2670"/>
      <c r="AG55" s="2670"/>
      <c r="AH55" s="2670"/>
      <c r="AI55" s="2670"/>
      <c r="AJ55" s="2670"/>
      <c r="AK55" s="1051"/>
      <c r="AL55" s="967"/>
      <c r="AM55" s="973">
        <f t="shared" si="37"/>
        <v>0</v>
      </c>
      <c r="AN55" s="967"/>
      <c r="AO55" s="973">
        <f t="shared" si="39"/>
        <v>0</v>
      </c>
      <c r="AP55" s="967"/>
      <c r="AQ55" s="967"/>
      <c r="AR55" s="967"/>
      <c r="AS55" s="967"/>
      <c r="AT55" s="967"/>
      <c r="AU55" s="969"/>
      <c r="AV55" s="966"/>
      <c r="AW55" s="2670"/>
      <c r="AX55" s="2670"/>
      <c r="AY55" s="2670"/>
      <c r="AZ55" s="2670"/>
      <c r="BA55" s="967"/>
      <c r="BB55" s="967"/>
      <c r="BC55" s="967"/>
      <c r="BD55" s="967"/>
      <c r="BE55" s="967"/>
      <c r="BF55" s="972">
        <f t="shared" si="40"/>
        <v>0</v>
      </c>
      <c r="BG55" s="967"/>
      <c r="BH55" s="973">
        <f t="shared" si="28"/>
        <v>0</v>
      </c>
      <c r="BI55" s="967"/>
      <c r="BJ55" s="974">
        <f t="shared" si="29"/>
        <v>0</v>
      </c>
      <c r="BK55" s="1049"/>
      <c r="BL55" s="1049"/>
      <c r="BM55" s="1049"/>
      <c r="BN55" s="1049"/>
      <c r="BO55" s="1083"/>
      <c r="BP55" s="1083"/>
      <c r="BQ55" s="1083"/>
      <c r="BR55" s="1083"/>
      <c r="BS55" s="1083"/>
      <c r="BT55" s="1083"/>
      <c r="BU55" s="1083"/>
      <c r="BV55" s="1083"/>
      <c r="BW55" s="1083"/>
      <c r="BX55" s="1083"/>
      <c r="BY55" s="1083"/>
      <c r="BZ55" s="1083"/>
      <c r="CA55" s="1083"/>
      <c r="CB55" s="1083"/>
      <c r="CC55" s="1083"/>
      <c r="CD55" s="1083"/>
      <c r="CE55" s="1083"/>
      <c r="CF55" s="1083"/>
      <c r="CG55" s="1083"/>
      <c r="CH55" s="1083"/>
      <c r="CI55" s="1083"/>
      <c r="CJ55" s="1083"/>
      <c r="CK55" s="1083"/>
      <c r="CL55" s="1083"/>
      <c r="CM55" s="1083"/>
      <c r="CN55" s="1083"/>
      <c r="CO55" s="1083"/>
    </row>
    <row r="56" spans="1:93" s="955" customFormat="1" ht="12.75">
      <c r="A56" s="953"/>
      <c r="B56" s="986">
        <v>51</v>
      </c>
      <c r="C56" s="2092" t="s">
        <v>954</v>
      </c>
      <c r="D56" s="945" t="str">
        <f t="shared" si="9"/>
        <v>Total</v>
      </c>
      <c r="E56" s="945" t="s">
        <v>671</v>
      </c>
      <c r="F56" s="946">
        <v>2015</v>
      </c>
      <c r="G56" s="945" t="s">
        <v>31</v>
      </c>
      <c r="H56" s="990" t="s">
        <v>21</v>
      </c>
      <c r="I56" s="990" t="s">
        <v>286</v>
      </c>
      <c r="J56" s="990"/>
      <c r="K56" s="990"/>
      <c r="L56" s="995" t="str">
        <f t="shared" si="0"/>
        <v xml:space="preserve">    Other</v>
      </c>
      <c r="M56" s="972">
        <f>+M57+M59</f>
        <v>0</v>
      </c>
      <c r="N56" s="973">
        <f>+N57+N59</f>
        <v>0</v>
      </c>
      <c r="O56" s="968">
        <f t="shared" si="38"/>
        <v>0</v>
      </c>
      <c r="P56" s="973">
        <f t="shared" ref="P56" si="155">+P57+P59</f>
        <v>0</v>
      </c>
      <c r="Q56" s="974">
        <f t="shared" ref="Q56" si="156">+Q57+Q59</f>
        <v>0</v>
      </c>
      <c r="R56" s="2680"/>
      <c r="S56" s="2670"/>
      <c r="T56" s="2670"/>
      <c r="U56" s="2670"/>
      <c r="V56" s="973">
        <f>+V57+V59</f>
        <v>0</v>
      </c>
      <c r="W56" s="2642">
        <f t="shared" si="35"/>
        <v>0</v>
      </c>
      <c r="X56" s="2733"/>
      <c r="Y56" s="2669"/>
      <c r="Z56" s="2670"/>
      <c r="AA56" s="2670"/>
      <c r="AB56" s="2670"/>
      <c r="AC56" s="2669"/>
      <c r="AD56" s="1050">
        <f>+AD57+AD59</f>
        <v>0</v>
      </c>
      <c r="AE56" s="2659">
        <f t="shared" si="36"/>
        <v>0</v>
      </c>
      <c r="AF56" s="2669"/>
      <c r="AG56" s="2670"/>
      <c r="AH56" s="2670"/>
      <c r="AI56" s="2670"/>
      <c r="AJ56" s="2669"/>
      <c r="AK56" s="1050">
        <f>+AK57+AK59</f>
        <v>0</v>
      </c>
      <c r="AL56" s="973">
        <f>+AL57+AL59</f>
        <v>0</v>
      </c>
      <c r="AM56" s="973">
        <f t="shared" si="37"/>
        <v>0</v>
      </c>
      <c r="AN56" s="973">
        <f>+AN57+AN59</f>
        <v>0</v>
      </c>
      <c r="AO56" s="973">
        <f t="shared" si="39"/>
        <v>0</v>
      </c>
      <c r="AP56" s="973">
        <f t="shared" ref="AP56" si="157">+AP57+AP59</f>
        <v>0</v>
      </c>
      <c r="AQ56" s="973">
        <f t="shared" ref="AQ56" si="158">+AQ57+AQ59</f>
        <v>0</v>
      </c>
      <c r="AR56" s="973">
        <f t="shared" ref="AR56" si="159">+AR57+AR59</f>
        <v>0</v>
      </c>
      <c r="AS56" s="973">
        <f t="shared" ref="AS56" si="160">+AS57+AS59</f>
        <v>0</v>
      </c>
      <c r="AT56" s="973">
        <f t="shared" ref="AT56" si="161">+AT57+AT59</f>
        <v>0</v>
      </c>
      <c r="AU56" s="973">
        <f t="shared" ref="AU56" si="162">+AU57+AU59</f>
        <v>0</v>
      </c>
      <c r="AV56" s="972">
        <f t="shared" ref="AV56" si="163">+AV57+AV59</f>
        <v>0</v>
      </c>
      <c r="AW56" s="2668">
        <f t="shared" ref="AW56" si="164">+AW57+AW59</f>
        <v>0</v>
      </c>
      <c r="AX56" s="2668">
        <f t="shared" ref="AX56" si="165">+AX57+AX59</f>
        <v>0</v>
      </c>
      <c r="AY56" s="2668">
        <f t="shared" ref="AY56" si="166">+AY57+AY59</f>
        <v>0</v>
      </c>
      <c r="AZ56" s="2668">
        <f t="shared" ref="AZ56" si="167">+AZ57+AZ59</f>
        <v>0</v>
      </c>
      <c r="BA56" s="973">
        <f t="shared" ref="BA56" si="168">+BA57+BA59</f>
        <v>0</v>
      </c>
      <c r="BB56" s="973">
        <f t="shared" ref="BB56" si="169">+BB57+BB59</f>
        <v>0</v>
      </c>
      <c r="BC56" s="973">
        <f t="shared" ref="BC56" si="170">+BC57+BC59</f>
        <v>0</v>
      </c>
      <c r="BD56" s="973">
        <f t="shared" ref="BD56" si="171">+BD57+BD59</f>
        <v>0</v>
      </c>
      <c r="BE56" s="973">
        <f t="shared" ref="BE56" si="172">+BE57+BE59</f>
        <v>0</v>
      </c>
      <c r="BF56" s="972">
        <f t="shared" si="40"/>
        <v>0</v>
      </c>
      <c r="BG56" s="973">
        <f t="shared" ref="BG56" si="173">+BG57+BG59</f>
        <v>0</v>
      </c>
      <c r="BH56" s="973">
        <f t="shared" si="28"/>
        <v>0</v>
      </c>
      <c r="BI56" s="973">
        <f>+BI57+BI59</f>
        <v>0</v>
      </c>
      <c r="BJ56" s="974">
        <f t="shared" si="29"/>
        <v>0</v>
      </c>
      <c r="BK56" s="1049"/>
      <c r="BL56" s="1049"/>
      <c r="BM56" s="1049"/>
      <c r="BN56" s="1049"/>
      <c r="BO56" s="1083"/>
      <c r="BP56" s="1083"/>
      <c r="BQ56" s="1083"/>
      <c r="BR56" s="1083"/>
      <c r="BS56" s="1083"/>
      <c r="BT56" s="1083"/>
      <c r="BU56" s="1083"/>
      <c r="BV56" s="1083"/>
      <c r="BW56" s="1083"/>
      <c r="BX56" s="1083"/>
      <c r="BY56" s="1083"/>
      <c r="BZ56" s="1083"/>
      <c r="CA56" s="1083"/>
      <c r="CB56" s="1083"/>
      <c r="CC56" s="1083"/>
      <c r="CD56" s="1083"/>
      <c r="CE56" s="1083"/>
      <c r="CF56" s="1083"/>
      <c r="CG56" s="1083"/>
      <c r="CH56" s="1083"/>
      <c r="CI56" s="1083"/>
      <c r="CJ56" s="1083"/>
      <c r="CK56" s="1083"/>
      <c r="CL56" s="1083"/>
      <c r="CM56" s="1083"/>
      <c r="CN56" s="1083"/>
      <c r="CO56" s="1083"/>
    </row>
    <row r="57" spans="1:93" s="955" customFormat="1" ht="12.75">
      <c r="A57" s="953"/>
      <c r="B57" s="986">
        <v>52</v>
      </c>
      <c r="C57" s="2092" t="s">
        <v>953</v>
      </c>
      <c r="D57" s="945" t="str">
        <f t="shared" si="9"/>
        <v>Total</v>
      </c>
      <c r="E57" s="945" t="s">
        <v>671</v>
      </c>
      <c r="F57" s="946">
        <v>2015</v>
      </c>
      <c r="G57" s="945" t="s">
        <v>31</v>
      </c>
      <c r="H57" s="990" t="s">
        <v>21</v>
      </c>
      <c r="I57" s="990" t="s">
        <v>286</v>
      </c>
      <c r="J57" s="990" t="s">
        <v>1055</v>
      </c>
      <c r="K57" s="990"/>
      <c r="L57" s="995" t="str">
        <f t="shared" si="0"/>
        <v xml:space="preserve">        SME</v>
      </c>
      <c r="M57" s="975"/>
      <c r="N57" s="976"/>
      <c r="O57" s="968">
        <f t="shared" si="38"/>
        <v>0</v>
      </c>
      <c r="P57" s="976"/>
      <c r="Q57" s="977"/>
      <c r="R57" s="2680"/>
      <c r="S57" s="2670"/>
      <c r="T57" s="2670"/>
      <c r="U57" s="2670"/>
      <c r="V57" s="976"/>
      <c r="W57" s="2642">
        <f t="shared" si="35"/>
        <v>0</v>
      </c>
      <c r="X57" s="2733"/>
      <c r="Y57" s="2669"/>
      <c r="Z57" s="2670"/>
      <c r="AA57" s="2670"/>
      <c r="AB57" s="2670"/>
      <c r="AC57" s="2669"/>
      <c r="AD57" s="1053"/>
      <c r="AE57" s="2659">
        <f t="shared" si="36"/>
        <v>0</v>
      </c>
      <c r="AF57" s="2669"/>
      <c r="AG57" s="2670"/>
      <c r="AH57" s="2670"/>
      <c r="AI57" s="2670"/>
      <c r="AJ57" s="2669"/>
      <c r="AK57" s="1053"/>
      <c r="AL57" s="976"/>
      <c r="AM57" s="973">
        <f t="shared" si="37"/>
        <v>0</v>
      </c>
      <c r="AN57" s="976"/>
      <c r="AO57" s="973">
        <f t="shared" si="39"/>
        <v>0</v>
      </c>
      <c r="AP57" s="976"/>
      <c r="AQ57" s="976"/>
      <c r="AR57" s="976"/>
      <c r="AS57" s="967"/>
      <c r="AT57" s="967"/>
      <c r="AU57" s="969"/>
      <c r="AV57" s="975"/>
      <c r="AW57" s="2669"/>
      <c r="AX57" s="2669"/>
      <c r="AY57" s="2669"/>
      <c r="AZ57" s="2669"/>
      <c r="BA57" s="976"/>
      <c r="BB57" s="976"/>
      <c r="BC57" s="976"/>
      <c r="BD57" s="976"/>
      <c r="BE57" s="976"/>
      <c r="BF57" s="2109">
        <f t="shared" si="40"/>
        <v>0</v>
      </c>
      <c r="BG57" s="976"/>
      <c r="BH57" s="973">
        <f t="shared" si="28"/>
        <v>0</v>
      </c>
      <c r="BI57" s="976"/>
      <c r="BJ57" s="974">
        <f t="shared" si="29"/>
        <v>0</v>
      </c>
      <c r="BK57" s="1049"/>
      <c r="BL57" s="1049"/>
      <c r="BM57" s="1049"/>
      <c r="BN57" s="1049"/>
      <c r="BO57" s="1083"/>
      <c r="BP57" s="1083"/>
      <c r="BQ57" s="1083"/>
      <c r="BR57" s="1083"/>
      <c r="BS57" s="1083"/>
      <c r="BT57" s="1083"/>
      <c r="BU57" s="1083"/>
      <c r="BV57" s="1083"/>
      <c r="BW57" s="1083"/>
      <c r="BX57" s="1083"/>
      <c r="BY57" s="1083"/>
      <c r="BZ57" s="1083"/>
      <c r="CA57" s="1083"/>
      <c r="CB57" s="1083"/>
      <c r="CC57" s="1083"/>
      <c r="CD57" s="1083"/>
      <c r="CE57" s="1083"/>
      <c r="CF57" s="1083"/>
      <c r="CG57" s="1083"/>
      <c r="CH57" s="1083"/>
      <c r="CI57" s="1083"/>
      <c r="CJ57" s="1083"/>
      <c r="CK57" s="1083"/>
      <c r="CL57" s="1083"/>
      <c r="CM57" s="1083"/>
      <c r="CN57" s="1083"/>
      <c r="CO57" s="1083"/>
    </row>
    <row r="58" spans="1:93" s="1094" customFormat="1" ht="12.75" customHeight="1">
      <c r="A58" s="978"/>
      <c r="B58" s="1001">
        <v>53</v>
      </c>
      <c r="C58" s="2093" t="s">
        <v>1053</v>
      </c>
      <c r="D58" s="945" t="str">
        <f t="shared" si="9"/>
        <v>Total</v>
      </c>
      <c r="E58" s="945" t="s">
        <v>671</v>
      </c>
      <c r="F58" s="946">
        <v>2015</v>
      </c>
      <c r="G58" s="945" t="s">
        <v>31</v>
      </c>
      <c r="H58" s="990" t="s">
        <v>21</v>
      </c>
      <c r="I58" s="990" t="s">
        <v>286</v>
      </c>
      <c r="J58" s="990" t="s">
        <v>1055</v>
      </c>
      <c r="K58" s="990" t="s">
        <v>1060</v>
      </c>
      <c r="L58" s="1002" t="str">
        <f t="shared" si="0"/>
        <v xml:space="preserve">                (OPTIONAL) of which: subject to SME-supporting factor</v>
      </c>
      <c r="M58" s="975"/>
      <c r="N58" s="976"/>
      <c r="O58" s="1054">
        <f t="shared" si="38"/>
        <v>0</v>
      </c>
      <c r="P58" s="976"/>
      <c r="Q58" s="977"/>
      <c r="R58" s="2680"/>
      <c r="S58" s="2669"/>
      <c r="T58" s="2669"/>
      <c r="U58" s="2669"/>
      <c r="V58" s="976"/>
      <c r="W58" s="2643">
        <f t="shared" si="35"/>
        <v>0</v>
      </c>
      <c r="X58" s="2734"/>
      <c r="Y58" s="2669"/>
      <c r="Z58" s="2669"/>
      <c r="AA58" s="2669"/>
      <c r="AB58" s="2669"/>
      <c r="AC58" s="2669"/>
      <c r="AD58" s="1053"/>
      <c r="AE58" s="2660">
        <f t="shared" si="36"/>
        <v>0</v>
      </c>
      <c r="AF58" s="2669"/>
      <c r="AG58" s="2669"/>
      <c r="AH58" s="2669"/>
      <c r="AI58" s="2669"/>
      <c r="AJ58" s="2669"/>
      <c r="AK58" s="1053"/>
      <c r="AL58" s="976"/>
      <c r="AM58" s="1055">
        <f t="shared" si="37"/>
        <v>0</v>
      </c>
      <c r="AN58" s="976"/>
      <c r="AO58" s="1055">
        <f t="shared" si="39"/>
        <v>0</v>
      </c>
      <c r="AP58" s="976"/>
      <c r="AQ58" s="976"/>
      <c r="AR58" s="976"/>
      <c r="AS58" s="976"/>
      <c r="AT58" s="976"/>
      <c r="AU58" s="977"/>
      <c r="AV58" s="975"/>
      <c r="AW58" s="2669"/>
      <c r="AX58" s="2669"/>
      <c r="AY58" s="2669"/>
      <c r="AZ58" s="2669"/>
      <c r="BA58" s="976"/>
      <c r="BB58" s="976"/>
      <c r="BC58" s="976"/>
      <c r="BD58" s="976"/>
      <c r="BE58" s="976"/>
      <c r="BF58" s="2109">
        <f t="shared" si="40"/>
        <v>0</v>
      </c>
      <c r="BG58" s="976"/>
      <c r="BH58" s="1055">
        <f t="shared" si="28"/>
        <v>0</v>
      </c>
      <c r="BI58" s="976"/>
      <c r="BJ58" s="1056">
        <f t="shared" si="29"/>
        <v>0</v>
      </c>
      <c r="BK58" s="1057"/>
      <c r="BL58" s="1057"/>
      <c r="BM58" s="1057"/>
      <c r="BN58" s="1057"/>
      <c r="BO58" s="1093"/>
      <c r="BP58" s="1093"/>
      <c r="BQ58" s="1093"/>
      <c r="BR58" s="1093"/>
      <c r="BS58" s="1093"/>
      <c r="BT58" s="1093"/>
      <c r="BU58" s="1093"/>
      <c r="BV58" s="1093"/>
      <c r="BW58" s="1093"/>
      <c r="BX58" s="1093"/>
      <c r="BY58" s="1093"/>
      <c r="BZ58" s="1093"/>
      <c r="CA58" s="1093"/>
      <c r="CB58" s="1093"/>
      <c r="CC58" s="1093"/>
      <c r="CD58" s="1093"/>
      <c r="CE58" s="1093"/>
      <c r="CF58" s="1093"/>
      <c r="CG58" s="1093"/>
      <c r="CH58" s="1093"/>
      <c r="CI58" s="1093"/>
      <c r="CJ58" s="1093"/>
      <c r="CK58" s="1093"/>
      <c r="CL58" s="1093"/>
      <c r="CM58" s="1093"/>
      <c r="CN58" s="1093"/>
      <c r="CO58" s="1093"/>
    </row>
    <row r="59" spans="1:93" s="955" customFormat="1" ht="12.75">
      <c r="A59" s="953"/>
      <c r="B59" s="986">
        <v>54</v>
      </c>
      <c r="C59" s="2092" t="s">
        <v>953</v>
      </c>
      <c r="D59" s="945" t="str">
        <f t="shared" si="9"/>
        <v>Total</v>
      </c>
      <c r="E59" s="945" t="s">
        <v>671</v>
      </c>
      <c r="F59" s="946">
        <v>2015</v>
      </c>
      <c r="G59" s="945" t="s">
        <v>31</v>
      </c>
      <c r="H59" s="990" t="s">
        <v>21</v>
      </c>
      <c r="I59" s="990" t="s">
        <v>286</v>
      </c>
      <c r="J59" s="990" t="s">
        <v>1061</v>
      </c>
      <c r="K59" s="990"/>
      <c r="L59" s="995" t="str">
        <f t="shared" si="0"/>
        <v xml:space="preserve">        Non SME</v>
      </c>
      <c r="M59" s="966"/>
      <c r="N59" s="967"/>
      <c r="O59" s="968">
        <f t="shared" si="38"/>
        <v>0</v>
      </c>
      <c r="P59" s="967"/>
      <c r="Q59" s="969"/>
      <c r="R59" s="2679"/>
      <c r="S59" s="2670"/>
      <c r="T59" s="2670"/>
      <c r="U59" s="2670"/>
      <c r="V59" s="967"/>
      <c r="W59" s="2642">
        <f t="shared" si="35"/>
        <v>0</v>
      </c>
      <c r="X59" s="2733"/>
      <c r="Y59" s="2670"/>
      <c r="Z59" s="2670"/>
      <c r="AA59" s="2670"/>
      <c r="AB59" s="2670"/>
      <c r="AC59" s="2670"/>
      <c r="AD59" s="1051"/>
      <c r="AE59" s="2659">
        <f t="shared" si="36"/>
        <v>0</v>
      </c>
      <c r="AF59" s="2670"/>
      <c r="AG59" s="2670"/>
      <c r="AH59" s="2670"/>
      <c r="AI59" s="2670"/>
      <c r="AJ59" s="2670"/>
      <c r="AK59" s="1051"/>
      <c r="AL59" s="967"/>
      <c r="AM59" s="973">
        <f t="shared" si="37"/>
        <v>0</v>
      </c>
      <c r="AN59" s="967"/>
      <c r="AO59" s="973">
        <f t="shared" si="39"/>
        <v>0</v>
      </c>
      <c r="AP59" s="967"/>
      <c r="AQ59" s="967"/>
      <c r="AR59" s="967"/>
      <c r="AS59" s="967"/>
      <c r="AT59" s="967"/>
      <c r="AU59" s="969"/>
      <c r="AV59" s="966"/>
      <c r="AW59" s="2670"/>
      <c r="AX59" s="2670"/>
      <c r="AY59" s="2670"/>
      <c r="AZ59" s="2670"/>
      <c r="BA59" s="967"/>
      <c r="BB59" s="967"/>
      <c r="BC59" s="967"/>
      <c r="BD59" s="967"/>
      <c r="BE59" s="967"/>
      <c r="BF59" s="972">
        <f t="shared" si="40"/>
        <v>0</v>
      </c>
      <c r="BG59" s="967"/>
      <c r="BH59" s="973">
        <f t="shared" si="28"/>
        <v>0</v>
      </c>
      <c r="BI59" s="967"/>
      <c r="BJ59" s="974">
        <f t="shared" si="29"/>
        <v>0</v>
      </c>
      <c r="BK59" s="1049"/>
      <c r="BL59" s="1049"/>
      <c r="BM59" s="1049"/>
      <c r="BN59" s="1049"/>
      <c r="BO59" s="1083"/>
      <c r="BP59" s="1083"/>
      <c r="BQ59" s="1083"/>
      <c r="BR59" s="1083"/>
      <c r="BS59" s="1083"/>
      <c r="BT59" s="1083"/>
      <c r="BU59" s="1083"/>
      <c r="BV59" s="1083"/>
      <c r="BW59" s="1083"/>
      <c r="BX59" s="1083"/>
      <c r="BY59" s="1083"/>
      <c r="BZ59" s="1083"/>
      <c r="CA59" s="1083"/>
      <c r="CB59" s="1083"/>
      <c r="CC59" s="1083"/>
      <c r="CD59" s="1083"/>
      <c r="CE59" s="1083"/>
      <c r="CF59" s="1083"/>
      <c r="CG59" s="1083"/>
      <c r="CH59" s="1083"/>
      <c r="CI59" s="1083"/>
      <c r="CJ59" s="1083"/>
      <c r="CK59" s="1083"/>
      <c r="CL59" s="1083"/>
      <c r="CM59" s="1083"/>
      <c r="CN59" s="1083"/>
      <c r="CO59" s="1083"/>
    </row>
    <row r="60" spans="1:93" s="955" customFormat="1" ht="12.75">
      <c r="A60" s="953"/>
      <c r="B60" s="986">
        <v>55</v>
      </c>
      <c r="C60" s="2092" t="s">
        <v>953</v>
      </c>
      <c r="D60" s="945" t="str">
        <f t="shared" si="9"/>
        <v>Total</v>
      </c>
      <c r="E60" s="945" t="s">
        <v>671</v>
      </c>
      <c r="F60" s="946">
        <v>2015</v>
      </c>
      <c r="G60" s="945" t="s">
        <v>31</v>
      </c>
      <c r="H60" s="990" t="s">
        <v>29</v>
      </c>
      <c r="I60" s="990"/>
      <c r="J60" s="990"/>
      <c r="K60" s="990"/>
      <c r="L60" s="998" t="str">
        <f t="shared" si="0"/>
        <v>Equity</v>
      </c>
      <c r="M60" s="966"/>
      <c r="N60" s="967"/>
      <c r="O60" s="968">
        <f t="shared" si="38"/>
        <v>0</v>
      </c>
      <c r="P60" s="967"/>
      <c r="Q60" s="969"/>
      <c r="R60" s="2679"/>
      <c r="S60" s="2670"/>
      <c r="T60" s="2670"/>
      <c r="U60" s="2670"/>
      <c r="V60" s="967"/>
      <c r="W60" s="2642">
        <f t="shared" si="35"/>
        <v>0</v>
      </c>
      <c r="X60" s="2733"/>
      <c r="Y60" s="2670"/>
      <c r="Z60" s="2670"/>
      <c r="AA60" s="2670"/>
      <c r="AB60" s="2670"/>
      <c r="AC60" s="2670"/>
      <c r="AD60" s="1051"/>
      <c r="AE60" s="2659">
        <f t="shared" si="36"/>
        <v>0</v>
      </c>
      <c r="AF60" s="2670"/>
      <c r="AG60" s="2670"/>
      <c r="AH60" s="2670"/>
      <c r="AI60" s="2670"/>
      <c r="AJ60" s="2670"/>
      <c r="AK60" s="1051"/>
      <c r="AL60" s="967"/>
      <c r="AM60" s="973">
        <f t="shared" si="37"/>
        <v>0</v>
      </c>
      <c r="AN60" s="967"/>
      <c r="AO60" s="973">
        <f t="shared" si="39"/>
        <v>0</v>
      </c>
      <c r="AP60" s="967"/>
      <c r="AQ60" s="967"/>
      <c r="AR60" s="967"/>
      <c r="AS60" s="967"/>
      <c r="AT60" s="967"/>
      <c r="AU60" s="969"/>
      <c r="AV60" s="966"/>
      <c r="AW60" s="2667"/>
      <c r="AX60" s="2667"/>
      <c r="AY60" s="2667"/>
      <c r="AZ60" s="2667"/>
      <c r="BA60" s="967"/>
      <c r="BB60" s="967"/>
      <c r="BC60" s="967"/>
      <c r="BD60" s="967"/>
      <c r="BE60" s="967"/>
      <c r="BF60" s="972">
        <f t="shared" si="40"/>
        <v>0</v>
      </c>
      <c r="BG60" s="967"/>
      <c r="BH60" s="973">
        <f t="shared" si="28"/>
        <v>0</v>
      </c>
      <c r="BI60" s="967"/>
      <c r="BJ60" s="974">
        <f t="shared" si="29"/>
        <v>0</v>
      </c>
      <c r="BK60" s="1049"/>
      <c r="BL60" s="1049"/>
      <c r="BM60" s="1049"/>
      <c r="BN60" s="1049"/>
      <c r="BO60" s="1083"/>
      <c r="BP60" s="1083"/>
      <c r="BQ60" s="1083"/>
      <c r="BR60" s="1083"/>
      <c r="BS60" s="1083"/>
      <c r="BT60" s="1083"/>
      <c r="BU60" s="1083"/>
      <c r="BV60" s="1083"/>
      <c r="BW60" s="1083"/>
      <c r="BX60" s="1083"/>
      <c r="BY60" s="1083"/>
      <c r="BZ60" s="1083"/>
      <c r="CA60" s="1083"/>
      <c r="CB60" s="1083"/>
      <c r="CC60" s="1083"/>
      <c r="CD60" s="1083"/>
      <c r="CE60" s="1083"/>
      <c r="CF60" s="1083"/>
      <c r="CG60" s="1083"/>
      <c r="CH60" s="1083"/>
      <c r="CI60" s="1083"/>
      <c r="CJ60" s="1083"/>
      <c r="CK60" s="1083"/>
      <c r="CL60" s="1083"/>
      <c r="CM60" s="1083"/>
      <c r="CN60" s="1083"/>
      <c r="CO60" s="1083"/>
    </row>
    <row r="61" spans="1:93" s="955" customFormat="1" ht="12.75">
      <c r="A61" s="953"/>
      <c r="B61" s="986">
        <v>56</v>
      </c>
      <c r="C61" s="2092" t="s">
        <v>953</v>
      </c>
      <c r="D61" s="945" t="str">
        <f t="shared" si="9"/>
        <v>Total</v>
      </c>
      <c r="E61" s="945" t="s">
        <v>671</v>
      </c>
      <c r="F61" s="946">
        <v>2015</v>
      </c>
      <c r="G61" s="945" t="s">
        <v>31</v>
      </c>
      <c r="H61" s="990" t="s">
        <v>1</v>
      </c>
      <c r="I61" s="990"/>
      <c r="J61" s="990"/>
      <c r="K61" s="990"/>
      <c r="L61" s="998" t="str">
        <f t="shared" si="0"/>
        <v>Securitisation</v>
      </c>
      <c r="M61" s="2105"/>
      <c r="N61" s="1075"/>
      <c r="O61" s="2107"/>
      <c r="P61" s="1075"/>
      <c r="Q61" s="2106"/>
      <c r="R61" s="2681"/>
      <c r="S61" s="2667"/>
      <c r="T61" s="2667"/>
      <c r="U61" s="2667"/>
      <c r="V61" s="1075"/>
      <c r="W61" s="2644"/>
      <c r="X61" s="2661"/>
      <c r="Y61" s="2671"/>
      <c r="Z61" s="2667"/>
      <c r="AA61" s="2667"/>
      <c r="AB61" s="2667"/>
      <c r="AC61" s="2671"/>
      <c r="AD61" s="2103"/>
      <c r="AE61" s="2661"/>
      <c r="AF61" s="2671"/>
      <c r="AG61" s="2667"/>
      <c r="AH61" s="2667"/>
      <c r="AI61" s="2667"/>
      <c r="AJ61" s="2671"/>
      <c r="AK61" s="2103"/>
      <c r="AL61" s="1075"/>
      <c r="AM61" s="1075"/>
      <c r="AN61" s="1075"/>
      <c r="AO61" s="1075"/>
      <c r="AP61" s="1075"/>
      <c r="AQ61" s="1075"/>
      <c r="AR61" s="1075"/>
      <c r="AS61" s="1052"/>
      <c r="AT61" s="1052"/>
      <c r="AU61" s="2104"/>
      <c r="AV61" s="2105"/>
      <c r="AW61" s="2671"/>
      <c r="AX61" s="2671"/>
      <c r="AY61" s="2671"/>
      <c r="AZ61" s="2671"/>
      <c r="BA61" s="1075"/>
      <c r="BB61" s="1075"/>
      <c r="BC61" s="1075"/>
      <c r="BD61" s="1075"/>
      <c r="BE61" s="1075"/>
      <c r="BF61" s="2105"/>
      <c r="BG61" s="1075"/>
      <c r="BH61" s="1075"/>
      <c r="BI61" s="1075"/>
      <c r="BJ61" s="2106"/>
      <c r="BK61" s="1049"/>
      <c r="BL61" s="1049"/>
      <c r="BM61" s="1049"/>
      <c r="BN61" s="1049"/>
      <c r="BO61" s="1083"/>
      <c r="BP61" s="1083"/>
      <c r="BQ61" s="1083"/>
      <c r="BR61" s="1083"/>
      <c r="BS61" s="1083"/>
      <c r="BT61" s="1083"/>
      <c r="BU61" s="1083"/>
      <c r="BV61" s="1083"/>
      <c r="BW61" s="1083"/>
      <c r="BX61" s="1083"/>
      <c r="BY61" s="1083"/>
      <c r="BZ61" s="1083"/>
      <c r="CA61" s="1083"/>
      <c r="CB61" s="1083"/>
      <c r="CC61" s="1083"/>
      <c r="CD61" s="1083"/>
      <c r="CE61" s="1083"/>
      <c r="CF61" s="1083"/>
      <c r="CG61" s="1083"/>
      <c r="CH61" s="1083"/>
      <c r="CI61" s="1083"/>
      <c r="CJ61" s="1083"/>
      <c r="CK61" s="1083"/>
      <c r="CL61" s="1083"/>
      <c r="CM61" s="1083"/>
      <c r="CN61" s="1083"/>
      <c r="CO61" s="1083"/>
    </row>
    <row r="62" spans="1:93" s="955" customFormat="1" ht="12.75">
      <c r="A62" s="953"/>
      <c r="B62" s="988">
        <v>57</v>
      </c>
      <c r="C62" s="2094" t="s">
        <v>953</v>
      </c>
      <c r="D62" s="949" t="str">
        <f t="shared" si="9"/>
        <v>Total</v>
      </c>
      <c r="E62" s="949" t="s">
        <v>671</v>
      </c>
      <c r="F62" s="950">
        <v>2015</v>
      </c>
      <c r="G62" s="949" t="s">
        <v>31</v>
      </c>
      <c r="H62" s="992" t="s">
        <v>30</v>
      </c>
      <c r="I62" s="992"/>
      <c r="J62" s="992"/>
      <c r="K62" s="993"/>
      <c r="L62" s="999" t="str">
        <f t="shared" si="0"/>
        <v>Other non-credit obligation assets</v>
      </c>
      <c r="M62" s="979"/>
      <c r="N62" s="980"/>
      <c r="O62" s="981">
        <f t="shared" ref="O62:O88" si="174">+P62+Q62</f>
        <v>0</v>
      </c>
      <c r="P62" s="980"/>
      <c r="Q62" s="982"/>
      <c r="R62" s="2682"/>
      <c r="S62" s="2683"/>
      <c r="T62" s="2683"/>
      <c r="U62" s="2683"/>
      <c r="V62" s="980"/>
      <c r="W62" s="2645">
        <f>IFERROR(V62/M62,0)</f>
        <v>0</v>
      </c>
      <c r="X62" s="2687"/>
      <c r="Y62" s="2683"/>
      <c r="Z62" s="2683"/>
      <c r="AA62" s="2683"/>
      <c r="AB62" s="2683"/>
      <c r="AC62" s="2683"/>
      <c r="AD62" s="1058"/>
      <c r="AE62" s="2662">
        <f t="shared" ref="AE62:AE88" si="175">IFERROR(P62/N62,0)</f>
        <v>0</v>
      </c>
      <c r="AF62" s="2683"/>
      <c r="AG62" s="2683"/>
      <c r="AH62" s="2683"/>
      <c r="AI62" s="2683"/>
      <c r="AJ62" s="2683"/>
      <c r="AK62" s="1058"/>
      <c r="AL62" s="980"/>
      <c r="AM62" s="1059">
        <f>W62*Q62</f>
        <v>0</v>
      </c>
      <c r="AN62" s="980"/>
      <c r="AO62" s="1059">
        <f t="shared" ref="AO62:AO88" si="176">+AL62-AN62</f>
        <v>0</v>
      </c>
      <c r="AP62" s="980"/>
      <c r="AQ62" s="980"/>
      <c r="AR62" s="980"/>
      <c r="AS62" s="980"/>
      <c r="AT62" s="980"/>
      <c r="AU62" s="982"/>
      <c r="AV62" s="979"/>
      <c r="AW62" s="2672"/>
      <c r="AX62" s="2672"/>
      <c r="AY62" s="2672"/>
      <c r="AZ62" s="2672"/>
      <c r="BA62" s="980"/>
      <c r="BB62" s="980"/>
      <c r="BC62" s="980"/>
      <c r="BD62" s="980"/>
      <c r="BE62" s="980"/>
      <c r="BF62" s="1074">
        <f t="shared" ref="BF62:BF63" si="177">+BG62+BI62</f>
        <v>0</v>
      </c>
      <c r="BG62" s="980"/>
      <c r="BH62" s="1059">
        <f t="shared" ref="BH62:BH88" si="178">IFERROR(BG62/BC62,0)</f>
        <v>0</v>
      </c>
      <c r="BI62" s="980"/>
      <c r="BJ62" s="1060">
        <f t="shared" ref="BJ62:BJ88" si="179">IFERROR(BI62/AV62,0)</f>
        <v>0</v>
      </c>
      <c r="BK62" s="1049"/>
      <c r="BL62" s="1049"/>
      <c r="BM62" s="1049"/>
      <c r="BN62" s="1049"/>
      <c r="BO62" s="1083"/>
      <c r="BP62" s="1083"/>
      <c r="BQ62" s="1083"/>
      <c r="BR62" s="1083"/>
      <c r="BS62" s="1083"/>
      <c r="BT62" s="1083"/>
      <c r="BU62" s="1083"/>
      <c r="BV62" s="1083"/>
      <c r="BW62" s="1083"/>
      <c r="BX62" s="1083"/>
      <c r="BY62" s="1083"/>
      <c r="BZ62" s="1083"/>
      <c r="CA62" s="1083"/>
      <c r="CB62" s="1083"/>
      <c r="CC62" s="1083"/>
      <c r="CD62" s="1083"/>
      <c r="CE62" s="1083"/>
      <c r="CF62" s="1083"/>
      <c r="CG62" s="1083"/>
      <c r="CH62" s="1083"/>
      <c r="CI62" s="1083"/>
      <c r="CJ62" s="1083"/>
      <c r="CK62" s="1083"/>
      <c r="CL62" s="1083"/>
      <c r="CM62" s="1083"/>
      <c r="CN62" s="1083"/>
      <c r="CO62" s="1083"/>
    </row>
    <row r="63" spans="1:93" s="1096" customFormat="1" thickBot="1">
      <c r="A63" s="956"/>
      <c r="B63" s="994">
        <v>58</v>
      </c>
      <c r="C63" s="2095" t="s">
        <v>954</v>
      </c>
      <c r="D63" s="2088" t="str">
        <f t="shared" si="9"/>
        <v>Total</v>
      </c>
      <c r="E63" s="2088" t="s">
        <v>671</v>
      </c>
      <c r="F63" s="2089">
        <v>2015</v>
      </c>
      <c r="G63" s="2088" t="s">
        <v>31</v>
      </c>
      <c r="H63" s="1863" t="s">
        <v>672</v>
      </c>
      <c r="I63" s="1863"/>
      <c r="J63" s="1863"/>
      <c r="K63" s="1863"/>
      <c r="L63" s="1000" t="str">
        <f t="shared" si="0"/>
        <v>TOTAL</v>
      </c>
      <c r="M63" s="1061">
        <f>+M35+M36+M37+M47+M60+M62</f>
        <v>0</v>
      </c>
      <c r="N63" s="1062">
        <f>+N35+N36+N37+N47+N60+N62</f>
        <v>0</v>
      </c>
      <c r="O63" s="1063">
        <f t="shared" si="174"/>
        <v>0</v>
      </c>
      <c r="P63" s="1062">
        <f t="shared" ref="P63" si="180">+P35+P36+P37+P47+P60+P62</f>
        <v>0</v>
      </c>
      <c r="Q63" s="1064">
        <f t="shared" ref="Q63" si="181">+Q35+Q36+Q37+Q47+Q60+Q62</f>
        <v>0</v>
      </c>
      <c r="R63" s="2684"/>
      <c r="S63" s="2685"/>
      <c r="T63" s="2685"/>
      <c r="U63" s="2685"/>
      <c r="V63" s="1062">
        <f>+V35+V36+V37+V47+V60+V62</f>
        <v>0</v>
      </c>
      <c r="W63" s="2646">
        <f t="shared" ref="W63" si="182">IFERROR(V63/M63,0)</f>
        <v>0</v>
      </c>
      <c r="X63" s="2688"/>
      <c r="Y63" s="2685"/>
      <c r="Z63" s="2685"/>
      <c r="AA63" s="2685"/>
      <c r="AB63" s="2685"/>
      <c r="AC63" s="2685"/>
      <c r="AD63" s="1065">
        <f>+AD35+AD36+AD37+AD47+AD60+AD62</f>
        <v>0</v>
      </c>
      <c r="AE63" s="2663">
        <f t="shared" si="175"/>
        <v>0</v>
      </c>
      <c r="AF63" s="2685"/>
      <c r="AG63" s="2685"/>
      <c r="AH63" s="2685"/>
      <c r="AI63" s="2685"/>
      <c r="AJ63" s="2685"/>
      <c r="AK63" s="1065">
        <f>+AK35+AK36+AK37+AK47+AK60+AK62</f>
        <v>0</v>
      </c>
      <c r="AL63" s="1062">
        <f>+AL35+AL36+AL37+AL47+AL60+AL62</f>
        <v>0</v>
      </c>
      <c r="AM63" s="1062">
        <f t="shared" ref="AM63" si="183">+W63*M63</f>
        <v>0</v>
      </c>
      <c r="AN63" s="1062">
        <f>+AN35+AN36+AN37+AN47+AN60+AN62</f>
        <v>0</v>
      </c>
      <c r="AO63" s="1062">
        <f t="shared" si="176"/>
        <v>0</v>
      </c>
      <c r="AP63" s="1062">
        <f t="shared" ref="AP63" si="184">+AP35+AP36+AP37+AP47+AP60+AP62</f>
        <v>0</v>
      </c>
      <c r="AQ63" s="1062">
        <f t="shared" ref="AQ63" si="185">+AQ35+AQ36+AQ37+AQ47+AQ60+AQ62</f>
        <v>0</v>
      </c>
      <c r="AR63" s="1062">
        <f t="shared" ref="AR63" si="186">+AR35+AR36+AR37+AR47+AR60+AR62</f>
        <v>0</v>
      </c>
      <c r="AS63" s="1062">
        <f t="shared" ref="AS63" si="187">+AS35+AS36+AS37+AS47+AS60+AS62</f>
        <v>0</v>
      </c>
      <c r="AT63" s="1062">
        <f t="shared" ref="AT63" si="188">+AT35+AT36+AT37+AT47+AT60+AT62</f>
        <v>0</v>
      </c>
      <c r="AU63" s="1062">
        <f t="shared" ref="AU63" si="189">+AU35+AU36+AU37+AU47+AU60+AU62</f>
        <v>0</v>
      </c>
      <c r="AV63" s="1061">
        <f t="shared" ref="AV63" si="190">+AV35+AV36+AV37+AV47+AV60+AV62</f>
        <v>0</v>
      </c>
      <c r="AW63" s="2673">
        <f>+AW35+AW36+AW37+AW47</f>
        <v>0</v>
      </c>
      <c r="AX63" s="2673">
        <f t="shared" ref="AX63:AZ63" si="191">+AX35+AX36+AX37+AX47</f>
        <v>0</v>
      </c>
      <c r="AY63" s="2673">
        <f t="shared" si="191"/>
        <v>0</v>
      </c>
      <c r="AZ63" s="2673">
        <f t="shared" si="191"/>
        <v>0</v>
      </c>
      <c r="BA63" s="1062">
        <f t="shared" ref="BA63" si="192">+BA35+BA36+BA37+BA47+BA60+BA62</f>
        <v>0</v>
      </c>
      <c r="BB63" s="1062">
        <f t="shared" ref="BB63" si="193">+BB35+BB36+BB37+BB47+BB60+BB62</f>
        <v>0</v>
      </c>
      <c r="BC63" s="1062">
        <f t="shared" ref="BC63" si="194">+BC35+BC36+BC37+BC47+BC60+BC62</f>
        <v>0</v>
      </c>
      <c r="BD63" s="1062">
        <f t="shared" ref="BD63" si="195">+BD35+BD36+BD37+BD47+BD60+BD62</f>
        <v>0</v>
      </c>
      <c r="BE63" s="1062">
        <f t="shared" ref="BE63" si="196">+BE35+BE36+BE37+BE47+BE60+BE62</f>
        <v>0</v>
      </c>
      <c r="BF63" s="1061">
        <f t="shared" si="177"/>
        <v>0</v>
      </c>
      <c r="BG63" s="1062">
        <f t="shared" ref="BG63" si="197">+BG35+BG36+BG37+BG47+BG60+BG62</f>
        <v>0</v>
      </c>
      <c r="BH63" s="1062">
        <f t="shared" si="178"/>
        <v>0</v>
      </c>
      <c r="BI63" s="1062">
        <f>+BI35+BI36+BI37+BI47+BI60+BI62</f>
        <v>0</v>
      </c>
      <c r="BJ63" s="1064">
        <f t="shared" si="179"/>
        <v>0</v>
      </c>
      <c r="BK63" s="1066"/>
      <c r="BL63" s="1066"/>
      <c r="BM63" s="1066"/>
      <c r="BN63" s="1066"/>
      <c r="BO63" s="1095"/>
      <c r="BP63" s="1095"/>
      <c r="BQ63" s="1095"/>
      <c r="BR63" s="1095"/>
      <c r="BS63" s="1095"/>
      <c r="BT63" s="1095"/>
      <c r="BU63" s="1095"/>
      <c r="BV63" s="1095"/>
      <c r="BW63" s="1095"/>
      <c r="BX63" s="1095"/>
      <c r="BY63" s="1095"/>
      <c r="BZ63" s="1095"/>
      <c r="CA63" s="1095"/>
      <c r="CB63" s="1095"/>
      <c r="CC63" s="1095"/>
      <c r="CD63" s="1095"/>
      <c r="CE63" s="1095"/>
      <c r="CF63" s="1095"/>
      <c r="CG63" s="1095"/>
      <c r="CH63" s="1095"/>
      <c r="CI63" s="1095"/>
      <c r="CJ63" s="1095"/>
      <c r="CK63" s="1095"/>
      <c r="CL63" s="1095"/>
      <c r="CM63" s="1095"/>
      <c r="CN63" s="1095"/>
      <c r="CO63" s="1095"/>
    </row>
    <row r="64" spans="1:93" s="955" customFormat="1" ht="12.75">
      <c r="A64" s="953"/>
      <c r="B64" s="985">
        <v>59</v>
      </c>
      <c r="C64" s="2091" t="s">
        <v>953</v>
      </c>
      <c r="D64" s="943" t="str">
        <f t="shared" si="9"/>
        <v>Total</v>
      </c>
      <c r="E64" s="943" t="s">
        <v>671</v>
      </c>
      <c r="F64" s="944">
        <v>2015</v>
      </c>
      <c r="G64" s="943" t="s">
        <v>32</v>
      </c>
      <c r="H64" s="989" t="s">
        <v>33</v>
      </c>
      <c r="I64" s="989"/>
      <c r="J64" s="989"/>
      <c r="K64" s="989"/>
      <c r="L64" s="997" t="str">
        <f t="shared" si="0"/>
        <v>Central governments or central banks</v>
      </c>
      <c r="M64" s="962"/>
      <c r="N64" s="1047"/>
      <c r="O64" s="964">
        <f t="shared" si="174"/>
        <v>0</v>
      </c>
      <c r="P64" s="963"/>
      <c r="Q64" s="963"/>
      <c r="R64" s="2677"/>
      <c r="S64" s="2678"/>
      <c r="T64" s="2678"/>
      <c r="U64" s="2678"/>
      <c r="V64" s="963"/>
      <c r="W64" s="2647">
        <f t="shared" ref="W64:W88" si="198">IFERROR(V64/M64,0)</f>
        <v>0</v>
      </c>
      <c r="X64" s="2678"/>
      <c r="Y64" s="2678"/>
      <c r="Z64" s="2678"/>
      <c r="AA64" s="2678"/>
      <c r="AB64" s="2678"/>
      <c r="AC64" s="2678"/>
      <c r="AD64" s="963"/>
      <c r="AE64" s="2658">
        <f t="shared" si="175"/>
        <v>0</v>
      </c>
      <c r="AF64" s="2678"/>
      <c r="AG64" s="2678"/>
      <c r="AH64" s="2678"/>
      <c r="AI64" s="2678"/>
      <c r="AJ64" s="2678"/>
      <c r="AK64" s="963"/>
      <c r="AL64" s="1067"/>
      <c r="AM64" s="970">
        <f t="shared" ref="AM64:AM88" si="199">W64*Q64</f>
        <v>0</v>
      </c>
      <c r="AN64" s="963"/>
      <c r="AO64" s="970">
        <f t="shared" si="176"/>
        <v>0</v>
      </c>
      <c r="AP64" s="963"/>
      <c r="AQ64" s="967"/>
      <c r="AR64" s="967"/>
      <c r="AS64" s="963"/>
      <c r="AT64" s="963"/>
      <c r="AU64" s="965"/>
      <c r="AV64" s="962"/>
      <c r="AW64" s="2666"/>
      <c r="AX64" s="2666"/>
      <c r="AY64" s="2666"/>
      <c r="AZ64" s="2666"/>
      <c r="BA64" s="963"/>
      <c r="BB64" s="963"/>
      <c r="BC64" s="963"/>
      <c r="BD64" s="963"/>
      <c r="BE64" s="963"/>
      <c r="BF64" s="633">
        <f>+BG64+BI64</f>
        <v>0</v>
      </c>
      <c r="BG64" s="963"/>
      <c r="BH64" s="970">
        <f t="shared" si="178"/>
        <v>0</v>
      </c>
      <c r="BI64" s="963"/>
      <c r="BJ64" s="971">
        <f t="shared" si="179"/>
        <v>0</v>
      </c>
      <c r="BK64" s="1049"/>
      <c r="BL64" s="1049"/>
      <c r="BM64" s="1049"/>
      <c r="BN64" s="1049"/>
      <c r="BO64" s="1083"/>
      <c r="BP64" s="1083"/>
      <c r="BQ64" s="1083"/>
      <c r="BR64" s="1083"/>
      <c r="BS64" s="1083"/>
      <c r="BT64" s="1083"/>
      <c r="BU64" s="1083"/>
      <c r="BV64" s="1083"/>
      <c r="BW64" s="1083"/>
      <c r="BX64" s="1083"/>
      <c r="BY64" s="1083"/>
      <c r="BZ64" s="1083"/>
      <c r="CA64" s="1083"/>
      <c r="CB64" s="1083"/>
      <c r="CC64" s="1083"/>
      <c r="CD64" s="1083"/>
      <c r="CE64" s="1083"/>
      <c r="CF64" s="1083"/>
      <c r="CG64" s="1083"/>
      <c r="CH64" s="1083"/>
      <c r="CI64" s="1083"/>
      <c r="CJ64" s="1083"/>
      <c r="CK64" s="1083"/>
      <c r="CL64" s="1083"/>
      <c r="CM64" s="1083"/>
      <c r="CN64" s="1083"/>
      <c r="CO64" s="1083"/>
    </row>
    <row r="65" spans="1:93" s="955" customFormat="1" ht="12.75">
      <c r="A65" s="953"/>
      <c r="B65" s="986">
        <v>60</v>
      </c>
      <c r="C65" s="2092" t="s">
        <v>953</v>
      </c>
      <c r="D65" s="945" t="str">
        <f t="shared" si="9"/>
        <v>Total</v>
      </c>
      <c r="E65" s="945" t="s">
        <v>671</v>
      </c>
      <c r="F65" s="946">
        <v>2015</v>
      </c>
      <c r="G65" s="945" t="s">
        <v>32</v>
      </c>
      <c r="H65" s="990" t="s">
        <v>34</v>
      </c>
      <c r="I65" s="990"/>
      <c r="J65" s="990"/>
      <c r="K65" s="990"/>
      <c r="L65" s="998" t="str">
        <f t="shared" si="0"/>
        <v xml:space="preserve">Regional governments or local authorities </v>
      </c>
      <c r="M65" s="966"/>
      <c r="N65" s="1051"/>
      <c r="O65" s="968">
        <f t="shared" si="174"/>
        <v>0</v>
      </c>
      <c r="P65" s="967"/>
      <c r="Q65" s="967"/>
      <c r="R65" s="2679"/>
      <c r="S65" s="2670"/>
      <c r="T65" s="2670"/>
      <c r="U65" s="2670"/>
      <c r="V65" s="967"/>
      <c r="W65" s="2648">
        <f t="shared" si="198"/>
        <v>0</v>
      </c>
      <c r="X65" s="2670"/>
      <c r="Y65" s="2670"/>
      <c r="Z65" s="2670"/>
      <c r="AA65" s="2670"/>
      <c r="AB65" s="2670"/>
      <c r="AC65" s="2670"/>
      <c r="AD65" s="967"/>
      <c r="AE65" s="2659">
        <f t="shared" si="175"/>
        <v>0</v>
      </c>
      <c r="AF65" s="2670"/>
      <c r="AG65" s="2670"/>
      <c r="AH65" s="2670"/>
      <c r="AI65" s="2670"/>
      <c r="AJ65" s="2670"/>
      <c r="AK65" s="967"/>
      <c r="AL65" s="1068"/>
      <c r="AM65" s="973">
        <f t="shared" si="199"/>
        <v>0</v>
      </c>
      <c r="AN65" s="967"/>
      <c r="AO65" s="973">
        <f t="shared" si="176"/>
        <v>0</v>
      </c>
      <c r="AP65" s="967"/>
      <c r="AQ65" s="967"/>
      <c r="AR65" s="967"/>
      <c r="AS65" s="967"/>
      <c r="AT65" s="967"/>
      <c r="AU65" s="969"/>
      <c r="AV65" s="966"/>
      <c r="AW65" s="2667"/>
      <c r="AX65" s="2667"/>
      <c r="AY65" s="2667"/>
      <c r="AZ65" s="2667"/>
      <c r="BA65" s="967"/>
      <c r="BB65" s="967"/>
      <c r="BC65" s="967"/>
      <c r="BD65" s="967"/>
      <c r="BE65" s="967"/>
      <c r="BF65" s="972">
        <f t="shared" ref="BF65:BF88" si="200">+BG65+BI65</f>
        <v>0</v>
      </c>
      <c r="BG65" s="967"/>
      <c r="BH65" s="973">
        <f t="shared" si="178"/>
        <v>0</v>
      </c>
      <c r="BI65" s="967"/>
      <c r="BJ65" s="974">
        <f t="shared" si="179"/>
        <v>0</v>
      </c>
      <c r="BK65" s="1049"/>
      <c r="BL65" s="1049"/>
      <c r="BM65" s="1049"/>
      <c r="BN65" s="1049"/>
      <c r="BO65" s="1083"/>
      <c r="BP65" s="1083"/>
      <c r="BQ65" s="1083"/>
      <c r="BR65" s="1083"/>
      <c r="BS65" s="1083"/>
      <c r="BT65" s="1083"/>
      <c r="BU65" s="1083"/>
      <c r="BV65" s="1083"/>
      <c r="BW65" s="1083"/>
      <c r="BX65" s="1083"/>
      <c r="BY65" s="1083"/>
      <c r="BZ65" s="1083"/>
      <c r="CA65" s="1083"/>
      <c r="CB65" s="1083"/>
      <c r="CC65" s="1083"/>
      <c r="CD65" s="1083"/>
      <c r="CE65" s="1083"/>
      <c r="CF65" s="1083"/>
      <c r="CG65" s="1083"/>
      <c r="CH65" s="1083"/>
      <c r="CI65" s="1083"/>
      <c r="CJ65" s="1083"/>
      <c r="CK65" s="1083"/>
      <c r="CL65" s="1083"/>
      <c r="CM65" s="1083"/>
      <c r="CN65" s="1083"/>
      <c r="CO65" s="1083"/>
    </row>
    <row r="66" spans="1:93" s="955" customFormat="1" ht="12.75">
      <c r="A66" s="953"/>
      <c r="B66" s="986">
        <v>61</v>
      </c>
      <c r="C66" s="2092" t="s">
        <v>953</v>
      </c>
      <c r="D66" s="945" t="str">
        <f t="shared" si="9"/>
        <v>Total</v>
      </c>
      <c r="E66" s="945" t="s">
        <v>671</v>
      </c>
      <c r="F66" s="946">
        <v>2015</v>
      </c>
      <c r="G66" s="945" t="s">
        <v>32</v>
      </c>
      <c r="H66" s="990" t="s">
        <v>35</v>
      </c>
      <c r="I66" s="990"/>
      <c r="J66" s="990"/>
      <c r="K66" s="990"/>
      <c r="L66" s="998" t="str">
        <f t="shared" si="0"/>
        <v>Public sector entities</v>
      </c>
      <c r="M66" s="966"/>
      <c r="N66" s="1051"/>
      <c r="O66" s="968">
        <f t="shared" si="174"/>
        <v>0</v>
      </c>
      <c r="P66" s="967"/>
      <c r="Q66" s="967"/>
      <c r="R66" s="2679"/>
      <c r="S66" s="2670"/>
      <c r="T66" s="2670"/>
      <c r="U66" s="2670"/>
      <c r="V66" s="967"/>
      <c r="W66" s="2648">
        <f t="shared" si="198"/>
        <v>0</v>
      </c>
      <c r="X66" s="2670"/>
      <c r="Y66" s="2670"/>
      <c r="Z66" s="2670"/>
      <c r="AA66" s="2670"/>
      <c r="AB66" s="2670"/>
      <c r="AC66" s="2670"/>
      <c r="AD66" s="967"/>
      <c r="AE66" s="2659">
        <f t="shared" si="175"/>
        <v>0</v>
      </c>
      <c r="AF66" s="2670"/>
      <c r="AG66" s="2670"/>
      <c r="AH66" s="2670"/>
      <c r="AI66" s="2670"/>
      <c r="AJ66" s="2670"/>
      <c r="AK66" s="967"/>
      <c r="AL66" s="1068"/>
      <c r="AM66" s="973">
        <f t="shared" si="199"/>
        <v>0</v>
      </c>
      <c r="AN66" s="967"/>
      <c r="AO66" s="973">
        <f t="shared" si="176"/>
        <v>0</v>
      </c>
      <c r="AP66" s="967"/>
      <c r="AQ66" s="967"/>
      <c r="AR66" s="967"/>
      <c r="AS66" s="967"/>
      <c r="AT66" s="967"/>
      <c r="AU66" s="969"/>
      <c r="AV66" s="966"/>
      <c r="AW66" s="2667"/>
      <c r="AX66" s="2667"/>
      <c r="AY66" s="2667"/>
      <c r="AZ66" s="2667"/>
      <c r="BA66" s="967"/>
      <c r="BB66" s="967"/>
      <c r="BC66" s="967"/>
      <c r="BD66" s="967"/>
      <c r="BE66" s="967"/>
      <c r="BF66" s="972">
        <f t="shared" si="200"/>
        <v>0</v>
      </c>
      <c r="BG66" s="967"/>
      <c r="BH66" s="973">
        <f t="shared" si="178"/>
        <v>0</v>
      </c>
      <c r="BI66" s="967"/>
      <c r="BJ66" s="974">
        <f t="shared" si="179"/>
        <v>0</v>
      </c>
      <c r="BK66" s="1049"/>
      <c r="BL66" s="1049"/>
      <c r="BM66" s="1049"/>
      <c r="BN66" s="1049"/>
      <c r="BO66" s="1083"/>
      <c r="BP66" s="1083"/>
      <c r="BQ66" s="1083"/>
      <c r="BR66" s="1083"/>
      <c r="BS66" s="1083"/>
      <c r="BT66" s="1083"/>
      <c r="BU66" s="1083"/>
      <c r="BV66" s="1083"/>
      <c r="BW66" s="1083"/>
      <c r="BX66" s="1083"/>
      <c r="BY66" s="1083"/>
      <c r="BZ66" s="1083"/>
      <c r="CA66" s="1083"/>
      <c r="CB66" s="1083"/>
      <c r="CC66" s="1083"/>
      <c r="CD66" s="1083"/>
      <c r="CE66" s="1083"/>
      <c r="CF66" s="1083"/>
      <c r="CG66" s="1083"/>
      <c r="CH66" s="1083"/>
      <c r="CI66" s="1083"/>
      <c r="CJ66" s="1083"/>
      <c r="CK66" s="1083"/>
      <c r="CL66" s="1083"/>
      <c r="CM66" s="1083"/>
      <c r="CN66" s="1083"/>
      <c r="CO66" s="1083"/>
    </row>
    <row r="67" spans="1:93" s="955" customFormat="1" ht="12.75">
      <c r="A67" s="953"/>
      <c r="B67" s="986">
        <v>62</v>
      </c>
      <c r="C67" s="2092" t="s">
        <v>953</v>
      </c>
      <c r="D67" s="945" t="str">
        <f t="shared" si="9"/>
        <v>Total</v>
      </c>
      <c r="E67" s="945" t="s">
        <v>671</v>
      </c>
      <c r="F67" s="946">
        <v>2015</v>
      </c>
      <c r="G67" s="945" t="s">
        <v>32</v>
      </c>
      <c r="H67" s="990" t="s">
        <v>36</v>
      </c>
      <c r="I67" s="990"/>
      <c r="J67" s="990"/>
      <c r="K67" s="990"/>
      <c r="L67" s="998" t="str">
        <f t="shared" si="0"/>
        <v xml:space="preserve">Multilateral Development Banks </v>
      </c>
      <c r="M67" s="966"/>
      <c r="N67" s="1051"/>
      <c r="O67" s="968">
        <f t="shared" si="174"/>
        <v>0</v>
      </c>
      <c r="P67" s="967"/>
      <c r="Q67" s="967"/>
      <c r="R67" s="2679"/>
      <c r="S67" s="2670"/>
      <c r="T67" s="2670"/>
      <c r="U67" s="2670"/>
      <c r="V67" s="967"/>
      <c r="W67" s="2648">
        <f t="shared" si="198"/>
        <v>0</v>
      </c>
      <c r="X67" s="2670"/>
      <c r="Y67" s="2670"/>
      <c r="Z67" s="2670"/>
      <c r="AA67" s="2670"/>
      <c r="AB67" s="2670"/>
      <c r="AC67" s="2670"/>
      <c r="AD67" s="967"/>
      <c r="AE67" s="2659">
        <f t="shared" si="175"/>
        <v>0</v>
      </c>
      <c r="AF67" s="2670"/>
      <c r="AG67" s="2670"/>
      <c r="AH67" s="2670"/>
      <c r="AI67" s="2670"/>
      <c r="AJ67" s="2670"/>
      <c r="AK67" s="967"/>
      <c r="AL67" s="1068"/>
      <c r="AM67" s="973">
        <f t="shared" si="199"/>
        <v>0</v>
      </c>
      <c r="AN67" s="967"/>
      <c r="AO67" s="973">
        <f t="shared" si="176"/>
        <v>0</v>
      </c>
      <c r="AP67" s="967"/>
      <c r="AQ67" s="967"/>
      <c r="AR67" s="967"/>
      <c r="AS67" s="967"/>
      <c r="AT67" s="967"/>
      <c r="AU67" s="969"/>
      <c r="AV67" s="966"/>
      <c r="AW67" s="2667"/>
      <c r="AX67" s="2667"/>
      <c r="AY67" s="2667"/>
      <c r="AZ67" s="2667"/>
      <c r="BA67" s="967"/>
      <c r="BB67" s="967"/>
      <c r="BC67" s="967"/>
      <c r="BD67" s="967"/>
      <c r="BE67" s="967"/>
      <c r="BF67" s="972">
        <f t="shared" si="200"/>
        <v>0</v>
      </c>
      <c r="BG67" s="967"/>
      <c r="BH67" s="973">
        <f t="shared" si="178"/>
        <v>0</v>
      </c>
      <c r="BI67" s="967"/>
      <c r="BJ67" s="974">
        <f t="shared" si="179"/>
        <v>0</v>
      </c>
      <c r="BK67" s="1049"/>
      <c r="BL67" s="1049"/>
      <c r="BM67" s="1049"/>
      <c r="BN67" s="1049"/>
      <c r="BO67" s="1083"/>
      <c r="BP67" s="1083"/>
      <c r="BQ67" s="1083"/>
      <c r="BR67" s="1083"/>
      <c r="BS67" s="1083"/>
      <c r="BT67" s="1083"/>
      <c r="BU67" s="1083"/>
      <c r="BV67" s="1083"/>
      <c r="BW67" s="1083"/>
      <c r="BX67" s="1083"/>
      <c r="BY67" s="1083"/>
      <c r="BZ67" s="1083"/>
      <c r="CA67" s="1083"/>
      <c r="CB67" s="1083"/>
      <c r="CC67" s="1083"/>
      <c r="CD67" s="1083"/>
      <c r="CE67" s="1083"/>
      <c r="CF67" s="1083"/>
      <c r="CG67" s="1083"/>
      <c r="CH67" s="1083"/>
      <c r="CI67" s="1083"/>
      <c r="CJ67" s="1083"/>
      <c r="CK67" s="1083"/>
      <c r="CL67" s="1083"/>
      <c r="CM67" s="1083"/>
      <c r="CN67" s="1083"/>
      <c r="CO67" s="1083"/>
    </row>
    <row r="68" spans="1:93" s="955" customFormat="1" ht="12.75">
      <c r="A68" s="953"/>
      <c r="B68" s="986">
        <v>63</v>
      </c>
      <c r="C68" s="2092" t="s">
        <v>953</v>
      </c>
      <c r="D68" s="945" t="str">
        <f t="shared" si="9"/>
        <v>Total</v>
      </c>
      <c r="E68" s="945" t="s">
        <v>671</v>
      </c>
      <c r="F68" s="946">
        <v>2015</v>
      </c>
      <c r="G68" s="945" t="s">
        <v>32</v>
      </c>
      <c r="H68" s="990" t="s">
        <v>37</v>
      </c>
      <c r="I68" s="990"/>
      <c r="J68" s="990"/>
      <c r="K68" s="990"/>
      <c r="L68" s="998" t="str">
        <f t="shared" si="0"/>
        <v>International Organisations</v>
      </c>
      <c r="M68" s="966"/>
      <c r="N68" s="1051"/>
      <c r="O68" s="968">
        <f t="shared" si="174"/>
        <v>0</v>
      </c>
      <c r="P68" s="967"/>
      <c r="Q68" s="967"/>
      <c r="R68" s="2679"/>
      <c r="S68" s="2670"/>
      <c r="T68" s="2670"/>
      <c r="U68" s="2670"/>
      <c r="V68" s="967"/>
      <c r="W68" s="2648">
        <f t="shared" si="198"/>
        <v>0</v>
      </c>
      <c r="X68" s="2670"/>
      <c r="Y68" s="2670"/>
      <c r="Z68" s="2670"/>
      <c r="AA68" s="2670"/>
      <c r="AB68" s="2670"/>
      <c r="AC68" s="2670"/>
      <c r="AD68" s="967"/>
      <c r="AE68" s="2659">
        <f t="shared" si="175"/>
        <v>0</v>
      </c>
      <c r="AF68" s="2670"/>
      <c r="AG68" s="2670"/>
      <c r="AH68" s="2670"/>
      <c r="AI68" s="2670"/>
      <c r="AJ68" s="2670"/>
      <c r="AK68" s="967"/>
      <c r="AL68" s="1068"/>
      <c r="AM68" s="973">
        <f t="shared" si="199"/>
        <v>0</v>
      </c>
      <c r="AN68" s="967"/>
      <c r="AO68" s="973">
        <f t="shared" si="176"/>
        <v>0</v>
      </c>
      <c r="AP68" s="967"/>
      <c r="AQ68" s="967"/>
      <c r="AR68" s="967"/>
      <c r="AS68" s="967"/>
      <c r="AT68" s="967"/>
      <c r="AU68" s="969"/>
      <c r="AV68" s="966"/>
      <c r="AW68" s="2667"/>
      <c r="AX68" s="2667"/>
      <c r="AY68" s="2667"/>
      <c r="AZ68" s="2667"/>
      <c r="BA68" s="967"/>
      <c r="BB68" s="967"/>
      <c r="BC68" s="967"/>
      <c r="BD68" s="967"/>
      <c r="BE68" s="967"/>
      <c r="BF68" s="972">
        <f t="shared" si="200"/>
        <v>0</v>
      </c>
      <c r="BG68" s="967"/>
      <c r="BH68" s="973">
        <f t="shared" si="178"/>
        <v>0</v>
      </c>
      <c r="BI68" s="967"/>
      <c r="BJ68" s="974">
        <f t="shared" si="179"/>
        <v>0</v>
      </c>
      <c r="BK68" s="1049"/>
      <c r="BL68" s="1049"/>
      <c r="BM68" s="1049"/>
      <c r="BN68" s="1049"/>
      <c r="BO68" s="1083"/>
      <c r="BP68" s="1083"/>
      <c r="BQ68" s="1083"/>
      <c r="BR68" s="1083"/>
      <c r="BS68" s="1083"/>
      <c r="BT68" s="1083"/>
      <c r="BU68" s="1083"/>
      <c r="BV68" s="1083"/>
      <c r="BW68" s="1083"/>
      <c r="BX68" s="1083"/>
      <c r="BY68" s="1083"/>
      <c r="BZ68" s="1083"/>
      <c r="CA68" s="1083"/>
      <c r="CB68" s="1083"/>
      <c r="CC68" s="1083"/>
      <c r="CD68" s="1083"/>
      <c r="CE68" s="1083"/>
      <c r="CF68" s="1083"/>
      <c r="CG68" s="1083"/>
      <c r="CH68" s="1083"/>
      <c r="CI68" s="1083"/>
      <c r="CJ68" s="1083"/>
      <c r="CK68" s="1083"/>
      <c r="CL68" s="1083"/>
      <c r="CM68" s="1083"/>
      <c r="CN68" s="1083"/>
      <c r="CO68" s="1083"/>
    </row>
    <row r="69" spans="1:93" s="955" customFormat="1" ht="12.75">
      <c r="A69" s="953"/>
      <c r="B69" s="986">
        <v>64</v>
      </c>
      <c r="C69" s="2092" t="s">
        <v>953</v>
      </c>
      <c r="D69" s="945" t="str">
        <f t="shared" si="9"/>
        <v>Total</v>
      </c>
      <c r="E69" s="945" t="s">
        <v>671</v>
      </c>
      <c r="F69" s="946">
        <v>2015</v>
      </c>
      <c r="G69" s="945" t="s">
        <v>32</v>
      </c>
      <c r="H69" s="990" t="s">
        <v>10</v>
      </c>
      <c r="I69" s="990"/>
      <c r="J69" s="990"/>
      <c r="K69" s="990"/>
      <c r="L69" s="998" t="str">
        <f t="shared" si="0"/>
        <v>Institutions</v>
      </c>
      <c r="M69" s="966"/>
      <c r="N69" s="1051"/>
      <c r="O69" s="968">
        <f t="shared" si="174"/>
        <v>0</v>
      </c>
      <c r="P69" s="967"/>
      <c r="Q69" s="967"/>
      <c r="R69" s="2679"/>
      <c r="S69" s="2670"/>
      <c r="T69" s="2670"/>
      <c r="U69" s="2670"/>
      <c r="V69" s="967"/>
      <c r="W69" s="2648">
        <f t="shared" si="198"/>
        <v>0</v>
      </c>
      <c r="X69" s="2670"/>
      <c r="Y69" s="2670"/>
      <c r="Z69" s="2670"/>
      <c r="AA69" s="2670"/>
      <c r="AB69" s="2670"/>
      <c r="AC69" s="2670"/>
      <c r="AD69" s="967"/>
      <c r="AE69" s="2659">
        <f t="shared" si="175"/>
        <v>0</v>
      </c>
      <c r="AF69" s="2670"/>
      <c r="AG69" s="2670"/>
      <c r="AH69" s="2670"/>
      <c r="AI69" s="2670"/>
      <c r="AJ69" s="2670"/>
      <c r="AK69" s="967"/>
      <c r="AL69" s="1068"/>
      <c r="AM69" s="973">
        <f t="shared" si="199"/>
        <v>0</v>
      </c>
      <c r="AN69" s="967"/>
      <c r="AO69" s="973">
        <f t="shared" si="176"/>
        <v>0</v>
      </c>
      <c r="AP69" s="967"/>
      <c r="AQ69" s="967"/>
      <c r="AR69" s="967"/>
      <c r="AS69" s="967"/>
      <c r="AT69" s="967"/>
      <c r="AU69" s="969"/>
      <c r="AV69" s="966"/>
      <c r="AW69" s="2667"/>
      <c r="AX69" s="2667"/>
      <c r="AY69" s="2667"/>
      <c r="AZ69" s="2667"/>
      <c r="BA69" s="967"/>
      <c r="BB69" s="967"/>
      <c r="BC69" s="967"/>
      <c r="BD69" s="967"/>
      <c r="BE69" s="967"/>
      <c r="BF69" s="972">
        <f t="shared" si="200"/>
        <v>0</v>
      </c>
      <c r="BG69" s="967"/>
      <c r="BH69" s="973">
        <f t="shared" si="178"/>
        <v>0</v>
      </c>
      <c r="BI69" s="967"/>
      <c r="BJ69" s="974">
        <f t="shared" si="179"/>
        <v>0</v>
      </c>
      <c r="BK69" s="1049"/>
      <c r="BL69" s="1049"/>
      <c r="BM69" s="1049"/>
      <c r="BN69" s="1049"/>
      <c r="BO69" s="1083"/>
      <c r="BP69" s="1083"/>
      <c r="BQ69" s="1083"/>
      <c r="BR69" s="1083"/>
      <c r="BS69" s="1083"/>
      <c r="BT69" s="1083"/>
      <c r="BU69" s="1083"/>
      <c r="BV69" s="1083"/>
      <c r="BW69" s="1083"/>
      <c r="BX69" s="1083"/>
      <c r="BY69" s="1083"/>
      <c r="BZ69" s="1083"/>
      <c r="CA69" s="1083"/>
      <c r="CB69" s="1083"/>
      <c r="CC69" s="1083"/>
      <c r="CD69" s="1083"/>
      <c r="CE69" s="1083"/>
      <c r="CF69" s="1083"/>
      <c r="CG69" s="1083"/>
      <c r="CH69" s="1083"/>
      <c r="CI69" s="1083"/>
      <c r="CJ69" s="1083"/>
      <c r="CK69" s="1083"/>
      <c r="CL69" s="1083"/>
      <c r="CM69" s="1083"/>
      <c r="CN69" s="1083"/>
      <c r="CO69" s="1083"/>
    </row>
    <row r="70" spans="1:93" s="955" customFormat="1" ht="12.75">
      <c r="A70" s="953"/>
      <c r="B70" s="986">
        <v>65</v>
      </c>
      <c r="C70" s="2092" t="s">
        <v>954</v>
      </c>
      <c r="D70" s="945" t="str">
        <f t="shared" si="9"/>
        <v>Total</v>
      </c>
      <c r="E70" s="945" t="s">
        <v>671</v>
      </c>
      <c r="F70" s="946">
        <v>2015</v>
      </c>
      <c r="G70" s="945" t="s">
        <v>32</v>
      </c>
      <c r="H70" s="990" t="s">
        <v>38</v>
      </c>
      <c r="I70" s="990"/>
      <c r="J70" s="990"/>
      <c r="K70" s="990"/>
      <c r="L70" s="998" t="str">
        <f t="shared" si="0"/>
        <v xml:space="preserve">Corporates </v>
      </c>
      <c r="M70" s="972">
        <f>+M71+M73</f>
        <v>0</v>
      </c>
      <c r="N70" s="973">
        <f>+N71+N73</f>
        <v>0</v>
      </c>
      <c r="O70" s="968">
        <f t="shared" si="174"/>
        <v>0</v>
      </c>
      <c r="P70" s="973">
        <f t="shared" ref="P70:Q70" si="201">+P71+P73</f>
        <v>0</v>
      </c>
      <c r="Q70" s="973">
        <f t="shared" si="201"/>
        <v>0</v>
      </c>
      <c r="R70" s="2679"/>
      <c r="S70" s="2670"/>
      <c r="T70" s="2670"/>
      <c r="U70" s="2670"/>
      <c r="V70" s="973">
        <f>+V71+V73</f>
        <v>0</v>
      </c>
      <c r="W70" s="2648">
        <f t="shared" si="198"/>
        <v>0</v>
      </c>
      <c r="X70" s="2670"/>
      <c r="Y70" s="2670"/>
      <c r="Z70" s="2670"/>
      <c r="AA70" s="2670"/>
      <c r="AB70" s="2670"/>
      <c r="AC70" s="2670"/>
      <c r="AD70" s="973">
        <f>+AD71+AD73</f>
        <v>0</v>
      </c>
      <c r="AE70" s="2659">
        <f t="shared" si="175"/>
        <v>0</v>
      </c>
      <c r="AF70" s="2670"/>
      <c r="AG70" s="2670"/>
      <c r="AH70" s="2670"/>
      <c r="AI70" s="2670"/>
      <c r="AJ70" s="2670"/>
      <c r="AK70" s="973">
        <f t="shared" ref="AK70:AL70" si="202">+AK71+AK73</f>
        <v>0</v>
      </c>
      <c r="AL70" s="968">
        <f t="shared" si="202"/>
        <v>0</v>
      </c>
      <c r="AM70" s="973">
        <f t="shared" si="199"/>
        <v>0</v>
      </c>
      <c r="AN70" s="973">
        <f>+AN71+AN73</f>
        <v>0</v>
      </c>
      <c r="AO70" s="973">
        <f t="shared" si="176"/>
        <v>0</v>
      </c>
      <c r="AP70" s="973">
        <f t="shared" ref="AP70:AU70" si="203">+AP71+AP73</f>
        <v>0</v>
      </c>
      <c r="AQ70" s="973">
        <f t="shared" si="203"/>
        <v>0</v>
      </c>
      <c r="AR70" s="973">
        <f t="shared" si="203"/>
        <v>0</v>
      </c>
      <c r="AS70" s="973">
        <f t="shared" si="203"/>
        <v>0</v>
      </c>
      <c r="AT70" s="973">
        <f t="shared" si="203"/>
        <v>0</v>
      </c>
      <c r="AU70" s="973">
        <f t="shared" si="203"/>
        <v>0</v>
      </c>
      <c r="AV70" s="972">
        <f>+AV71+AV73</f>
        <v>0</v>
      </c>
      <c r="AW70" s="2668">
        <f t="shared" ref="AW70:AZ70" si="204">+AW71+AW73</f>
        <v>0</v>
      </c>
      <c r="AX70" s="2668">
        <f t="shared" si="204"/>
        <v>0</v>
      </c>
      <c r="AY70" s="2668">
        <f t="shared" si="204"/>
        <v>0</v>
      </c>
      <c r="AZ70" s="2668">
        <f t="shared" si="204"/>
        <v>0</v>
      </c>
      <c r="BA70" s="973">
        <f t="shared" ref="BA70:BG70" si="205">+BA71+BA73</f>
        <v>0</v>
      </c>
      <c r="BB70" s="973">
        <f t="shared" si="205"/>
        <v>0</v>
      </c>
      <c r="BC70" s="973">
        <f t="shared" si="205"/>
        <v>0</v>
      </c>
      <c r="BD70" s="973">
        <f t="shared" si="205"/>
        <v>0</v>
      </c>
      <c r="BE70" s="973">
        <f t="shared" si="205"/>
        <v>0</v>
      </c>
      <c r="BF70" s="972">
        <f t="shared" si="200"/>
        <v>0</v>
      </c>
      <c r="BG70" s="973">
        <f t="shared" si="205"/>
        <v>0</v>
      </c>
      <c r="BH70" s="973">
        <f t="shared" si="178"/>
        <v>0</v>
      </c>
      <c r="BI70" s="973">
        <f>+BI71+BI73</f>
        <v>0</v>
      </c>
      <c r="BJ70" s="974">
        <f t="shared" si="179"/>
        <v>0</v>
      </c>
      <c r="BK70" s="1049"/>
      <c r="BL70" s="1049"/>
      <c r="BM70" s="1049"/>
      <c r="BN70" s="1049"/>
      <c r="BO70" s="1083"/>
      <c r="BP70" s="1083"/>
      <c r="BQ70" s="1083"/>
      <c r="BR70" s="1083"/>
      <c r="BS70" s="1083"/>
      <c r="BT70" s="1083"/>
      <c r="BU70" s="1083"/>
      <c r="BV70" s="1083"/>
      <c r="BW70" s="1083"/>
      <c r="BX70" s="1083"/>
      <c r="BY70" s="1083"/>
      <c r="BZ70" s="1083"/>
      <c r="CA70" s="1083"/>
      <c r="CB70" s="1083"/>
      <c r="CC70" s="1083"/>
      <c r="CD70" s="1083"/>
      <c r="CE70" s="1083"/>
      <c r="CF70" s="1083"/>
      <c r="CG70" s="1083"/>
      <c r="CH70" s="1083"/>
      <c r="CI70" s="1083"/>
      <c r="CJ70" s="1083"/>
      <c r="CK70" s="1083"/>
      <c r="CL70" s="1083"/>
      <c r="CM70" s="1083"/>
      <c r="CN70" s="1083"/>
      <c r="CO70" s="1083"/>
    </row>
    <row r="71" spans="1:93" s="955" customFormat="1" ht="12.75">
      <c r="A71" s="953"/>
      <c r="B71" s="986">
        <v>66</v>
      </c>
      <c r="C71" s="2092" t="s">
        <v>953</v>
      </c>
      <c r="D71" s="945" t="str">
        <f t="shared" si="9"/>
        <v>Total</v>
      </c>
      <c r="E71" s="945" t="s">
        <v>671</v>
      </c>
      <c r="F71" s="946">
        <v>2015</v>
      </c>
      <c r="G71" s="945" t="s">
        <v>32</v>
      </c>
      <c r="H71" s="990" t="s">
        <v>38</v>
      </c>
      <c r="I71" s="990" t="s">
        <v>1055</v>
      </c>
      <c r="J71" s="990"/>
      <c r="K71" s="990"/>
      <c r="L71" s="995" t="str">
        <f t="shared" ref="L71:L91" si="206">IF(K71="",IF(J71="",IF(I71="",IF(H71="","",H71),"    "&amp;I71),"        "&amp;J71),"                "&amp;K71)</f>
        <v xml:space="preserve">    SME</v>
      </c>
      <c r="M71" s="966"/>
      <c r="N71" s="1051"/>
      <c r="O71" s="968">
        <f t="shared" si="174"/>
        <v>0</v>
      </c>
      <c r="P71" s="967"/>
      <c r="Q71" s="967"/>
      <c r="R71" s="2679"/>
      <c r="S71" s="2670"/>
      <c r="T71" s="2670"/>
      <c r="U71" s="2670"/>
      <c r="V71" s="967"/>
      <c r="W71" s="2648">
        <f t="shared" si="198"/>
        <v>0</v>
      </c>
      <c r="X71" s="2670"/>
      <c r="Y71" s="2670"/>
      <c r="Z71" s="2670"/>
      <c r="AA71" s="2670"/>
      <c r="AB71" s="2670"/>
      <c r="AC71" s="2670"/>
      <c r="AD71" s="967"/>
      <c r="AE71" s="2659">
        <f t="shared" si="175"/>
        <v>0</v>
      </c>
      <c r="AF71" s="2670"/>
      <c r="AG71" s="2670"/>
      <c r="AH71" s="2670"/>
      <c r="AI71" s="2670"/>
      <c r="AJ71" s="2670"/>
      <c r="AK71" s="967"/>
      <c r="AL71" s="1068"/>
      <c r="AM71" s="973">
        <f t="shared" si="199"/>
        <v>0</v>
      </c>
      <c r="AN71" s="967"/>
      <c r="AO71" s="973">
        <f t="shared" si="176"/>
        <v>0</v>
      </c>
      <c r="AP71" s="967"/>
      <c r="AQ71" s="967"/>
      <c r="AR71" s="967"/>
      <c r="AS71" s="967"/>
      <c r="AT71" s="967"/>
      <c r="AU71" s="969"/>
      <c r="AV71" s="966"/>
      <c r="AW71" s="2670"/>
      <c r="AX71" s="2670"/>
      <c r="AY71" s="2670"/>
      <c r="AZ71" s="2670"/>
      <c r="BA71" s="967"/>
      <c r="BB71" s="967"/>
      <c r="BC71" s="967"/>
      <c r="BD71" s="967"/>
      <c r="BE71" s="967"/>
      <c r="BF71" s="972">
        <f t="shared" si="200"/>
        <v>0</v>
      </c>
      <c r="BG71" s="967"/>
      <c r="BH71" s="973">
        <f t="shared" si="178"/>
        <v>0</v>
      </c>
      <c r="BI71" s="967"/>
      <c r="BJ71" s="974">
        <f t="shared" si="179"/>
        <v>0</v>
      </c>
      <c r="BK71" s="1049"/>
      <c r="BL71" s="1049"/>
      <c r="BM71" s="1049"/>
      <c r="BN71" s="1049"/>
      <c r="BO71" s="1083"/>
      <c r="BP71" s="1083"/>
      <c r="BQ71" s="1083"/>
      <c r="BR71" s="1083"/>
      <c r="BS71" s="1083"/>
      <c r="BT71" s="1083"/>
      <c r="BU71" s="1083"/>
      <c r="BV71" s="1083"/>
      <c r="BW71" s="1083"/>
      <c r="BX71" s="1083"/>
      <c r="BY71" s="1083"/>
      <c r="BZ71" s="1083"/>
      <c r="CA71" s="1083"/>
      <c r="CB71" s="1083"/>
      <c r="CC71" s="1083"/>
      <c r="CD71" s="1083"/>
      <c r="CE71" s="1083"/>
      <c r="CF71" s="1083"/>
      <c r="CG71" s="1083"/>
      <c r="CH71" s="1083"/>
      <c r="CI71" s="1083"/>
      <c r="CJ71" s="1083"/>
      <c r="CK71" s="1083"/>
      <c r="CL71" s="1083"/>
      <c r="CM71" s="1083"/>
      <c r="CN71" s="1083"/>
      <c r="CO71" s="1083"/>
    </row>
    <row r="72" spans="1:93" s="1094" customFormat="1" ht="12.75" customHeight="1">
      <c r="A72" s="978"/>
      <c r="B72" s="1001">
        <v>67</v>
      </c>
      <c r="C72" s="2093" t="s">
        <v>1053</v>
      </c>
      <c r="D72" s="945" t="str">
        <f t="shared" ref="D72:D91" si="207">$D$6</f>
        <v>Total</v>
      </c>
      <c r="E72" s="945" t="s">
        <v>671</v>
      </c>
      <c r="F72" s="946">
        <v>2015</v>
      </c>
      <c r="G72" s="945" t="s">
        <v>32</v>
      </c>
      <c r="H72" s="990" t="s">
        <v>38</v>
      </c>
      <c r="I72" s="990" t="s">
        <v>1055</v>
      </c>
      <c r="J72" s="990" t="s">
        <v>1060</v>
      </c>
      <c r="K72" s="990"/>
      <c r="L72" s="1002" t="str">
        <f t="shared" si="206"/>
        <v xml:space="preserve">        (OPTIONAL) of which: subject to SME-supporting factor</v>
      </c>
      <c r="M72" s="975"/>
      <c r="N72" s="1053"/>
      <c r="O72" s="1054">
        <f t="shared" si="174"/>
        <v>0</v>
      </c>
      <c r="P72" s="976"/>
      <c r="Q72" s="976"/>
      <c r="R72" s="2680"/>
      <c r="S72" s="2669"/>
      <c r="T72" s="2669"/>
      <c r="U72" s="2669"/>
      <c r="V72" s="976"/>
      <c r="W72" s="2649">
        <f t="shared" si="198"/>
        <v>0</v>
      </c>
      <c r="X72" s="2669"/>
      <c r="Y72" s="2669"/>
      <c r="Z72" s="2669"/>
      <c r="AA72" s="2669"/>
      <c r="AB72" s="2669"/>
      <c r="AC72" s="2669"/>
      <c r="AD72" s="976"/>
      <c r="AE72" s="2660">
        <f t="shared" si="175"/>
        <v>0</v>
      </c>
      <c r="AF72" s="2669"/>
      <c r="AG72" s="2669"/>
      <c r="AH72" s="2669"/>
      <c r="AI72" s="2669"/>
      <c r="AJ72" s="2669"/>
      <c r="AK72" s="976"/>
      <c r="AL72" s="1069"/>
      <c r="AM72" s="1055">
        <f t="shared" si="199"/>
        <v>0</v>
      </c>
      <c r="AN72" s="976"/>
      <c r="AO72" s="1055">
        <f t="shared" si="176"/>
        <v>0</v>
      </c>
      <c r="AP72" s="976"/>
      <c r="AQ72" s="976"/>
      <c r="AR72" s="976"/>
      <c r="AS72" s="976"/>
      <c r="AT72" s="976"/>
      <c r="AU72" s="977"/>
      <c r="AV72" s="975"/>
      <c r="AW72" s="2669"/>
      <c r="AX72" s="2669"/>
      <c r="AY72" s="2669"/>
      <c r="AZ72" s="2669"/>
      <c r="BA72" s="976"/>
      <c r="BB72" s="976"/>
      <c r="BC72" s="976"/>
      <c r="BD72" s="976"/>
      <c r="BE72" s="976"/>
      <c r="BF72" s="2109">
        <f t="shared" si="200"/>
        <v>0</v>
      </c>
      <c r="BG72" s="976"/>
      <c r="BH72" s="1055">
        <f t="shared" si="178"/>
        <v>0</v>
      </c>
      <c r="BI72" s="976"/>
      <c r="BJ72" s="1056">
        <f t="shared" si="179"/>
        <v>0</v>
      </c>
      <c r="BK72" s="1057"/>
      <c r="BL72" s="1057"/>
      <c r="BM72" s="1057"/>
      <c r="BN72" s="1057"/>
      <c r="BO72" s="1093"/>
      <c r="BP72" s="1093"/>
      <c r="BQ72" s="1093"/>
      <c r="BR72" s="1093"/>
      <c r="BS72" s="1093"/>
      <c r="BT72" s="1093"/>
      <c r="BU72" s="1093"/>
      <c r="BV72" s="1093"/>
      <c r="BW72" s="1093"/>
      <c r="BX72" s="1093"/>
      <c r="BY72" s="1093"/>
      <c r="BZ72" s="1093"/>
      <c r="CA72" s="1093"/>
      <c r="CB72" s="1093"/>
      <c r="CC72" s="1093"/>
      <c r="CD72" s="1093"/>
      <c r="CE72" s="1093"/>
      <c r="CF72" s="1093"/>
      <c r="CG72" s="1093"/>
      <c r="CH72" s="1093"/>
      <c r="CI72" s="1093"/>
      <c r="CJ72" s="1093"/>
      <c r="CK72" s="1093"/>
      <c r="CL72" s="1093"/>
      <c r="CM72" s="1093"/>
      <c r="CN72" s="1093"/>
      <c r="CO72" s="1093"/>
    </row>
    <row r="73" spans="1:93" s="955" customFormat="1" ht="12.75">
      <c r="A73" s="953"/>
      <c r="B73" s="986">
        <v>68</v>
      </c>
      <c r="C73" s="2092" t="s">
        <v>953</v>
      </c>
      <c r="D73" s="945" t="str">
        <f t="shared" si="207"/>
        <v>Total</v>
      </c>
      <c r="E73" s="945" t="s">
        <v>671</v>
      </c>
      <c r="F73" s="946">
        <v>2015</v>
      </c>
      <c r="G73" s="945" t="s">
        <v>32</v>
      </c>
      <c r="H73" s="990" t="s">
        <v>38</v>
      </c>
      <c r="I73" s="990" t="s">
        <v>1061</v>
      </c>
      <c r="J73" s="990"/>
      <c r="K73" s="990"/>
      <c r="L73" s="995" t="str">
        <f t="shared" si="206"/>
        <v xml:space="preserve">    Non SME</v>
      </c>
      <c r="M73" s="966"/>
      <c r="N73" s="1051"/>
      <c r="O73" s="968">
        <f t="shared" si="174"/>
        <v>0</v>
      </c>
      <c r="P73" s="967"/>
      <c r="Q73" s="967"/>
      <c r="R73" s="2679"/>
      <c r="S73" s="2670"/>
      <c r="T73" s="2670"/>
      <c r="U73" s="2670"/>
      <c r="V73" s="967"/>
      <c r="W73" s="2648">
        <f t="shared" si="198"/>
        <v>0</v>
      </c>
      <c r="X73" s="2670"/>
      <c r="Y73" s="2670"/>
      <c r="Z73" s="2670"/>
      <c r="AA73" s="2670"/>
      <c r="AB73" s="2670"/>
      <c r="AC73" s="2670"/>
      <c r="AD73" s="967"/>
      <c r="AE73" s="2659">
        <f t="shared" si="175"/>
        <v>0</v>
      </c>
      <c r="AF73" s="2670"/>
      <c r="AG73" s="2670"/>
      <c r="AH73" s="2670"/>
      <c r="AI73" s="2670"/>
      <c r="AJ73" s="2670"/>
      <c r="AK73" s="967"/>
      <c r="AL73" s="1068"/>
      <c r="AM73" s="973">
        <f t="shared" si="199"/>
        <v>0</v>
      </c>
      <c r="AN73" s="967"/>
      <c r="AO73" s="973">
        <f t="shared" si="176"/>
        <v>0</v>
      </c>
      <c r="AP73" s="967"/>
      <c r="AQ73" s="967"/>
      <c r="AR73" s="967"/>
      <c r="AS73" s="967"/>
      <c r="AT73" s="967"/>
      <c r="AU73" s="969"/>
      <c r="AV73" s="966"/>
      <c r="AW73" s="2670"/>
      <c r="AX73" s="2670"/>
      <c r="AY73" s="2670"/>
      <c r="AZ73" s="2670"/>
      <c r="BA73" s="967"/>
      <c r="BB73" s="967"/>
      <c r="BC73" s="967"/>
      <c r="BD73" s="967"/>
      <c r="BE73" s="967"/>
      <c r="BF73" s="972">
        <f t="shared" si="200"/>
        <v>0</v>
      </c>
      <c r="BG73" s="967"/>
      <c r="BH73" s="973">
        <f t="shared" si="178"/>
        <v>0</v>
      </c>
      <c r="BI73" s="967"/>
      <c r="BJ73" s="974">
        <f t="shared" si="179"/>
        <v>0</v>
      </c>
      <c r="BK73" s="1049"/>
      <c r="BL73" s="1049"/>
      <c r="BM73" s="1049"/>
      <c r="BN73" s="1049"/>
      <c r="BO73" s="1083"/>
      <c r="BP73" s="1083"/>
      <c r="BQ73" s="1083"/>
      <c r="BR73" s="1083"/>
      <c r="BS73" s="1083"/>
      <c r="BT73" s="1083"/>
      <c r="BU73" s="1083"/>
      <c r="BV73" s="1083"/>
      <c r="BW73" s="1083"/>
      <c r="BX73" s="1083"/>
      <c r="BY73" s="1083"/>
      <c r="BZ73" s="1083"/>
      <c r="CA73" s="1083"/>
      <c r="CB73" s="1083"/>
      <c r="CC73" s="1083"/>
      <c r="CD73" s="1083"/>
      <c r="CE73" s="1083"/>
      <c r="CF73" s="1083"/>
      <c r="CG73" s="1083"/>
      <c r="CH73" s="1083"/>
      <c r="CI73" s="1083"/>
      <c r="CJ73" s="1083"/>
      <c r="CK73" s="1083"/>
      <c r="CL73" s="1083"/>
      <c r="CM73" s="1083"/>
      <c r="CN73" s="1083"/>
      <c r="CO73" s="1083"/>
    </row>
    <row r="74" spans="1:93" s="955" customFormat="1" ht="12.75">
      <c r="A74" s="953"/>
      <c r="B74" s="986">
        <v>69</v>
      </c>
      <c r="C74" s="2092" t="s">
        <v>954</v>
      </c>
      <c r="D74" s="945" t="str">
        <f t="shared" si="207"/>
        <v>Total</v>
      </c>
      <c r="E74" s="945" t="s">
        <v>671</v>
      </c>
      <c r="F74" s="946">
        <v>2015</v>
      </c>
      <c r="G74" s="945" t="s">
        <v>32</v>
      </c>
      <c r="H74" s="990" t="s">
        <v>21</v>
      </c>
      <c r="I74" s="990"/>
      <c r="J74" s="990"/>
      <c r="K74" s="990"/>
      <c r="L74" s="998" t="str">
        <f t="shared" si="206"/>
        <v>Retail</v>
      </c>
      <c r="M74" s="972">
        <f>+M75+M77</f>
        <v>0</v>
      </c>
      <c r="N74" s="973">
        <f>+N75+N77</f>
        <v>0</v>
      </c>
      <c r="O74" s="968">
        <f t="shared" si="174"/>
        <v>0</v>
      </c>
      <c r="P74" s="973">
        <f t="shared" ref="P74:Q74" si="208">+P75+P77</f>
        <v>0</v>
      </c>
      <c r="Q74" s="973">
        <f t="shared" si="208"/>
        <v>0</v>
      </c>
      <c r="R74" s="2679"/>
      <c r="S74" s="2670"/>
      <c r="T74" s="2670"/>
      <c r="U74" s="2670"/>
      <c r="V74" s="973">
        <f>+V75+V77</f>
        <v>0</v>
      </c>
      <c r="W74" s="2648">
        <f t="shared" si="198"/>
        <v>0</v>
      </c>
      <c r="X74" s="2670"/>
      <c r="Y74" s="2670"/>
      <c r="Z74" s="2670"/>
      <c r="AA74" s="2670"/>
      <c r="AB74" s="2670"/>
      <c r="AC74" s="2670"/>
      <c r="AD74" s="973">
        <f>+AD75+AD77</f>
        <v>0</v>
      </c>
      <c r="AE74" s="2659">
        <f t="shared" si="175"/>
        <v>0</v>
      </c>
      <c r="AF74" s="2670"/>
      <c r="AG74" s="2670"/>
      <c r="AH74" s="2670"/>
      <c r="AI74" s="2670"/>
      <c r="AJ74" s="2670"/>
      <c r="AK74" s="973">
        <f t="shared" ref="AK74:AL74" si="209">+AK75+AK77</f>
        <v>0</v>
      </c>
      <c r="AL74" s="968">
        <f t="shared" si="209"/>
        <v>0</v>
      </c>
      <c r="AM74" s="973">
        <f t="shared" si="199"/>
        <v>0</v>
      </c>
      <c r="AN74" s="973">
        <f>+AN75+AN77</f>
        <v>0</v>
      </c>
      <c r="AO74" s="973">
        <f t="shared" si="176"/>
        <v>0</v>
      </c>
      <c r="AP74" s="973">
        <f t="shared" ref="AP74:AU74" si="210">+AP75+AP77</f>
        <v>0</v>
      </c>
      <c r="AQ74" s="973">
        <f t="shared" si="210"/>
        <v>0</v>
      </c>
      <c r="AR74" s="973">
        <f t="shared" si="210"/>
        <v>0</v>
      </c>
      <c r="AS74" s="973">
        <f t="shared" si="210"/>
        <v>0</v>
      </c>
      <c r="AT74" s="973">
        <f t="shared" si="210"/>
        <v>0</v>
      </c>
      <c r="AU74" s="973">
        <f t="shared" si="210"/>
        <v>0</v>
      </c>
      <c r="AV74" s="972">
        <f>+AV75+AV77</f>
        <v>0</v>
      </c>
      <c r="AW74" s="2668">
        <f t="shared" ref="AW74:AZ74" si="211">+AW75+AW77</f>
        <v>0</v>
      </c>
      <c r="AX74" s="2668">
        <f t="shared" si="211"/>
        <v>0</v>
      </c>
      <c r="AY74" s="2668">
        <f t="shared" si="211"/>
        <v>0</v>
      </c>
      <c r="AZ74" s="2668">
        <f t="shared" si="211"/>
        <v>0</v>
      </c>
      <c r="BA74" s="973">
        <f t="shared" ref="BA74:BG74" si="212">+BA75+BA77</f>
        <v>0</v>
      </c>
      <c r="BB74" s="973">
        <f t="shared" si="212"/>
        <v>0</v>
      </c>
      <c r="BC74" s="973">
        <f t="shared" si="212"/>
        <v>0</v>
      </c>
      <c r="BD74" s="973">
        <f t="shared" si="212"/>
        <v>0</v>
      </c>
      <c r="BE74" s="973">
        <f t="shared" si="212"/>
        <v>0</v>
      </c>
      <c r="BF74" s="972">
        <f t="shared" si="200"/>
        <v>0</v>
      </c>
      <c r="BG74" s="973">
        <f t="shared" si="212"/>
        <v>0</v>
      </c>
      <c r="BH74" s="973">
        <f t="shared" si="178"/>
        <v>0</v>
      </c>
      <c r="BI74" s="973">
        <f>+BI75+BI77</f>
        <v>0</v>
      </c>
      <c r="BJ74" s="974">
        <f t="shared" si="179"/>
        <v>0</v>
      </c>
      <c r="BK74" s="1049"/>
      <c r="BL74" s="1049"/>
      <c r="BM74" s="1049"/>
      <c r="BN74" s="1049"/>
      <c r="BO74" s="1083"/>
      <c r="BP74" s="1083"/>
      <c r="BQ74" s="1083"/>
      <c r="BR74" s="1083"/>
      <c r="BS74" s="1083"/>
      <c r="BT74" s="1083"/>
      <c r="BU74" s="1083"/>
      <c r="BV74" s="1083"/>
      <c r="BW74" s="1083"/>
      <c r="BX74" s="1083"/>
      <c r="BY74" s="1083"/>
      <c r="BZ74" s="1083"/>
      <c r="CA74" s="1083"/>
      <c r="CB74" s="1083"/>
      <c r="CC74" s="1083"/>
      <c r="CD74" s="1083"/>
      <c r="CE74" s="1083"/>
      <c r="CF74" s="1083"/>
      <c r="CG74" s="1083"/>
      <c r="CH74" s="1083"/>
      <c r="CI74" s="1083"/>
      <c r="CJ74" s="1083"/>
      <c r="CK74" s="1083"/>
      <c r="CL74" s="1083"/>
      <c r="CM74" s="1083"/>
      <c r="CN74" s="1083"/>
      <c r="CO74" s="1083"/>
    </row>
    <row r="75" spans="1:93" s="955" customFormat="1" ht="12.75">
      <c r="A75" s="953"/>
      <c r="B75" s="986">
        <v>70</v>
      </c>
      <c r="C75" s="2092" t="s">
        <v>953</v>
      </c>
      <c r="D75" s="945" t="str">
        <f t="shared" si="207"/>
        <v>Total</v>
      </c>
      <c r="E75" s="945" t="s">
        <v>671</v>
      </c>
      <c r="F75" s="946">
        <v>2015</v>
      </c>
      <c r="G75" s="945" t="s">
        <v>32</v>
      </c>
      <c r="H75" s="990" t="s">
        <v>21</v>
      </c>
      <c r="I75" s="990" t="s">
        <v>1055</v>
      </c>
      <c r="J75" s="990"/>
      <c r="K75" s="990"/>
      <c r="L75" s="995" t="str">
        <f t="shared" si="206"/>
        <v xml:space="preserve">    SME</v>
      </c>
      <c r="M75" s="966"/>
      <c r="N75" s="1051"/>
      <c r="O75" s="968">
        <f t="shared" si="174"/>
        <v>0</v>
      </c>
      <c r="P75" s="967"/>
      <c r="Q75" s="967"/>
      <c r="R75" s="2679"/>
      <c r="S75" s="2670"/>
      <c r="T75" s="2670"/>
      <c r="U75" s="2670"/>
      <c r="V75" s="967"/>
      <c r="W75" s="2648">
        <f t="shared" si="198"/>
        <v>0</v>
      </c>
      <c r="X75" s="2670"/>
      <c r="Y75" s="2670"/>
      <c r="Z75" s="2670"/>
      <c r="AA75" s="2670"/>
      <c r="AB75" s="2670"/>
      <c r="AC75" s="2670"/>
      <c r="AD75" s="967"/>
      <c r="AE75" s="2659">
        <f t="shared" si="175"/>
        <v>0</v>
      </c>
      <c r="AF75" s="2670"/>
      <c r="AG75" s="2670"/>
      <c r="AH75" s="2670"/>
      <c r="AI75" s="2670"/>
      <c r="AJ75" s="2670"/>
      <c r="AK75" s="967"/>
      <c r="AL75" s="1068"/>
      <c r="AM75" s="973">
        <f t="shared" si="199"/>
        <v>0</v>
      </c>
      <c r="AN75" s="967"/>
      <c r="AO75" s="973">
        <f t="shared" si="176"/>
        <v>0</v>
      </c>
      <c r="AP75" s="967"/>
      <c r="AQ75" s="967"/>
      <c r="AR75" s="967"/>
      <c r="AS75" s="967"/>
      <c r="AT75" s="967"/>
      <c r="AU75" s="969"/>
      <c r="AV75" s="966"/>
      <c r="AW75" s="2670"/>
      <c r="AX75" s="2670"/>
      <c r="AY75" s="2670"/>
      <c r="AZ75" s="2670"/>
      <c r="BA75" s="967"/>
      <c r="BB75" s="967"/>
      <c r="BC75" s="967"/>
      <c r="BD75" s="967"/>
      <c r="BE75" s="967"/>
      <c r="BF75" s="972">
        <f t="shared" si="200"/>
        <v>0</v>
      </c>
      <c r="BG75" s="967"/>
      <c r="BH75" s="973">
        <f t="shared" si="178"/>
        <v>0</v>
      </c>
      <c r="BI75" s="967"/>
      <c r="BJ75" s="974">
        <f t="shared" si="179"/>
        <v>0</v>
      </c>
      <c r="BK75" s="1049"/>
      <c r="BL75" s="1049"/>
      <c r="BM75" s="1049"/>
      <c r="BN75" s="1049"/>
      <c r="BO75" s="1083"/>
      <c r="BP75" s="1083"/>
      <c r="BQ75" s="1083"/>
      <c r="BR75" s="1083"/>
      <c r="BS75" s="1083"/>
      <c r="BT75" s="1083"/>
      <c r="BU75" s="1083"/>
      <c r="BV75" s="1083"/>
      <c r="BW75" s="1083"/>
      <c r="BX75" s="1083"/>
      <c r="BY75" s="1083"/>
      <c r="BZ75" s="1083"/>
      <c r="CA75" s="1083"/>
      <c r="CB75" s="1083"/>
      <c r="CC75" s="1083"/>
      <c r="CD75" s="1083"/>
      <c r="CE75" s="1083"/>
      <c r="CF75" s="1083"/>
      <c r="CG75" s="1083"/>
      <c r="CH75" s="1083"/>
      <c r="CI75" s="1083"/>
      <c r="CJ75" s="1083"/>
      <c r="CK75" s="1083"/>
      <c r="CL75" s="1083"/>
      <c r="CM75" s="1083"/>
      <c r="CN75" s="1083"/>
      <c r="CO75" s="1083"/>
    </row>
    <row r="76" spans="1:93" s="1094" customFormat="1" ht="12.75" customHeight="1">
      <c r="A76" s="978"/>
      <c r="B76" s="1001">
        <v>71</v>
      </c>
      <c r="C76" s="2093" t="s">
        <v>1053</v>
      </c>
      <c r="D76" s="945" t="str">
        <f t="shared" si="207"/>
        <v>Total</v>
      </c>
      <c r="E76" s="945" t="s">
        <v>671</v>
      </c>
      <c r="F76" s="946">
        <v>2015</v>
      </c>
      <c r="G76" s="945" t="s">
        <v>32</v>
      </c>
      <c r="H76" s="990" t="s">
        <v>21</v>
      </c>
      <c r="I76" s="990" t="s">
        <v>1055</v>
      </c>
      <c r="J76" s="990" t="s">
        <v>1060</v>
      </c>
      <c r="K76" s="990"/>
      <c r="L76" s="1002" t="str">
        <f t="shared" si="206"/>
        <v xml:space="preserve">        (OPTIONAL) of which: subject to SME-supporting factor</v>
      </c>
      <c r="M76" s="975"/>
      <c r="N76" s="1053"/>
      <c r="O76" s="1054">
        <f t="shared" si="174"/>
        <v>0</v>
      </c>
      <c r="P76" s="976"/>
      <c r="Q76" s="976"/>
      <c r="R76" s="2680"/>
      <c r="S76" s="2669"/>
      <c r="T76" s="2669"/>
      <c r="U76" s="2669"/>
      <c r="V76" s="976"/>
      <c r="W76" s="2649">
        <f t="shared" si="198"/>
        <v>0</v>
      </c>
      <c r="X76" s="2669"/>
      <c r="Y76" s="2669"/>
      <c r="Z76" s="2669"/>
      <c r="AA76" s="2669"/>
      <c r="AB76" s="2669"/>
      <c r="AC76" s="2669"/>
      <c r="AD76" s="976"/>
      <c r="AE76" s="2660">
        <f t="shared" si="175"/>
        <v>0</v>
      </c>
      <c r="AF76" s="2669"/>
      <c r="AG76" s="2669"/>
      <c r="AH76" s="2669"/>
      <c r="AI76" s="2669"/>
      <c r="AJ76" s="2669"/>
      <c r="AK76" s="976"/>
      <c r="AL76" s="1069"/>
      <c r="AM76" s="1055">
        <f t="shared" si="199"/>
        <v>0</v>
      </c>
      <c r="AN76" s="976"/>
      <c r="AO76" s="1055">
        <f t="shared" si="176"/>
        <v>0</v>
      </c>
      <c r="AP76" s="976"/>
      <c r="AQ76" s="976"/>
      <c r="AR76" s="976"/>
      <c r="AS76" s="976"/>
      <c r="AT76" s="976"/>
      <c r="AU76" s="977"/>
      <c r="AV76" s="975"/>
      <c r="AW76" s="2669"/>
      <c r="AX76" s="2669"/>
      <c r="AY76" s="2669"/>
      <c r="AZ76" s="2669"/>
      <c r="BA76" s="976"/>
      <c r="BB76" s="976"/>
      <c r="BC76" s="976"/>
      <c r="BD76" s="976"/>
      <c r="BE76" s="976"/>
      <c r="BF76" s="2109">
        <f t="shared" si="200"/>
        <v>0</v>
      </c>
      <c r="BG76" s="976"/>
      <c r="BH76" s="1055">
        <f t="shared" si="178"/>
        <v>0</v>
      </c>
      <c r="BI76" s="976"/>
      <c r="BJ76" s="1056">
        <f t="shared" si="179"/>
        <v>0</v>
      </c>
      <c r="BK76" s="1057"/>
      <c r="BL76" s="1057"/>
      <c r="BM76" s="1057"/>
      <c r="BN76" s="1057"/>
      <c r="BO76" s="1093"/>
      <c r="BP76" s="1093"/>
      <c r="BQ76" s="1093"/>
      <c r="BR76" s="1093"/>
      <c r="BS76" s="1093"/>
      <c r="BT76" s="1093"/>
      <c r="BU76" s="1093"/>
      <c r="BV76" s="1093"/>
      <c r="BW76" s="1093"/>
      <c r="BX76" s="1093"/>
      <c r="BY76" s="1093"/>
      <c r="BZ76" s="1093"/>
      <c r="CA76" s="1093"/>
      <c r="CB76" s="1093"/>
      <c r="CC76" s="1093"/>
      <c r="CD76" s="1093"/>
      <c r="CE76" s="1093"/>
      <c r="CF76" s="1093"/>
      <c r="CG76" s="1093"/>
      <c r="CH76" s="1093"/>
      <c r="CI76" s="1093"/>
      <c r="CJ76" s="1093"/>
      <c r="CK76" s="1093"/>
      <c r="CL76" s="1093"/>
      <c r="CM76" s="1093"/>
      <c r="CN76" s="1093"/>
      <c r="CO76" s="1093"/>
    </row>
    <row r="77" spans="1:93" s="955" customFormat="1" ht="12.75">
      <c r="A77" s="953"/>
      <c r="B77" s="986">
        <v>72</v>
      </c>
      <c r="C77" s="2092" t="s">
        <v>953</v>
      </c>
      <c r="D77" s="945" t="str">
        <f t="shared" si="207"/>
        <v>Total</v>
      </c>
      <c r="E77" s="945" t="s">
        <v>671</v>
      </c>
      <c r="F77" s="946">
        <v>2015</v>
      </c>
      <c r="G77" s="945" t="s">
        <v>32</v>
      </c>
      <c r="H77" s="990" t="s">
        <v>21</v>
      </c>
      <c r="I77" s="990" t="s">
        <v>1061</v>
      </c>
      <c r="J77" s="990"/>
      <c r="K77" s="990"/>
      <c r="L77" s="995" t="str">
        <f t="shared" si="206"/>
        <v xml:space="preserve">    Non SME</v>
      </c>
      <c r="M77" s="966"/>
      <c r="N77" s="1051"/>
      <c r="O77" s="968">
        <f t="shared" si="174"/>
        <v>0</v>
      </c>
      <c r="P77" s="967"/>
      <c r="Q77" s="967"/>
      <c r="R77" s="2679"/>
      <c r="S77" s="2670"/>
      <c r="T77" s="2670"/>
      <c r="U77" s="2670"/>
      <c r="V77" s="967"/>
      <c r="W77" s="2648">
        <f t="shared" si="198"/>
        <v>0</v>
      </c>
      <c r="X77" s="2670"/>
      <c r="Y77" s="2670"/>
      <c r="Z77" s="2670"/>
      <c r="AA77" s="2670"/>
      <c r="AB77" s="2670"/>
      <c r="AC77" s="2670"/>
      <c r="AD77" s="967"/>
      <c r="AE77" s="2659">
        <f t="shared" si="175"/>
        <v>0</v>
      </c>
      <c r="AF77" s="2670"/>
      <c r="AG77" s="2670"/>
      <c r="AH77" s="2670"/>
      <c r="AI77" s="2670"/>
      <c r="AJ77" s="2670"/>
      <c r="AK77" s="967"/>
      <c r="AL77" s="1068"/>
      <c r="AM77" s="973">
        <f t="shared" si="199"/>
        <v>0</v>
      </c>
      <c r="AN77" s="967"/>
      <c r="AO77" s="973">
        <f t="shared" si="176"/>
        <v>0</v>
      </c>
      <c r="AP77" s="967"/>
      <c r="AQ77" s="967"/>
      <c r="AR77" s="967"/>
      <c r="AS77" s="967"/>
      <c r="AT77" s="967"/>
      <c r="AU77" s="969"/>
      <c r="AV77" s="966"/>
      <c r="AW77" s="2670"/>
      <c r="AX77" s="2670"/>
      <c r="AY77" s="2670"/>
      <c r="AZ77" s="2670"/>
      <c r="BA77" s="967"/>
      <c r="BB77" s="967"/>
      <c r="BC77" s="967"/>
      <c r="BD77" s="967"/>
      <c r="BE77" s="967"/>
      <c r="BF77" s="972">
        <f t="shared" si="200"/>
        <v>0</v>
      </c>
      <c r="BG77" s="967"/>
      <c r="BH77" s="973">
        <f t="shared" si="178"/>
        <v>0</v>
      </c>
      <c r="BI77" s="967"/>
      <c r="BJ77" s="974">
        <f t="shared" si="179"/>
        <v>0</v>
      </c>
      <c r="BK77" s="1049"/>
      <c r="BL77" s="1049"/>
      <c r="BM77" s="1049"/>
      <c r="BN77" s="1049"/>
      <c r="BO77" s="1083"/>
      <c r="BP77" s="1083"/>
      <c r="BQ77" s="1083"/>
      <c r="BR77" s="1083"/>
      <c r="BS77" s="1083"/>
      <c r="BT77" s="1083"/>
      <c r="BU77" s="1083"/>
      <c r="BV77" s="1083"/>
      <c r="BW77" s="1083"/>
      <c r="BX77" s="1083"/>
      <c r="BY77" s="1083"/>
      <c r="BZ77" s="1083"/>
      <c r="CA77" s="1083"/>
      <c r="CB77" s="1083"/>
      <c r="CC77" s="1083"/>
      <c r="CD77" s="1083"/>
      <c r="CE77" s="1083"/>
      <c r="CF77" s="1083"/>
      <c r="CG77" s="1083"/>
      <c r="CH77" s="1083"/>
      <c r="CI77" s="1083"/>
      <c r="CJ77" s="1083"/>
      <c r="CK77" s="1083"/>
      <c r="CL77" s="1083"/>
      <c r="CM77" s="1083"/>
      <c r="CN77" s="1083"/>
      <c r="CO77" s="1083"/>
    </row>
    <row r="78" spans="1:93" s="955" customFormat="1" ht="12.75">
      <c r="A78" s="953"/>
      <c r="B78" s="986">
        <v>73</v>
      </c>
      <c r="C78" s="2092" t="s">
        <v>954</v>
      </c>
      <c r="D78" s="945" t="str">
        <f t="shared" si="207"/>
        <v>Total</v>
      </c>
      <c r="E78" s="945" t="s">
        <v>671</v>
      </c>
      <c r="F78" s="946">
        <v>2015</v>
      </c>
      <c r="G78" s="945" t="s">
        <v>32</v>
      </c>
      <c r="H78" s="990" t="s">
        <v>41</v>
      </c>
      <c r="I78" s="990"/>
      <c r="J78" s="990"/>
      <c r="K78" s="990"/>
      <c r="L78" s="998" t="str">
        <f t="shared" si="206"/>
        <v>Secured by mortgages on immovable property</v>
      </c>
      <c r="M78" s="972">
        <f>+M79+M80</f>
        <v>0</v>
      </c>
      <c r="N78" s="973">
        <f>+N79+N80</f>
        <v>0</v>
      </c>
      <c r="O78" s="968">
        <f t="shared" si="174"/>
        <v>0</v>
      </c>
      <c r="P78" s="973">
        <f t="shared" ref="P78:Q78" si="213">+P79+P80</f>
        <v>0</v>
      </c>
      <c r="Q78" s="973">
        <f t="shared" si="213"/>
        <v>0</v>
      </c>
      <c r="R78" s="2679"/>
      <c r="S78" s="2670"/>
      <c r="T78" s="2670"/>
      <c r="U78" s="2670"/>
      <c r="V78" s="973">
        <f>+V79+V80</f>
        <v>0</v>
      </c>
      <c r="W78" s="2648">
        <f t="shared" si="198"/>
        <v>0</v>
      </c>
      <c r="X78" s="2670"/>
      <c r="Y78" s="2670"/>
      <c r="Z78" s="2670"/>
      <c r="AA78" s="2670"/>
      <c r="AB78" s="2670"/>
      <c r="AC78" s="2670"/>
      <c r="AD78" s="973">
        <f>+AD79+AD80</f>
        <v>0</v>
      </c>
      <c r="AE78" s="2659">
        <f t="shared" si="175"/>
        <v>0</v>
      </c>
      <c r="AF78" s="2670"/>
      <c r="AG78" s="2670"/>
      <c r="AH78" s="2670"/>
      <c r="AI78" s="2670"/>
      <c r="AJ78" s="2670"/>
      <c r="AK78" s="973">
        <f t="shared" ref="AK78:AL78" si="214">+AK79+AK80</f>
        <v>0</v>
      </c>
      <c r="AL78" s="968">
        <f t="shared" si="214"/>
        <v>0</v>
      </c>
      <c r="AM78" s="973">
        <f t="shared" si="199"/>
        <v>0</v>
      </c>
      <c r="AN78" s="973">
        <f>+AN79+AN80</f>
        <v>0</v>
      </c>
      <c r="AO78" s="973">
        <f t="shared" si="176"/>
        <v>0</v>
      </c>
      <c r="AP78" s="973">
        <f t="shared" ref="AP78:AU78" si="215">+AP79+AP80</f>
        <v>0</v>
      </c>
      <c r="AQ78" s="973">
        <f t="shared" si="215"/>
        <v>0</v>
      </c>
      <c r="AR78" s="973">
        <f t="shared" si="215"/>
        <v>0</v>
      </c>
      <c r="AS78" s="973">
        <f t="shared" si="215"/>
        <v>0</v>
      </c>
      <c r="AT78" s="973">
        <f t="shared" si="215"/>
        <v>0</v>
      </c>
      <c r="AU78" s="973">
        <f t="shared" si="215"/>
        <v>0</v>
      </c>
      <c r="AV78" s="972">
        <f>+AV79+AV80</f>
        <v>0</v>
      </c>
      <c r="AW78" s="2668">
        <f t="shared" ref="AW78:AZ78" si="216">+AW79+AW80</f>
        <v>0</v>
      </c>
      <c r="AX78" s="2668">
        <f t="shared" si="216"/>
        <v>0</v>
      </c>
      <c r="AY78" s="2668">
        <f t="shared" si="216"/>
        <v>0</v>
      </c>
      <c r="AZ78" s="2668">
        <f t="shared" si="216"/>
        <v>0</v>
      </c>
      <c r="BA78" s="973">
        <f t="shared" ref="BA78:BG78" si="217">+BA79+BA80</f>
        <v>0</v>
      </c>
      <c r="BB78" s="973">
        <f t="shared" si="217"/>
        <v>0</v>
      </c>
      <c r="BC78" s="973">
        <f t="shared" si="217"/>
        <v>0</v>
      </c>
      <c r="BD78" s="973">
        <f t="shared" si="217"/>
        <v>0</v>
      </c>
      <c r="BE78" s="973">
        <f t="shared" si="217"/>
        <v>0</v>
      </c>
      <c r="BF78" s="972">
        <f t="shared" si="200"/>
        <v>0</v>
      </c>
      <c r="BG78" s="973">
        <f t="shared" si="217"/>
        <v>0</v>
      </c>
      <c r="BH78" s="973">
        <f t="shared" si="178"/>
        <v>0</v>
      </c>
      <c r="BI78" s="973">
        <f>+BI79+BI80</f>
        <v>0</v>
      </c>
      <c r="BJ78" s="974">
        <f t="shared" si="179"/>
        <v>0</v>
      </c>
      <c r="BK78" s="1049"/>
      <c r="BL78" s="1049"/>
      <c r="BM78" s="1049"/>
      <c r="BN78" s="1049"/>
      <c r="BO78" s="1083"/>
      <c r="BP78" s="1083"/>
      <c r="BQ78" s="1083"/>
      <c r="BR78" s="1083"/>
      <c r="BS78" s="1083"/>
      <c r="BT78" s="1083"/>
      <c r="BU78" s="1083"/>
      <c r="BV78" s="1083"/>
      <c r="BW78" s="1083"/>
      <c r="BX78" s="1083"/>
      <c r="BY78" s="1083"/>
      <c r="BZ78" s="1083"/>
      <c r="CA78" s="1083"/>
      <c r="CB78" s="1083"/>
      <c r="CC78" s="1083"/>
      <c r="CD78" s="1083"/>
      <c r="CE78" s="1083"/>
      <c r="CF78" s="1083"/>
      <c r="CG78" s="1083"/>
      <c r="CH78" s="1083"/>
      <c r="CI78" s="1083"/>
      <c r="CJ78" s="1083"/>
      <c r="CK78" s="1083"/>
      <c r="CL78" s="1083"/>
      <c r="CM78" s="1083"/>
      <c r="CN78" s="1083"/>
      <c r="CO78" s="1083"/>
    </row>
    <row r="79" spans="1:93" s="955" customFormat="1" ht="12.75">
      <c r="A79" s="953"/>
      <c r="B79" s="986">
        <v>74</v>
      </c>
      <c r="C79" s="2092" t="s">
        <v>953</v>
      </c>
      <c r="D79" s="945" t="str">
        <f t="shared" si="207"/>
        <v>Total</v>
      </c>
      <c r="E79" s="945" t="s">
        <v>671</v>
      </c>
      <c r="F79" s="946">
        <v>2015</v>
      </c>
      <c r="G79" s="945" t="s">
        <v>32</v>
      </c>
      <c r="H79" s="990" t="s">
        <v>41</v>
      </c>
      <c r="I79" s="990" t="s">
        <v>1055</v>
      </c>
      <c r="J79" s="990"/>
      <c r="K79" s="990"/>
      <c r="L79" s="995" t="str">
        <f t="shared" si="206"/>
        <v xml:space="preserve">    SME</v>
      </c>
      <c r="M79" s="966"/>
      <c r="N79" s="1051"/>
      <c r="O79" s="968">
        <f t="shared" si="174"/>
        <v>0</v>
      </c>
      <c r="P79" s="967"/>
      <c r="Q79" s="967"/>
      <c r="R79" s="2679"/>
      <c r="S79" s="2670"/>
      <c r="T79" s="2670"/>
      <c r="U79" s="2670"/>
      <c r="V79" s="967"/>
      <c r="W79" s="2648">
        <f t="shared" si="198"/>
        <v>0</v>
      </c>
      <c r="X79" s="2670"/>
      <c r="Y79" s="2670"/>
      <c r="Z79" s="2670"/>
      <c r="AA79" s="2670"/>
      <c r="AB79" s="2670"/>
      <c r="AC79" s="2670"/>
      <c r="AD79" s="967"/>
      <c r="AE79" s="2659">
        <f t="shared" si="175"/>
        <v>0</v>
      </c>
      <c r="AF79" s="2670"/>
      <c r="AG79" s="2670"/>
      <c r="AH79" s="2670"/>
      <c r="AI79" s="2670"/>
      <c r="AJ79" s="2670"/>
      <c r="AK79" s="967"/>
      <c r="AL79" s="1068"/>
      <c r="AM79" s="973">
        <f t="shared" si="199"/>
        <v>0</v>
      </c>
      <c r="AN79" s="967"/>
      <c r="AO79" s="973">
        <f t="shared" si="176"/>
        <v>0</v>
      </c>
      <c r="AP79" s="967"/>
      <c r="AQ79" s="967"/>
      <c r="AR79" s="967"/>
      <c r="AS79" s="967"/>
      <c r="AT79" s="967"/>
      <c r="AU79" s="969"/>
      <c r="AV79" s="966"/>
      <c r="AW79" s="2670"/>
      <c r="AX79" s="2670"/>
      <c r="AY79" s="2670"/>
      <c r="AZ79" s="2670"/>
      <c r="BA79" s="967"/>
      <c r="BB79" s="967"/>
      <c r="BC79" s="967"/>
      <c r="BD79" s="967"/>
      <c r="BE79" s="967"/>
      <c r="BF79" s="972">
        <f t="shared" si="200"/>
        <v>0</v>
      </c>
      <c r="BG79" s="967"/>
      <c r="BH79" s="973">
        <f t="shared" si="178"/>
        <v>0</v>
      </c>
      <c r="BI79" s="967"/>
      <c r="BJ79" s="974">
        <f t="shared" si="179"/>
        <v>0</v>
      </c>
      <c r="BK79" s="1049"/>
      <c r="BL79" s="1049"/>
      <c r="BM79" s="1049"/>
      <c r="BN79" s="1049"/>
      <c r="BO79" s="1083"/>
      <c r="BP79" s="1083"/>
      <c r="BQ79" s="1083"/>
      <c r="BR79" s="1083"/>
      <c r="BS79" s="1083"/>
      <c r="BT79" s="1083"/>
      <c r="BU79" s="1083"/>
      <c r="BV79" s="1083"/>
      <c r="BW79" s="1083"/>
      <c r="BX79" s="1083"/>
      <c r="BY79" s="1083"/>
      <c r="BZ79" s="1083"/>
      <c r="CA79" s="1083"/>
      <c r="CB79" s="1083"/>
      <c r="CC79" s="1083"/>
      <c r="CD79" s="1083"/>
      <c r="CE79" s="1083"/>
      <c r="CF79" s="1083"/>
      <c r="CG79" s="1083"/>
      <c r="CH79" s="1083"/>
      <c r="CI79" s="1083"/>
      <c r="CJ79" s="1083"/>
      <c r="CK79" s="1083"/>
      <c r="CL79" s="1083"/>
      <c r="CM79" s="1083"/>
      <c r="CN79" s="1083"/>
      <c r="CO79" s="1083"/>
    </row>
    <row r="80" spans="1:93" s="955" customFormat="1" ht="12.75">
      <c r="A80" s="953"/>
      <c r="B80" s="986">
        <v>75</v>
      </c>
      <c r="C80" s="2092" t="s">
        <v>953</v>
      </c>
      <c r="D80" s="945" t="str">
        <f t="shared" si="207"/>
        <v>Total</v>
      </c>
      <c r="E80" s="945" t="s">
        <v>671</v>
      </c>
      <c r="F80" s="946">
        <v>2015</v>
      </c>
      <c r="G80" s="945" t="s">
        <v>32</v>
      </c>
      <c r="H80" s="990" t="s">
        <v>41</v>
      </c>
      <c r="I80" s="990" t="s">
        <v>1061</v>
      </c>
      <c r="J80" s="990"/>
      <c r="K80" s="990"/>
      <c r="L80" s="995" t="str">
        <f t="shared" si="206"/>
        <v xml:space="preserve">    Non SME</v>
      </c>
      <c r="M80" s="975"/>
      <c r="N80" s="1053"/>
      <c r="O80" s="968">
        <f t="shared" si="174"/>
        <v>0</v>
      </c>
      <c r="P80" s="967"/>
      <c r="Q80" s="967"/>
      <c r="R80" s="2679"/>
      <c r="S80" s="2670"/>
      <c r="T80" s="2670"/>
      <c r="U80" s="2670"/>
      <c r="V80" s="967"/>
      <c r="W80" s="2648">
        <f t="shared" si="198"/>
        <v>0</v>
      </c>
      <c r="X80" s="2670"/>
      <c r="Y80" s="2670"/>
      <c r="Z80" s="2670"/>
      <c r="AA80" s="2670"/>
      <c r="AB80" s="2670"/>
      <c r="AC80" s="2670"/>
      <c r="AD80" s="967"/>
      <c r="AE80" s="2659">
        <f t="shared" si="175"/>
        <v>0</v>
      </c>
      <c r="AF80" s="2670"/>
      <c r="AG80" s="2670"/>
      <c r="AH80" s="2670"/>
      <c r="AI80" s="2670"/>
      <c r="AJ80" s="2670"/>
      <c r="AK80" s="967"/>
      <c r="AL80" s="1068"/>
      <c r="AM80" s="973">
        <f t="shared" si="199"/>
        <v>0</v>
      </c>
      <c r="AN80" s="967"/>
      <c r="AO80" s="973">
        <f t="shared" si="176"/>
        <v>0</v>
      </c>
      <c r="AP80" s="967"/>
      <c r="AQ80" s="967"/>
      <c r="AR80" s="967"/>
      <c r="AS80" s="967"/>
      <c r="AT80" s="967"/>
      <c r="AU80" s="969"/>
      <c r="AV80" s="966"/>
      <c r="AW80" s="2670"/>
      <c r="AX80" s="2670"/>
      <c r="AY80" s="2670"/>
      <c r="AZ80" s="2670"/>
      <c r="BA80" s="967"/>
      <c r="BB80" s="967"/>
      <c r="BC80" s="967"/>
      <c r="BD80" s="967"/>
      <c r="BE80" s="967"/>
      <c r="BF80" s="972">
        <f t="shared" si="200"/>
        <v>0</v>
      </c>
      <c r="BG80" s="967"/>
      <c r="BH80" s="973">
        <f t="shared" si="178"/>
        <v>0</v>
      </c>
      <c r="BI80" s="967"/>
      <c r="BJ80" s="974">
        <f t="shared" si="179"/>
        <v>0</v>
      </c>
      <c r="BK80" s="1049"/>
      <c r="BL80" s="1049"/>
      <c r="BM80" s="1049"/>
      <c r="BN80" s="1049"/>
      <c r="BO80" s="1083"/>
      <c r="BP80" s="1083"/>
      <c r="BQ80" s="1083"/>
      <c r="BR80" s="1083"/>
      <c r="BS80" s="1083"/>
      <c r="BT80" s="1083"/>
      <c r="BU80" s="1083"/>
      <c r="BV80" s="1083"/>
      <c r="BW80" s="1083"/>
      <c r="BX80" s="1083"/>
      <c r="BY80" s="1083"/>
      <c r="BZ80" s="1083"/>
      <c r="CA80" s="1083"/>
      <c r="CB80" s="1083"/>
      <c r="CC80" s="1083"/>
      <c r="CD80" s="1083"/>
      <c r="CE80" s="1083"/>
      <c r="CF80" s="1083"/>
      <c r="CG80" s="1083"/>
      <c r="CH80" s="1083"/>
      <c r="CI80" s="1083"/>
      <c r="CJ80" s="1083"/>
      <c r="CK80" s="1083"/>
      <c r="CL80" s="1083"/>
      <c r="CM80" s="1083"/>
      <c r="CN80" s="1083"/>
      <c r="CO80" s="1083"/>
    </row>
    <row r="81" spans="1:93" s="1094" customFormat="1" ht="12.75">
      <c r="A81" s="978"/>
      <c r="B81" s="1001">
        <v>76</v>
      </c>
      <c r="C81" s="2093" t="s">
        <v>1053</v>
      </c>
      <c r="D81" s="945" t="str">
        <f t="shared" si="207"/>
        <v>Total</v>
      </c>
      <c r="E81" s="945" t="s">
        <v>671</v>
      </c>
      <c r="F81" s="946">
        <v>2015</v>
      </c>
      <c r="G81" s="945" t="s">
        <v>32</v>
      </c>
      <c r="H81" s="990" t="s">
        <v>41</v>
      </c>
      <c r="I81" s="990" t="s">
        <v>1061</v>
      </c>
      <c r="J81" s="990" t="s">
        <v>1062</v>
      </c>
      <c r="K81" s="990"/>
      <c r="L81" s="1002" t="str">
        <f t="shared" si="206"/>
        <v xml:space="preserve">        (OPTIONAL) of which: Owner Occupier</v>
      </c>
      <c r="M81" s="975"/>
      <c r="N81" s="1053"/>
      <c r="O81" s="1054">
        <f t="shared" si="174"/>
        <v>0</v>
      </c>
      <c r="P81" s="976"/>
      <c r="Q81" s="976"/>
      <c r="R81" s="2680"/>
      <c r="S81" s="2669"/>
      <c r="T81" s="2669"/>
      <c r="U81" s="2669"/>
      <c r="V81" s="976"/>
      <c r="W81" s="2649">
        <f t="shared" si="198"/>
        <v>0</v>
      </c>
      <c r="X81" s="2669"/>
      <c r="Y81" s="2669"/>
      <c r="Z81" s="2669"/>
      <c r="AA81" s="2669"/>
      <c r="AB81" s="2669"/>
      <c r="AC81" s="2669"/>
      <c r="AD81" s="976"/>
      <c r="AE81" s="2660">
        <f t="shared" si="175"/>
        <v>0</v>
      </c>
      <c r="AF81" s="2669"/>
      <c r="AG81" s="2669"/>
      <c r="AH81" s="2669"/>
      <c r="AI81" s="2669"/>
      <c r="AJ81" s="2669"/>
      <c r="AK81" s="976"/>
      <c r="AL81" s="1069"/>
      <c r="AM81" s="1055">
        <f t="shared" si="199"/>
        <v>0</v>
      </c>
      <c r="AN81" s="976"/>
      <c r="AO81" s="1055">
        <f t="shared" si="176"/>
        <v>0</v>
      </c>
      <c r="AP81" s="976"/>
      <c r="AQ81" s="976"/>
      <c r="AR81" s="976"/>
      <c r="AS81" s="976"/>
      <c r="AT81" s="976"/>
      <c r="AU81" s="977"/>
      <c r="AV81" s="975"/>
      <c r="AW81" s="2669"/>
      <c r="AX81" s="2669"/>
      <c r="AY81" s="2669"/>
      <c r="AZ81" s="2669"/>
      <c r="BA81" s="976"/>
      <c r="BB81" s="976"/>
      <c r="BC81" s="976"/>
      <c r="BD81" s="976"/>
      <c r="BE81" s="976"/>
      <c r="BF81" s="2109">
        <f t="shared" si="200"/>
        <v>0</v>
      </c>
      <c r="BG81" s="976"/>
      <c r="BH81" s="1055">
        <f t="shared" si="178"/>
        <v>0</v>
      </c>
      <c r="BI81" s="976"/>
      <c r="BJ81" s="1056">
        <f t="shared" si="179"/>
        <v>0</v>
      </c>
      <c r="BK81" s="1057"/>
      <c r="BL81" s="1057"/>
      <c r="BM81" s="1057"/>
      <c r="BN81" s="1057"/>
      <c r="BO81" s="1093"/>
      <c r="BP81" s="1093"/>
      <c r="BQ81" s="1093"/>
      <c r="BR81" s="1093"/>
      <c r="BS81" s="1093"/>
      <c r="BT81" s="1093"/>
      <c r="BU81" s="1093"/>
      <c r="BV81" s="1093"/>
      <c r="BW81" s="1093"/>
      <c r="BX81" s="1093"/>
      <c r="BY81" s="1093"/>
      <c r="BZ81" s="1093"/>
      <c r="CA81" s="1093"/>
      <c r="CB81" s="1093"/>
      <c r="CC81" s="1093"/>
      <c r="CD81" s="1093"/>
      <c r="CE81" s="1093"/>
      <c r="CF81" s="1093"/>
      <c r="CG81" s="1093"/>
      <c r="CH81" s="1093"/>
      <c r="CI81" s="1093"/>
      <c r="CJ81" s="1093"/>
      <c r="CK81" s="1093"/>
      <c r="CL81" s="1093"/>
      <c r="CM81" s="1093"/>
      <c r="CN81" s="1093"/>
      <c r="CO81" s="1093"/>
    </row>
    <row r="82" spans="1:93" s="1094" customFormat="1" ht="12.75">
      <c r="A82" s="978"/>
      <c r="B82" s="1001">
        <v>77</v>
      </c>
      <c r="C82" s="2093" t="s">
        <v>1053</v>
      </c>
      <c r="D82" s="945" t="str">
        <f t="shared" si="207"/>
        <v>Total</v>
      </c>
      <c r="E82" s="945" t="s">
        <v>671</v>
      </c>
      <c r="F82" s="946">
        <v>2015</v>
      </c>
      <c r="G82" s="945" t="s">
        <v>32</v>
      </c>
      <c r="H82" s="990" t="s">
        <v>41</v>
      </c>
      <c r="I82" s="990" t="s">
        <v>1061</v>
      </c>
      <c r="J82" s="990" t="s">
        <v>1063</v>
      </c>
      <c r="K82" s="990"/>
      <c r="L82" s="1002" t="str">
        <f t="shared" si="206"/>
        <v xml:space="preserve">        (OPTIONAL) of which: Buy to let</v>
      </c>
      <c r="M82" s="975"/>
      <c r="N82" s="1053"/>
      <c r="O82" s="1054">
        <f t="shared" si="174"/>
        <v>0</v>
      </c>
      <c r="P82" s="976"/>
      <c r="Q82" s="976"/>
      <c r="R82" s="2680"/>
      <c r="S82" s="2669"/>
      <c r="T82" s="2669"/>
      <c r="U82" s="2669"/>
      <c r="V82" s="976"/>
      <c r="W82" s="2649">
        <f t="shared" si="198"/>
        <v>0</v>
      </c>
      <c r="X82" s="2669"/>
      <c r="Y82" s="2669"/>
      <c r="Z82" s="2669"/>
      <c r="AA82" s="2669"/>
      <c r="AB82" s="2669"/>
      <c r="AC82" s="2669"/>
      <c r="AD82" s="976"/>
      <c r="AE82" s="2660">
        <f t="shared" si="175"/>
        <v>0</v>
      </c>
      <c r="AF82" s="2669"/>
      <c r="AG82" s="2669"/>
      <c r="AH82" s="2669"/>
      <c r="AI82" s="2669"/>
      <c r="AJ82" s="2669"/>
      <c r="AK82" s="976"/>
      <c r="AL82" s="1069"/>
      <c r="AM82" s="1055">
        <f t="shared" si="199"/>
        <v>0</v>
      </c>
      <c r="AN82" s="976"/>
      <c r="AO82" s="1055">
        <f t="shared" si="176"/>
        <v>0</v>
      </c>
      <c r="AP82" s="976"/>
      <c r="AQ82" s="976"/>
      <c r="AR82" s="976"/>
      <c r="AS82" s="976"/>
      <c r="AT82" s="976"/>
      <c r="AU82" s="977"/>
      <c r="AV82" s="975"/>
      <c r="AW82" s="2669"/>
      <c r="AX82" s="2669"/>
      <c r="AY82" s="2669"/>
      <c r="AZ82" s="2669"/>
      <c r="BA82" s="976"/>
      <c r="BB82" s="976"/>
      <c r="BC82" s="976"/>
      <c r="BD82" s="976"/>
      <c r="BE82" s="976"/>
      <c r="BF82" s="2109">
        <f t="shared" si="200"/>
        <v>0</v>
      </c>
      <c r="BG82" s="976"/>
      <c r="BH82" s="1055">
        <f t="shared" si="178"/>
        <v>0</v>
      </c>
      <c r="BI82" s="976"/>
      <c r="BJ82" s="1056">
        <f t="shared" si="179"/>
        <v>0</v>
      </c>
      <c r="BK82" s="1057"/>
      <c r="BL82" s="1057"/>
      <c r="BM82" s="1057"/>
      <c r="BN82" s="1057"/>
      <c r="BO82" s="1093"/>
      <c r="BP82" s="1093"/>
      <c r="BQ82" s="1093"/>
      <c r="BR82" s="1093"/>
      <c r="BS82" s="1093"/>
      <c r="BT82" s="1093"/>
      <c r="BU82" s="1093"/>
      <c r="BV82" s="1093"/>
      <c r="BW82" s="1093"/>
      <c r="BX82" s="1093"/>
      <c r="BY82" s="1093"/>
      <c r="BZ82" s="1093"/>
      <c r="CA82" s="1093"/>
      <c r="CB82" s="1093"/>
      <c r="CC82" s="1093"/>
      <c r="CD82" s="1093"/>
      <c r="CE82" s="1093"/>
      <c r="CF82" s="1093"/>
      <c r="CG82" s="1093"/>
      <c r="CH82" s="1093"/>
      <c r="CI82" s="1093"/>
      <c r="CJ82" s="1093"/>
      <c r="CK82" s="1093"/>
      <c r="CL82" s="1093"/>
      <c r="CM82" s="1093"/>
      <c r="CN82" s="1093"/>
      <c r="CO82" s="1093"/>
    </row>
    <row r="83" spans="1:93" s="1094" customFormat="1" ht="12.75">
      <c r="A83" s="978"/>
      <c r="B83" s="1001">
        <v>78</v>
      </c>
      <c r="C83" s="2093" t="s">
        <v>1053</v>
      </c>
      <c r="D83" s="945" t="str">
        <f t="shared" si="207"/>
        <v>Total</v>
      </c>
      <c r="E83" s="945" t="s">
        <v>671</v>
      </c>
      <c r="F83" s="946">
        <v>2015</v>
      </c>
      <c r="G83" s="945" t="s">
        <v>32</v>
      </c>
      <c r="H83" s="990" t="s">
        <v>41</v>
      </c>
      <c r="I83" s="990" t="s">
        <v>1061</v>
      </c>
      <c r="J83" s="990" t="s">
        <v>1064</v>
      </c>
      <c r="K83" s="990"/>
      <c r="L83" s="1002" t="str">
        <f t="shared" si="206"/>
        <v xml:space="preserve">        (OPTIONAL) of which: Other secured by real estate</v>
      </c>
      <c r="M83" s="975"/>
      <c r="N83" s="1053"/>
      <c r="O83" s="1054">
        <f t="shared" si="174"/>
        <v>0</v>
      </c>
      <c r="P83" s="976"/>
      <c r="Q83" s="976"/>
      <c r="R83" s="2680"/>
      <c r="S83" s="2669"/>
      <c r="T83" s="2669"/>
      <c r="U83" s="2669"/>
      <c r="V83" s="976"/>
      <c r="W83" s="2649">
        <f t="shared" si="198"/>
        <v>0</v>
      </c>
      <c r="X83" s="2669"/>
      <c r="Y83" s="2669"/>
      <c r="Z83" s="2669"/>
      <c r="AA83" s="2669"/>
      <c r="AB83" s="2669"/>
      <c r="AC83" s="2669"/>
      <c r="AD83" s="976"/>
      <c r="AE83" s="2660">
        <f t="shared" si="175"/>
        <v>0</v>
      </c>
      <c r="AF83" s="2669"/>
      <c r="AG83" s="2669"/>
      <c r="AH83" s="2669"/>
      <c r="AI83" s="2669"/>
      <c r="AJ83" s="2669"/>
      <c r="AK83" s="976"/>
      <c r="AL83" s="1069"/>
      <c r="AM83" s="1055">
        <f t="shared" si="199"/>
        <v>0</v>
      </c>
      <c r="AN83" s="976"/>
      <c r="AO83" s="1055">
        <f t="shared" si="176"/>
        <v>0</v>
      </c>
      <c r="AP83" s="976"/>
      <c r="AQ83" s="976"/>
      <c r="AR83" s="976"/>
      <c r="AS83" s="976"/>
      <c r="AT83" s="976"/>
      <c r="AU83" s="977"/>
      <c r="AV83" s="975"/>
      <c r="AW83" s="2669"/>
      <c r="AX83" s="2669"/>
      <c r="AY83" s="2669"/>
      <c r="AZ83" s="2669"/>
      <c r="BA83" s="976"/>
      <c r="BB83" s="976"/>
      <c r="BC83" s="976"/>
      <c r="BD83" s="976"/>
      <c r="BE83" s="976"/>
      <c r="BF83" s="2109">
        <f t="shared" si="200"/>
        <v>0</v>
      </c>
      <c r="BG83" s="976"/>
      <c r="BH83" s="1055">
        <f t="shared" si="178"/>
        <v>0</v>
      </c>
      <c r="BI83" s="976"/>
      <c r="BJ83" s="1056">
        <f t="shared" si="179"/>
        <v>0</v>
      </c>
      <c r="BK83" s="1057"/>
      <c r="BL83" s="1057"/>
      <c r="BM83" s="1057"/>
      <c r="BN83" s="1057"/>
      <c r="BO83" s="1093"/>
      <c r="BP83" s="1093"/>
      <c r="BQ83" s="1093"/>
      <c r="BR83" s="1093"/>
      <c r="BS83" s="1093"/>
      <c r="BT83" s="1093"/>
      <c r="BU83" s="1093"/>
      <c r="BV83" s="1093"/>
      <c r="BW83" s="1093"/>
      <c r="BX83" s="1093"/>
      <c r="BY83" s="1093"/>
      <c r="BZ83" s="1093"/>
      <c r="CA83" s="1093"/>
      <c r="CB83" s="1093"/>
      <c r="CC83" s="1093"/>
      <c r="CD83" s="1093"/>
      <c r="CE83" s="1093"/>
      <c r="CF83" s="1093"/>
      <c r="CG83" s="1093"/>
      <c r="CH83" s="1093"/>
      <c r="CI83" s="1093"/>
      <c r="CJ83" s="1093"/>
      <c r="CK83" s="1093"/>
      <c r="CL83" s="1093"/>
      <c r="CM83" s="1093"/>
      <c r="CN83" s="1093"/>
      <c r="CO83" s="1093"/>
    </row>
    <row r="84" spans="1:93" s="955" customFormat="1" ht="12.75">
      <c r="A84" s="953"/>
      <c r="B84" s="986">
        <v>79</v>
      </c>
      <c r="C84" s="2092" t="s">
        <v>953</v>
      </c>
      <c r="D84" s="945" t="str">
        <f t="shared" si="207"/>
        <v>Total</v>
      </c>
      <c r="E84" s="945" t="s">
        <v>671</v>
      </c>
      <c r="F84" s="946">
        <v>2015</v>
      </c>
      <c r="G84" s="945" t="s">
        <v>32</v>
      </c>
      <c r="H84" s="990" t="s">
        <v>44</v>
      </c>
      <c r="I84" s="990"/>
      <c r="J84" s="990"/>
      <c r="K84" s="990"/>
      <c r="L84" s="998" t="str">
        <f t="shared" si="206"/>
        <v>Items associated with particularly high risk</v>
      </c>
      <c r="M84" s="966"/>
      <c r="N84" s="1051"/>
      <c r="O84" s="968">
        <f t="shared" si="174"/>
        <v>0</v>
      </c>
      <c r="P84" s="967"/>
      <c r="Q84" s="967"/>
      <c r="R84" s="2679"/>
      <c r="S84" s="2670"/>
      <c r="T84" s="2670"/>
      <c r="U84" s="2670"/>
      <c r="V84" s="967"/>
      <c r="W84" s="2648">
        <f t="shared" si="198"/>
        <v>0</v>
      </c>
      <c r="X84" s="2670"/>
      <c r="Y84" s="2670"/>
      <c r="Z84" s="2670"/>
      <c r="AA84" s="2670"/>
      <c r="AB84" s="2670"/>
      <c r="AC84" s="2670"/>
      <c r="AD84" s="967"/>
      <c r="AE84" s="2659">
        <f t="shared" si="175"/>
        <v>0</v>
      </c>
      <c r="AF84" s="2670"/>
      <c r="AG84" s="2670"/>
      <c r="AH84" s="2670"/>
      <c r="AI84" s="2670"/>
      <c r="AJ84" s="2670"/>
      <c r="AK84" s="967"/>
      <c r="AL84" s="1068"/>
      <c r="AM84" s="973">
        <f t="shared" si="199"/>
        <v>0</v>
      </c>
      <c r="AN84" s="967"/>
      <c r="AO84" s="973">
        <f t="shared" si="176"/>
        <v>0</v>
      </c>
      <c r="AP84" s="967"/>
      <c r="AQ84" s="967"/>
      <c r="AR84" s="967"/>
      <c r="AS84" s="967"/>
      <c r="AT84" s="967"/>
      <c r="AU84" s="969"/>
      <c r="AV84" s="966"/>
      <c r="AW84" s="2667"/>
      <c r="AX84" s="2667"/>
      <c r="AY84" s="2667"/>
      <c r="AZ84" s="2667"/>
      <c r="BA84" s="967"/>
      <c r="BB84" s="967"/>
      <c r="BC84" s="967"/>
      <c r="BD84" s="967"/>
      <c r="BE84" s="967"/>
      <c r="BF84" s="972">
        <f t="shared" si="200"/>
        <v>0</v>
      </c>
      <c r="BG84" s="967"/>
      <c r="BH84" s="973">
        <f t="shared" si="178"/>
        <v>0</v>
      </c>
      <c r="BI84" s="967"/>
      <c r="BJ84" s="974">
        <f t="shared" si="179"/>
        <v>0</v>
      </c>
      <c r="BK84" s="1049"/>
      <c r="BL84" s="1049"/>
      <c r="BM84" s="1049"/>
      <c r="BN84" s="1049"/>
      <c r="BO84" s="1083"/>
      <c r="BP84" s="1083"/>
      <c r="BQ84" s="1083"/>
      <c r="BR84" s="1083"/>
      <c r="BS84" s="1083"/>
      <c r="BT84" s="1083"/>
      <c r="BU84" s="1083"/>
      <c r="BV84" s="1083"/>
      <c r="BW84" s="1083"/>
      <c r="BX84" s="1083"/>
      <c r="BY84" s="1083"/>
      <c r="BZ84" s="1083"/>
      <c r="CA84" s="1083"/>
      <c r="CB84" s="1083"/>
      <c r="CC84" s="1083"/>
      <c r="CD84" s="1083"/>
      <c r="CE84" s="1083"/>
      <c r="CF84" s="1083"/>
      <c r="CG84" s="1083"/>
      <c r="CH84" s="1083"/>
      <c r="CI84" s="1083"/>
      <c r="CJ84" s="1083"/>
      <c r="CK84" s="1083"/>
      <c r="CL84" s="1083"/>
      <c r="CM84" s="1083"/>
      <c r="CN84" s="1083"/>
      <c r="CO84" s="1083"/>
    </row>
    <row r="85" spans="1:93" s="955" customFormat="1" ht="12.75">
      <c r="A85" s="953"/>
      <c r="B85" s="986">
        <v>80</v>
      </c>
      <c r="C85" s="2092" t="s">
        <v>953</v>
      </c>
      <c r="D85" s="945" t="str">
        <f t="shared" si="207"/>
        <v>Total</v>
      </c>
      <c r="E85" s="945" t="s">
        <v>671</v>
      </c>
      <c r="F85" s="946">
        <v>2015</v>
      </c>
      <c r="G85" s="945" t="s">
        <v>32</v>
      </c>
      <c r="H85" s="990" t="s">
        <v>45</v>
      </c>
      <c r="I85" s="990"/>
      <c r="J85" s="990"/>
      <c r="K85" s="990"/>
      <c r="L85" s="998" t="str">
        <f t="shared" si="206"/>
        <v>Covered bonds</v>
      </c>
      <c r="M85" s="966"/>
      <c r="N85" s="1051"/>
      <c r="O85" s="968">
        <f t="shared" si="174"/>
        <v>0</v>
      </c>
      <c r="P85" s="967"/>
      <c r="Q85" s="967"/>
      <c r="R85" s="2679"/>
      <c r="S85" s="2670"/>
      <c r="T85" s="2670"/>
      <c r="U85" s="2670"/>
      <c r="V85" s="967"/>
      <c r="W85" s="2648">
        <f t="shared" si="198"/>
        <v>0</v>
      </c>
      <c r="X85" s="2670"/>
      <c r="Y85" s="2670"/>
      <c r="Z85" s="2670"/>
      <c r="AA85" s="2670"/>
      <c r="AB85" s="2670"/>
      <c r="AC85" s="2670"/>
      <c r="AD85" s="967"/>
      <c r="AE85" s="2659">
        <f t="shared" si="175"/>
        <v>0</v>
      </c>
      <c r="AF85" s="2670"/>
      <c r="AG85" s="2670"/>
      <c r="AH85" s="2670"/>
      <c r="AI85" s="2670"/>
      <c r="AJ85" s="2670"/>
      <c r="AK85" s="967"/>
      <c r="AL85" s="1068"/>
      <c r="AM85" s="973">
        <f t="shared" si="199"/>
        <v>0</v>
      </c>
      <c r="AN85" s="967"/>
      <c r="AO85" s="973">
        <f t="shared" si="176"/>
        <v>0</v>
      </c>
      <c r="AP85" s="967"/>
      <c r="AQ85" s="967"/>
      <c r="AR85" s="967"/>
      <c r="AS85" s="967"/>
      <c r="AT85" s="967"/>
      <c r="AU85" s="969"/>
      <c r="AV85" s="966"/>
      <c r="AW85" s="2667"/>
      <c r="AX85" s="2667"/>
      <c r="AY85" s="2667"/>
      <c r="AZ85" s="2667"/>
      <c r="BA85" s="967"/>
      <c r="BB85" s="967"/>
      <c r="BC85" s="967"/>
      <c r="BD85" s="967"/>
      <c r="BE85" s="967"/>
      <c r="BF85" s="972">
        <f t="shared" si="200"/>
        <v>0</v>
      </c>
      <c r="BG85" s="967"/>
      <c r="BH85" s="973">
        <f t="shared" si="178"/>
        <v>0</v>
      </c>
      <c r="BI85" s="967"/>
      <c r="BJ85" s="974">
        <f t="shared" si="179"/>
        <v>0</v>
      </c>
      <c r="BK85" s="1049"/>
      <c r="BL85" s="1049"/>
      <c r="BM85" s="1049"/>
      <c r="BN85" s="1049"/>
      <c r="BO85" s="1083"/>
      <c r="BP85" s="1083"/>
      <c r="BQ85" s="1083"/>
      <c r="BR85" s="1083"/>
      <c r="BS85" s="1083"/>
      <c r="BT85" s="1083"/>
      <c r="BU85" s="1083"/>
      <c r="BV85" s="1083"/>
      <c r="BW85" s="1083"/>
      <c r="BX85" s="1083"/>
      <c r="BY85" s="1083"/>
      <c r="BZ85" s="1083"/>
      <c r="CA85" s="1083"/>
      <c r="CB85" s="1083"/>
      <c r="CC85" s="1083"/>
      <c r="CD85" s="1083"/>
      <c r="CE85" s="1083"/>
      <c r="CF85" s="1083"/>
      <c r="CG85" s="1083"/>
      <c r="CH85" s="1083"/>
      <c r="CI85" s="1083"/>
      <c r="CJ85" s="1083"/>
      <c r="CK85" s="1083"/>
      <c r="CL85" s="1083"/>
      <c r="CM85" s="1083"/>
      <c r="CN85" s="1083"/>
      <c r="CO85" s="1083"/>
    </row>
    <row r="86" spans="1:93" s="955" customFormat="1" ht="12.75" customHeight="1">
      <c r="A86" s="953"/>
      <c r="B86" s="986">
        <v>81</v>
      </c>
      <c r="C86" s="2092" t="s">
        <v>953</v>
      </c>
      <c r="D86" s="945" t="str">
        <f t="shared" si="207"/>
        <v>Total</v>
      </c>
      <c r="E86" s="945" t="s">
        <v>671</v>
      </c>
      <c r="F86" s="946">
        <v>2015</v>
      </c>
      <c r="G86" s="945" t="s">
        <v>32</v>
      </c>
      <c r="H86" s="990" t="s">
        <v>46</v>
      </c>
      <c r="I86" s="990"/>
      <c r="J86" s="990"/>
      <c r="K86" s="990"/>
      <c r="L86" s="998" t="str">
        <f t="shared" si="206"/>
        <v>Claims on institutions and corporates with a ST credit assessment</v>
      </c>
      <c r="M86" s="966"/>
      <c r="N86" s="1051"/>
      <c r="O86" s="968">
        <f t="shared" si="174"/>
        <v>0</v>
      </c>
      <c r="P86" s="967"/>
      <c r="Q86" s="967"/>
      <c r="R86" s="2679"/>
      <c r="S86" s="2670"/>
      <c r="T86" s="2670"/>
      <c r="U86" s="2670"/>
      <c r="V86" s="967"/>
      <c r="W86" s="2648">
        <f t="shared" si="198"/>
        <v>0</v>
      </c>
      <c r="X86" s="2670"/>
      <c r="Y86" s="2670"/>
      <c r="Z86" s="2670"/>
      <c r="AA86" s="2670"/>
      <c r="AB86" s="2670"/>
      <c r="AC86" s="2670"/>
      <c r="AD86" s="967"/>
      <c r="AE86" s="2659">
        <f t="shared" si="175"/>
        <v>0</v>
      </c>
      <c r="AF86" s="2670"/>
      <c r="AG86" s="2670"/>
      <c r="AH86" s="2670"/>
      <c r="AI86" s="2670"/>
      <c r="AJ86" s="2670"/>
      <c r="AK86" s="967"/>
      <c r="AL86" s="1068"/>
      <c r="AM86" s="973">
        <f t="shared" si="199"/>
        <v>0</v>
      </c>
      <c r="AN86" s="967"/>
      <c r="AO86" s="973">
        <f t="shared" si="176"/>
        <v>0</v>
      </c>
      <c r="AP86" s="967"/>
      <c r="AQ86" s="967"/>
      <c r="AR86" s="967"/>
      <c r="AS86" s="967"/>
      <c r="AT86" s="967"/>
      <c r="AU86" s="969"/>
      <c r="AV86" s="966"/>
      <c r="AW86" s="2667"/>
      <c r="AX86" s="2667"/>
      <c r="AY86" s="2667"/>
      <c r="AZ86" s="2667"/>
      <c r="BA86" s="967"/>
      <c r="BB86" s="967"/>
      <c r="BC86" s="967"/>
      <c r="BD86" s="967"/>
      <c r="BE86" s="967"/>
      <c r="BF86" s="972">
        <f t="shared" si="200"/>
        <v>0</v>
      </c>
      <c r="BG86" s="967"/>
      <c r="BH86" s="973">
        <f t="shared" si="178"/>
        <v>0</v>
      </c>
      <c r="BI86" s="967"/>
      <c r="BJ86" s="974">
        <f t="shared" si="179"/>
        <v>0</v>
      </c>
      <c r="BK86" s="1049"/>
      <c r="BL86" s="1049"/>
      <c r="BM86" s="1049"/>
      <c r="BN86" s="1049"/>
      <c r="BO86" s="1083"/>
      <c r="BP86" s="1083"/>
      <c r="BQ86" s="1083"/>
      <c r="BR86" s="1083"/>
      <c r="BS86" s="1083"/>
      <c r="BT86" s="1083"/>
      <c r="BU86" s="1083"/>
      <c r="BV86" s="1083"/>
      <c r="BW86" s="1083"/>
      <c r="BX86" s="1083"/>
      <c r="BY86" s="1083"/>
      <c r="BZ86" s="1083"/>
      <c r="CA86" s="1083"/>
      <c r="CB86" s="1083"/>
      <c r="CC86" s="1083"/>
      <c r="CD86" s="1083"/>
      <c r="CE86" s="1083"/>
      <c r="CF86" s="1083"/>
      <c r="CG86" s="1083"/>
      <c r="CH86" s="1083"/>
      <c r="CI86" s="1083"/>
      <c r="CJ86" s="1083"/>
      <c r="CK86" s="1083"/>
      <c r="CL86" s="1083"/>
      <c r="CM86" s="1083"/>
      <c r="CN86" s="1083"/>
      <c r="CO86" s="1083"/>
    </row>
    <row r="87" spans="1:93" s="955" customFormat="1" ht="12.75">
      <c r="A87" s="953"/>
      <c r="B87" s="986">
        <v>82</v>
      </c>
      <c r="C87" s="2092" t="s">
        <v>953</v>
      </c>
      <c r="D87" s="945" t="str">
        <f t="shared" si="207"/>
        <v>Total</v>
      </c>
      <c r="E87" s="945" t="s">
        <v>671</v>
      </c>
      <c r="F87" s="946">
        <v>2015</v>
      </c>
      <c r="G87" s="945" t="s">
        <v>32</v>
      </c>
      <c r="H87" s="990" t="s">
        <v>47</v>
      </c>
      <c r="I87" s="990"/>
      <c r="J87" s="990"/>
      <c r="K87" s="990"/>
      <c r="L87" s="998" t="str">
        <f t="shared" si="206"/>
        <v>Collective investments undertakings (CIU)</v>
      </c>
      <c r="M87" s="966"/>
      <c r="N87" s="1051"/>
      <c r="O87" s="968">
        <f t="shared" si="174"/>
        <v>0</v>
      </c>
      <c r="P87" s="967"/>
      <c r="Q87" s="967"/>
      <c r="R87" s="2679"/>
      <c r="S87" s="2670"/>
      <c r="T87" s="2670"/>
      <c r="U87" s="2670"/>
      <c r="V87" s="967"/>
      <c r="W87" s="2648">
        <f t="shared" si="198"/>
        <v>0</v>
      </c>
      <c r="X87" s="2670"/>
      <c r="Y87" s="2670"/>
      <c r="Z87" s="2670"/>
      <c r="AA87" s="2670"/>
      <c r="AB87" s="2670"/>
      <c r="AC87" s="2670"/>
      <c r="AD87" s="967"/>
      <c r="AE87" s="2659">
        <f t="shared" si="175"/>
        <v>0</v>
      </c>
      <c r="AF87" s="2670"/>
      <c r="AG87" s="2670"/>
      <c r="AH87" s="2670"/>
      <c r="AI87" s="2670"/>
      <c r="AJ87" s="2670"/>
      <c r="AK87" s="967"/>
      <c r="AL87" s="1068"/>
      <c r="AM87" s="973">
        <f t="shared" si="199"/>
        <v>0</v>
      </c>
      <c r="AN87" s="967"/>
      <c r="AO87" s="973">
        <f t="shared" si="176"/>
        <v>0</v>
      </c>
      <c r="AP87" s="967"/>
      <c r="AQ87" s="967"/>
      <c r="AR87" s="967"/>
      <c r="AS87" s="967"/>
      <c r="AT87" s="967"/>
      <c r="AU87" s="969"/>
      <c r="AV87" s="966"/>
      <c r="AW87" s="2667"/>
      <c r="AX87" s="2667"/>
      <c r="AY87" s="2667"/>
      <c r="AZ87" s="2667"/>
      <c r="BA87" s="967"/>
      <c r="BB87" s="967"/>
      <c r="BC87" s="967"/>
      <c r="BD87" s="967"/>
      <c r="BE87" s="967"/>
      <c r="BF87" s="972">
        <f t="shared" si="200"/>
        <v>0</v>
      </c>
      <c r="BG87" s="967"/>
      <c r="BH87" s="973">
        <f t="shared" si="178"/>
        <v>0</v>
      </c>
      <c r="BI87" s="967"/>
      <c r="BJ87" s="974">
        <f t="shared" si="179"/>
        <v>0</v>
      </c>
      <c r="BK87" s="1049"/>
      <c r="BL87" s="1049"/>
      <c r="BM87" s="1049"/>
      <c r="BN87" s="1049"/>
      <c r="BO87" s="1083"/>
      <c r="BP87" s="1083"/>
      <c r="BQ87" s="1083"/>
      <c r="BR87" s="1083"/>
      <c r="BS87" s="1083"/>
      <c r="BT87" s="1083"/>
      <c r="BU87" s="1083"/>
      <c r="BV87" s="1083"/>
      <c r="BW87" s="1083"/>
      <c r="BX87" s="1083"/>
      <c r="BY87" s="1083"/>
      <c r="BZ87" s="1083"/>
      <c r="CA87" s="1083"/>
      <c r="CB87" s="1083"/>
      <c r="CC87" s="1083"/>
      <c r="CD87" s="1083"/>
      <c r="CE87" s="1083"/>
      <c r="CF87" s="1083"/>
      <c r="CG87" s="1083"/>
      <c r="CH87" s="1083"/>
      <c r="CI87" s="1083"/>
      <c r="CJ87" s="1083"/>
      <c r="CK87" s="1083"/>
      <c r="CL87" s="1083"/>
      <c r="CM87" s="1083"/>
      <c r="CN87" s="1083"/>
      <c r="CO87" s="1083"/>
    </row>
    <row r="88" spans="1:93" s="955" customFormat="1" ht="12.75">
      <c r="A88" s="953"/>
      <c r="B88" s="986">
        <v>83</v>
      </c>
      <c r="C88" s="2092" t="s">
        <v>953</v>
      </c>
      <c r="D88" s="945" t="str">
        <f t="shared" si="207"/>
        <v>Total</v>
      </c>
      <c r="E88" s="945" t="s">
        <v>671</v>
      </c>
      <c r="F88" s="946">
        <v>2015</v>
      </c>
      <c r="G88" s="945" t="s">
        <v>32</v>
      </c>
      <c r="H88" s="990" t="s">
        <v>29</v>
      </c>
      <c r="I88" s="990"/>
      <c r="J88" s="990"/>
      <c r="K88" s="990"/>
      <c r="L88" s="998" t="str">
        <f t="shared" si="206"/>
        <v>Equity</v>
      </c>
      <c r="M88" s="966"/>
      <c r="N88" s="1051"/>
      <c r="O88" s="968">
        <f t="shared" si="174"/>
        <v>0</v>
      </c>
      <c r="P88" s="967"/>
      <c r="Q88" s="967"/>
      <c r="R88" s="2679"/>
      <c r="S88" s="2670"/>
      <c r="T88" s="2670"/>
      <c r="U88" s="2670"/>
      <c r="V88" s="967"/>
      <c r="W88" s="2648">
        <f t="shared" si="198"/>
        <v>0</v>
      </c>
      <c r="X88" s="2670"/>
      <c r="Y88" s="2670"/>
      <c r="Z88" s="2670"/>
      <c r="AA88" s="2670"/>
      <c r="AB88" s="2670"/>
      <c r="AC88" s="2670"/>
      <c r="AD88" s="967"/>
      <c r="AE88" s="2659">
        <f t="shared" si="175"/>
        <v>0</v>
      </c>
      <c r="AF88" s="2670"/>
      <c r="AG88" s="2670"/>
      <c r="AH88" s="2670"/>
      <c r="AI88" s="2670"/>
      <c r="AJ88" s="2670"/>
      <c r="AK88" s="967"/>
      <c r="AL88" s="1068"/>
      <c r="AM88" s="973">
        <f t="shared" si="199"/>
        <v>0</v>
      </c>
      <c r="AN88" s="967"/>
      <c r="AO88" s="973">
        <f t="shared" si="176"/>
        <v>0</v>
      </c>
      <c r="AP88" s="967"/>
      <c r="AQ88" s="967"/>
      <c r="AR88" s="967"/>
      <c r="AS88" s="967"/>
      <c r="AT88" s="967"/>
      <c r="AU88" s="969"/>
      <c r="AV88" s="966"/>
      <c r="AW88" s="2667"/>
      <c r="AX88" s="2667"/>
      <c r="AY88" s="2667"/>
      <c r="AZ88" s="2667"/>
      <c r="BA88" s="967"/>
      <c r="BB88" s="967"/>
      <c r="BC88" s="967"/>
      <c r="BD88" s="967"/>
      <c r="BE88" s="967"/>
      <c r="BF88" s="972">
        <f t="shared" si="200"/>
        <v>0</v>
      </c>
      <c r="BG88" s="967"/>
      <c r="BH88" s="973">
        <f t="shared" si="178"/>
        <v>0</v>
      </c>
      <c r="BI88" s="967"/>
      <c r="BJ88" s="974">
        <f t="shared" si="179"/>
        <v>0</v>
      </c>
      <c r="BK88" s="1049"/>
      <c r="BL88" s="1049"/>
      <c r="BM88" s="1049"/>
      <c r="BN88" s="1049"/>
      <c r="BO88" s="1083"/>
      <c r="BP88" s="1083"/>
      <c r="BQ88" s="1083"/>
      <c r="BR88" s="1083"/>
      <c r="BS88" s="1083"/>
      <c r="BT88" s="1083"/>
      <c r="BU88" s="1083"/>
      <c r="BV88" s="1083"/>
      <c r="BW88" s="1083"/>
      <c r="BX88" s="1083"/>
      <c r="BY88" s="1083"/>
      <c r="BZ88" s="1083"/>
      <c r="CA88" s="1083"/>
      <c r="CB88" s="1083"/>
      <c r="CC88" s="1083"/>
      <c r="CD88" s="1083"/>
      <c r="CE88" s="1083"/>
      <c r="CF88" s="1083"/>
      <c r="CG88" s="1083"/>
      <c r="CH88" s="1083"/>
      <c r="CI88" s="1083"/>
      <c r="CJ88" s="1083"/>
      <c r="CK88" s="1083"/>
      <c r="CL88" s="1083"/>
      <c r="CM88" s="1083"/>
      <c r="CN88" s="1083"/>
      <c r="CO88" s="1083"/>
    </row>
    <row r="89" spans="1:93" s="955" customFormat="1" ht="12.75">
      <c r="A89" s="953"/>
      <c r="B89" s="986">
        <v>84</v>
      </c>
      <c r="C89" s="2092" t="s">
        <v>953</v>
      </c>
      <c r="D89" s="945" t="str">
        <f t="shared" si="207"/>
        <v>Total</v>
      </c>
      <c r="E89" s="945" t="s">
        <v>671</v>
      </c>
      <c r="F89" s="946">
        <v>2015</v>
      </c>
      <c r="G89" s="945" t="s">
        <v>32</v>
      </c>
      <c r="H89" s="990" t="s">
        <v>1</v>
      </c>
      <c r="I89" s="990"/>
      <c r="J89" s="990"/>
      <c r="K89" s="996"/>
      <c r="L89" s="998" t="str">
        <f t="shared" si="206"/>
        <v>Securitisation</v>
      </c>
      <c r="M89" s="2105"/>
      <c r="N89" s="2103"/>
      <c r="O89" s="2107"/>
      <c r="P89" s="1075"/>
      <c r="Q89" s="1075"/>
      <c r="R89" s="2681"/>
      <c r="S89" s="2667"/>
      <c r="T89" s="2667"/>
      <c r="U89" s="2667"/>
      <c r="V89" s="1075"/>
      <c r="W89" s="2650"/>
      <c r="X89" s="2671"/>
      <c r="Y89" s="2671"/>
      <c r="Z89" s="2667"/>
      <c r="AA89" s="2667"/>
      <c r="AB89" s="2667"/>
      <c r="AC89" s="2671"/>
      <c r="AD89" s="1075"/>
      <c r="AE89" s="2661"/>
      <c r="AF89" s="2671"/>
      <c r="AG89" s="2667"/>
      <c r="AH89" s="2667"/>
      <c r="AI89" s="2667"/>
      <c r="AJ89" s="2671"/>
      <c r="AK89" s="1075"/>
      <c r="AL89" s="2108"/>
      <c r="AM89" s="1075"/>
      <c r="AN89" s="1075"/>
      <c r="AO89" s="1075"/>
      <c r="AP89" s="1075"/>
      <c r="AQ89" s="1075"/>
      <c r="AR89" s="1075"/>
      <c r="AS89" s="1052"/>
      <c r="AT89" s="1052"/>
      <c r="AU89" s="2104"/>
      <c r="AV89" s="2110"/>
      <c r="AW89" s="2671"/>
      <c r="AX89" s="2671"/>
      <c r="AY89" s="2671"/>
      <c r="AZ89" s="2671"/>
      <c r="BA89" s="1075"/>
      <c r="BB89" s="1075"/>
      <c r="BC89" s="1052"/>
      <c r="BD89" s="1075"/>
      <c r="BE89" s="1075"/>
      <c r="BF89" s="2110"/>
      <c r="BG89" s="1052"/>
      <c r="BH89" s="1075"/>
      <c r="BI89" s="1052"/>
      <c r="BJ89" s="2106"/>
      <c r="BK89" s="1049"/>
      <c r="BL89" s="1049"/>
      <c r="BM89" s="1049"/>
      <c r="BN89" s="1049"/>
      <c r="BO89" s="1083"/>
      <c r="BP89" s="1083"/>
      <c r="BQ89" s="1083"/>
      <c r="BR89" s="1083"/>
      <c r="BS89" s="1083"/>
      <c r="BT89" s="1083"/>
      <c r="BU89" s="1083"/>
      <c r="BV89" s="1083"/>
      <c r="BW89" s="1083"/>
      <c r="BX89" s="1083"/>
      <c r="BY89" s="1083"/>
      <c r="BZ89" s="1083"/>
      <c r="CA89" s="1083"/>
      <c r="CB89" s="1083"/>
      <c r="CC89" s="1083"/>
      <c r="CD89" s="1083"/>
      <c r="CE89" s="1083"/>
      <c r="CF89" s="1083"/>
      <c r="CG89" s="1083"/>
      <c r="CH89" s="1083"/>
      <c r="CI89" s="1083"/>
      <c r="CJ89" s="1083"/>
      <c r="CK89" s="1083"/>
      <c r="CL89" s="1083"/>
      <c r="CM89" s="1083"/>
      <c r="CN89" s="1083"/>
      <c r="CO89" s="1083"/>
    </row>
    <row r="90" spans="1:93" s="955" customFormat="1" ht="12.75">
      <c r="A90" s="953"/>
      <c r="B90" s="988">
        <v>85</v>
      </c>
      <c r="C90" s="2094" t="s">
        <v>953</v>
      </c>
      <c r="D90" s="949" t="str">
        <f t="shared" si="207"/>
        <v>Total</v>
      </c>
      <c r="E90" s="949" t="s">
        <v>671</v>
      </c>
      <c r="F90" s="950">
        <v>2015</v>
      </c>
      <c r="G90" s="949" t="s">
        <v>32</v>
      </c>
      <c r="H90" s="992" t="s">
        <v>48</v>
      </c>
      <c r="I90" s="992"/>
      <c r="J90" s="992"/>
      <c r="K90" s="993"/>
      <c r="L90" s="999" t="str">
        <f t="shared" si="206"/>
        <v>Other exposures</v>
      </c>
      <c r="M90" s="979"/>
      <c r="N90" s="1058"/>
      <c r="O90" s="981">
        <f t="shared" ref="O90:O91" si="218">+P90+Q90</f>
        <v>0</v>
      </c>
      <c r="P90" s="980"/>
      <c r="Q90" s="980"/>
      <c r="R90" s="2682"/>
      <c r="S90" s="2683"/>
      <c r="T90" s="2683"/>
      <c r="U90" s="2683"/>
      <c r="V90" s="980"/>
      <c r="W90" s="2651">
        <f t="shared" ref="W90:W91" si="219">IFERROR(V90/M90,0)</f>
        <v>0</v>
      </c>
      <c r="X90" s="2683"/>
      <c r="Y90" s="2683"/>
      <c r="Z90" s="2683"/>
      <c r="AA90" s="2683"/>
      <c r="AB90" s="2683"/>
      <c r="AC90" s="2683"/>
      <c r="AD90" s="980"/>
      <c r="AE90" s="2662">
        <f t="shared" ref="AE90:AE91" si="220">IFERROR(P90/N90,0)</f>
        <v>0</v>
      </c>
      <c r="AF90" s="2683"/>
      <c r="AG90" s="2683"/>
      <c r="AH90" s="2683"/>
      <c r="AI90" s="2683"/>
      <c r="AJ90" s="2683"/>
      <c r="AK90" s="980"/>
      <c r="AL90" s="1070"/>
      <c r="AM90" s="1059">
        <f>W90*Q90</f>
        <v>0</v>
      </c>
      <c r="AN90" s="980"/>
      <c r="AO90" s="1059">
        <f t="shared" ref="AO90:AO91" si="221">+AL90-AN90</f>
        <v>0</v>
      </c>
      <c r="AP90" s="980"/>
      <c r="AQ90" s="980"/>
      <c r="AR90" s="980"/>
      <c r="AS90" s="980"/>
      <c r="AT90" s="980"/>
      <c r="AU90" s="982"/>
      <c r="AV90" s="979"/>
      <c r="AW90" s="2672"/>
      <c r="AX90" s="2672"/>
      <c r="AY90" s="2672"/>
      <c r="AZ90" s="2672"/>
      <c r="BA90" s="980"/>
      <c r="BB90" s="980"/>
      <c r="BC90" s="980"/>
      <c r="BD90" s="980"/>
      <c r="BE90" s="980"/>
      <c r="BF90" s="1074">
        <f t="shared" ref="BF90:BF91" si="222">+BG90+BI90</f>
        <v>0</v>
      </c>
      <c r="BG90" s="980"/>
      <c r="BH90" s="1059">
        <f t="shared" ref="BH90:BH91" si="223">IFERROR(BG90/BC90,0)</f>
        <v>0</v>
      </c>
      <c r="BI90" s="980"/>
      <c r="BJ90" s="1060">
        <f t="shared" ref="BJ90:BJ91" si="224">IFERROR(BI90/AV90,0)</f>
        <v>0</v>
      </c>
      <c r="BK90" s="1049"/>
      <c r="BL90" s="1049"/>
      <c r="BM90" s="1049"/>
      <c r="BN90" s="1049"/>
      <c r="BO90" s="1083"/>
      <c r="BP90" s="1083"/>
      <c r="BQ90" s="1083"/>
      <c r="BR90" s="1083"/>
      <c r="BS90" s="1083"/>
      <c r="BT90" s="1083"/>
      <c r="BU90" s="1083"/>
      <c r="BV90" s="1083"/>
      <c r="BW90" s="1083"/>
      <c r="BX90" s="1083"/>
      <c r="BY90" s="1083"/>
      <c r="BZ90" s="1083"/>
      <c r="CA90" s="1083"/>
      <c r="CB90" s="1083"/>
      <c r="CC90" s="1083"/>
      <c r="CD90" s="1083"/>
      <c r="CE90" s="1083"/>
      <c r="CF90" s="1083"/>
      <c r="CG90" s="1083"/>
      <c r="CH90" s="1083"/>
      <c r="CI90" s="1083"/>
      <c r="CJ90" s="1083"/>
      <c r="CK90" s="1083"/>
      <c r="CL90" s="1083"/>
      <c r="CM90" s="1083"/>
      <c r="CN90" s="1083"/>
      <c r="CO90" s="1083"/>
    </row>
    <row r="91" spans="1:93" s="1096" customFormat="1" thickBot="1">
      <c r="A91" s="956"/>
      <c r="B91" s="994">
        <v>86</v>
      </c>
      <c r="C91" s="2095" t="s">
        <v>954</v>
      </c>
      <c r="D91" s="2088" t="str">
        <f t="shared" si="207"/>
        <v>Total</v>
      </c>
      <c r="E91" s="2088" t="s">
        <v>671</v>
      </c>
      <c r="F91" s="2089">
        <v>2015</v>
      </c>
      <c r="G91" s="2088" t="s">
        <v>32</v>
      </c>
      <c r="H91" s="1863" t="s">
        <v>672</v>
      </c>
      <c r="I91" s="1863"/>
      <c r="J91" s="1863"/>
      <c r="K91" s="1863"/>
      <c r="L91" s="1000" t="str">
        <f t="shared" si="206"/>
        <v>TOTAL</v>
      </c>
      <c r="M91" s="1061">
        <f>+M64+M65+M66+M67+M68+M69+M70+M74+M78+M84+M85+M86+M87+M88+M90</f>
        <v>0</v>
      </c>
      <c r="N91" s="1062">
        <f>+N64+N65+N66+N67+N68+N69+N70+N74+N78+N84+N85+N86+N87+N88+N90</f>
        <v>0</v>
      </c>
      <c r="O91" s="1063">
        <f t="shared" si="218"/>
        <v>0</v>
      </c>
      <c r="P91" s="1062">
        <f t="shared" ref="P91:Q91" si="225">+P64+P65+P66+P67+P68+P69+P70+P74+P78+P84+P85+P86+P87+P88+P90</f>
        <v>0</v>
      </c>
      <c r="Q91" s="1062">
        <f t="shared" si="225"/>
        <v>0</v>
      </c>
      <c r="R91" s="2684"/>
      <c r="S91" s="2685"/>
      <c r="T91" s="2685"/>
      <c r="U91" s="2685"/>
      <c r="V91" s="1062">
        <f>+V64+V65+V66+V67+V68+V69+V70+V74+V78+V84+V85+V86+V87+V88+V90</f>
        <v>0</v>
      </c>
      <c r="W91" s="2652">
        <f t="shared" si="219"/>
        <v>0</v>
      </c>
      <c r="X91" s="2685"/>
      <c r="Y91" s="2685"/>
      <c r="Z91" s="2685"/>
      <c r="AA91" s="2685"/>
      <c r="AB91" s="2685"/>
      <c r="AC91" s="2685"/>
      <c r="AD91" s="1062">
        <f>+AD64+AD65+AD66+AD67+AD68+AD69+AD70+AD74+AD78+AD84+AD85+AD86+AD87+AD88+AD90</f>
        <v>0</v>
      </c>
      <c r="AE91" s="2663">
        <f t="shared" si="220"/>
        <v>0</v>
      </c>
      <c r="AF91" s="2685"/>
      <c r="AG91" s="2685"/>
      <c r="AH91" s="2685"/>
      <c r="AI91" s="2685"/>
      <c r="AJ91" s="2685"/>
      <c r="AK91" s="1062">
        <f t="shared" ref="AK91:AL91" si="226">+AK64+AK65+AK66+AK67+AK68+AK69+AK70+AK74+AK78+AK84+AK85+AK86+AK87+AK88+AK90</f>
        <v>0</v>
      </c>
      <c r="AL91" s="1063">
        <f t="shared" si="226"/>
        <v>0</v>
      </c>
      <c r="AM91" s="1062">
        <f t="shared" ref="AM91" si="227">+W91*M91</f>
        <v>0</v>
      </c>
      <c r="AN91" s="1062">
        <f>+AN64+AN65+AN66+AN67+AN68+AN69+AN70+AN74+AN78+AN84+AN85+AN86+AN87+AN88+AN90</f>
        <v>0</v>
      </c>
      <c r="AO91" s="1062">
        <f t="shared" si="221"/>
        <v>0</v>
      </c>
      <c r="AP91" s="1062">
        <f t="shared" ref="AP91:AU91" si="228">+AP64+AP65+AP66+AP67+AP68+AP69+AP70+AP74+AP78+AP84+AP85+AP86+AP87+AP88+AP90</f>
        <v>0</v>
      </c>
      <c r="AQ91" s="1062">
        <f t="shared" si="228"/>
        <v>0</v>
      </c>
      <c r="AR91" s="1062">
        <f t="shared" si="228"/>
        <v>0</v>
      </c>
      <c r="AS91" s="1062">
        <f t="shared" si="228"/>
        <v>0</v>
      </c>
      <c r="AT91" s="1062">
        <f t="shared" si="228"/>
        <v>0</v>
      </c>
      <c r="AU91" s="1062">
        <f t="shared" si="228"/>
        <v>0</v>
      </c>
      <c r="AV91" s="1071">
        <f>+AV64+AV65+AV66+AV67+AV68+AV69+AV70+AV74+AV78+AV84+AV85+AV86+AV87+AV88+AV90</f>
        <v>0</v>
      </c>
      <c r="AW91" s="2674">
        <f>AW70+AW74+AW78</f>
        <v>0</v>
      </c>
      <c r="AX91" s="2674">
        <f t="shared" ref="AX91:AZ91" si="229">AX70+AX74+AX78</f>
        <v>0</v>
      </c>
      <c r="AY91" s="2674">
        <f t="shared" si="229"/>
        <v>0</v>
      </c>
      <c r="AZ91" s="2674">
        <f t="shared" si="229"/>
        <v>0</v>
      </c>
      <c r="BA91" s="1072">
        <f t="shared" ref="BA91:BG91" si="230">+BA64+BA65+BA66+BA67+BA68+BA69+BA70+BA74+BA78+BA84+BA85+BA86+BA87+BA88+BA90</f>
        <v>0</v>
      </c>
      <c r="BB91" s="1072">
        <f t="shared" si="230"/>
        <v>0</v>
      </c>
      <c r="BC91" s="1072">
        <f t="shared" si="230"/>
        <v>0</v>
      </c>
      <c r="BD91" s="1072">
        <f t="shared" si="230"/>
        <v>0</v>
      </c>
      <c r="BE91" s="1072">
        <f t="shared" si="230"/>
        <v>0</v>
      </c>
      <c r="BF91" s="1061">
        <f t="shared" si="222"/>
        <v>0</v>
      </c>
      <c r="BG91" s="1062">
        <f t="shared" si="230"/>
        <v>0</v>
      </c>
      <c r="BH91" s="1062">
        <f t="shared" si="223"/>
        <v>0</v>
      </c>
      <c r="BI91" s="1062">
        <f>+BI64+BI65+BI66+BI67+BI68+BI69+BI70+BI74+BI78+BI84+BI85+BI86+BI87+BI88+BI90</f>
        <v>0</v>
      </c>
      <c r="BJ91" s="1064">
        <f t="shared" si="224"/>
        <v>0</v>
      </c>
      <c r="BK91" s="1066"/>
      <c r="BL91" s="1066"/>
      <c r="BM91" s="1066"/>
      <c r="BN91" s="1066"/>
      <c r="BO91" s="1095"/>
      <c r="BP91" s="1095"/>
      <c r="BQ91" s="1095"/>
      <c r="BR91" s="1095"/>
      <c r="BS91" s="1095"/>
      <c r="BT91" s="1095"/>
      <c r="BU91" s="1095"/>
      <c r="BV91" s="1095"/>
      <c r="BW91" s="1095"/>
      <c r="BX91" s="1095"/>
      <c r="BY91" s="1095"/>
      <c r="BZ91" s="1095"/>
      <c r="CA91" s="1095"/>
      <c r="CB91" s="1095"/>
      <c r="CC91" s="1095"/>
      <c r="CD91" s="1095"/>
      <c r="CE91" s="1095"/>
      <c r="CF91" s="1095"/>
      <c r="CG91" s="1095"/>
      <c r="CH91" s="1095"/>
      <c r="CI91" s="1095"/>
      <c r="CJ91" s="1095"/>
      <c r="CK91" s="1095"/>
      <c r="CL91" s="1095"/>
      <c r="CM91" s="1095"/>
      <c r="CN91" s="1095"/>
      <c r="CO91" s="1095"/>
    </row>
  </sheetData>
  <autoFilter ref="C5:K91"/>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BZ94"/>
  <sheetViews>
    <sheetView showGridLines="0" zoomScale="85" zoomScaleNormal="85" workbookViewId="0">
      <pane xSplit="12" ySplit="5" topLeftCell="M6" activePane="bottomRight" state="frozen"/>
      <selection pane="topRight" activeCell="M1" sqref="M1"/>
      <selection pane="bottomLeft" activeCell="A6" sqref="A6"/>
      <selection pane="bottomRight" activeCell="A31" sqref="A31"/>
    </sheetView>
  </sheetViews>
  <sheetFormatPr defaultColWidth="11.42578125" defaultRowHeight="13.5" customHeight="1"/>
  <cols>
    <col min="1" max="1" width="4.7109375" style="1092" customWidth="1"/>
    <col min="2" max="2" width="12.7109375" style="1092" hidden="1" customWidth="1"/>
    <col min="3" max="3" width="12.7109375" style="1092" customWidth="1"/>
    <col min="4" max="4" width="14.28515625" style="1085" customWidth="1"/>
    <col min="5" max="7" width="12.7109375" style="1085" customWidth="1"/>
    <col min="8" max="11" width="12.7109375" style="1085" hidden="1" customWidth="1"/>
    <col min="12" max="12" width="60.7109375" style="1085" customWidth="1"/>
    <col min="13" max="16" width="12.7109375" style="942" customWidth="1"/>
    <col min="17" max="17" width="12.7109375" style="2653" customWidth="1"/>
    <col min="18" max="18" width="12.7109375" style="942" customWidth="1"/>
    <col min="19" max="21" width="12.7109375" style="2653" customWidth="1"/>
    <col min="22" max="22" width="12.7109375" style="942" customWidth="1"/>
    <col min="23" max="27" width="12.7109375" style="2653" customWidth="1"/>
    <col min="28" max="28" width="12.7109375" style="942" customWidth="1"/>
    <col min="29" max="29" width="12.7109375" style="2653" customWidth="1"/>
    <col min="30" max="31" width="12.7109375" style="942" customWidth="1"/>
    <col min="32" max="32" width="12.7109375" style="2653" customWidth="1"/>
    <col min="33" max="33" width="12.7109375" style="942" customWidth="1"/>
    <col min="34" max="34" width="12.7109375" style="2704" customWidth="1"/>
    <col min="35" max="35" width="12.7109375" style="1512" customWidth="1"/>
    <col min="36" max="36" width="12.7109375" style="2653" customWidth="1"/>
    <col min="37" max="44" width="12.7109375" style="942" customWidth="1"/>
    <col min="45" max="45" width="12.7109375" style="2653" customWidth="1"/>
    <col min="46" max="46" width="12.7109375" style="942" customWidth="1"/>
    <col min="47" max="47" width="12.7109375" style="2653" customWidth="1"/>
    <col min="48" max="48" width="13.42578125" style="1085" customWidth="1"/>
    <col min="49" max="49" width="10.7109375" style="1085" customWidth="1"/>
    <col min="50" max="50" width="27.42578125" style="1085" customWidth="1"/>
    <col min="51" max="52" width="10.7109375" style="1085" customWidth="1"/>
    <col min="53" max="53" width="12.140625" style="1085" customWidth="1"/>
    <col min="54" max="54" width="17" style="1085" customWidth="1"/>
    <col min="55" max="55" width="16.5703125" style="1085" customWidth="1"/>
    <col min="56" max="56" width="14.7109375" style="1085" bestFit="1" customWidth="1"/>
    <col min="57" max="58" width="14.7109375" style="1085" customWidth="1"/>
    <col min="59" max="59" width="10.7109375" style="1085" customWidth="1"/>
    <col min="60" max="60" width="13.85546875" style="1085" bestFit="1" customWidth="1"/>
    <col min="61" max="62" width="13.85546875" style="1085" customWidth="1"/>
    <col min="63" max="63" width="10.7109375" style="1085" customWidth="1"/>
    <col min="64" max="64" width="22.42578125" style="1085" customWidth="1"/>
    <col min="65" max="68" width="12.28515625" style="1085" customWidth="1"/>
    <col min="69" max="69" width="12.140625" style="1085" customWidth="1"/>
    <col min="70" max="70" width="14.5703125" style="1085" customWidth="1"/>
    <col min="71" max="72" width="10.7109375" style="1085" customWidth="1"/>
    <col min="73" max="73" width="16.140625" style="1085" customWidth="1"/>
    <col min="74" max="74" width="18" style="1085" customWidth="1"/>
    <col min="75" max="75" width="11.140625" style="1085" bestFit="1" customWidth="1"/>
    <col min="76" max="76" width="14.42578125" style="1085" bestFit="1" customWidth="1"/>
    <col min="77" max="77" width="14" style="1085" customWidth="1"/>
    <col min="78" max="78" width="15.28515625" style="1085" customWidth="1"/>
    <col min="79" max="16384" width="11.42578125" style="1085"/>
  </cols>
  <sheetData>
    <row r="1" spans="1:78" s="367" customFormat="1" ht="65.25" customHeight="1">
      <c r="A1" s="365"/>
      <c r="B1" s="365"/>
      <c r="C1" s="365"/>
      <c r="D1" s="366"/>
      <c r="E1" s="366"/>
      <c r="F1" s="366"/>
      <c r="G1" s="619" t="s">
        <v>1352</v>
      </c>
      <c r="H1" s="619"/>
      <c r="I1" s="619"/>
      <c r="J1" s="619"/>
      <c r="K1" s="619"/>
      <c r="L1" s="619"/>
      <c r="M1" s="619"/>
      <c r="N1" s="619"/>
      <c r="O1" s="619"/>
      <c r="P1" s="942"/>
      <c r="Q1" s="2653"/>
      <c r="R1" s="942"/>
      <c r="S1" s="2653"/>
      <c r="T1" s="2653"/>
      <c r="U1" s="2653"/>
      <c r="V1" s="942"/>
      <c r="W1" s="2653"/>
      <c r="X1" s="2653"/>
      <c r="Y1" s="2653"/>
      <c r="Z1" s="2653"/>
      <c r="AA1" s="2699"/>
      <c r="AB1" s="942"/>
      <c r="AC1" s="2653"/>
      <c r="AD1" s="942"/>
      <c r="AE1" s="942"/>
      <c r="AF1" s="2653"/>
      <c r="AG1" s="942"/>
      <c r="AH1" s="2704"/>
      <c r="AI1" s="1512"/>
      <c r="AJ1" s="2653"/>
      <c r="AK1" s="1088"/>
      <c r="AL1" s="1089"/>
      <c r="AN1" s="1088"/>
      <c r="AO1" s="1088"/>
      <c r="AP1" s="1088"/>
      <c r="AQ1" s="1088"/>
      <c r="AR1" s="1090"/>
      <c r="AS1" s="2701"/>
      <c r="AT1" s="1090"/>
      <c r="AU1" s="2701"/>
      <c r="BE1" s="1085"/>
      <c r="BF1" s="1085"/>
      <c r="BG1" s="1085"/>
      <c r="BH1" s="1085"/>
      <c r="BI1" s="1085"/>
      <c r="BJ1" s="1085"/>
      <c r="BK1" s="1085"/>
      <c r="BL1" s="1085"/>
      <c r="BM1" s="1085"/>
      <c r="BN1" s="1085"/>
      <c r="BO1" s="1085"/>
      <c r="BP1" s="1085"/>
      <c r="BQ1" s="1085"/>
      <c r="BR1" s="1085"/>
      <c r="BS1" s="1085"/>
      <c r="BT1" s="1085"/>
      <c r="BU1" s="1085"/>
      <c r="BV1" s="1085"/>
      <c r="BW1" s="1085"/>
      <c r="BX1" s="1085"/>
      <c r="BY1" s="1085"/>
      <c r="BZ1" s="1085"/>
    </row>
    <row r="2" spans="1:78" s="955" customFormat="1" ht="32.25" customHeight="1" thickBot="1">
      <c r="A2" s="953"/>
      <c r="B2" s="953"/>
      <c r="C2" s="953"/>
      <c r="D2" s="954"/>
      <c r="E2" s="954"/>
      <c r="F2" s="954"/>
      <c r="L2" s="1004"/>
      <c r="M2" s="1086"/>
      <c r="N2" s="1086"/>
      <c r="O2" s="1086"/>
      <c r="P2" s="1086"/>
      <c r="Q2" s="2654"/>
      <c r="R2" s="1086"/>
      <c r="S2" s="2654"/>
      <c r="T2" s="2654"/>
      <c r="U2" s="2654"/>
      <c r="V2" s="1086"/>
      <c r="W2" s="2654"/>
      <c r="X2" s="2654"/>
      <c r="Y2" s="2654"/>
      <c r="Z2" s="2654"/>
      <c r="AA2" s="2700"/>
      <c r="AB2" s="1086"/>
      <c r="AC2" s="2654"/>
      <c r="AD2" s="1086"/>
      <c r="AE2" s="1086"/>
      <c r="AF2" s="2654"/>
      <c r="AG2" s="1086"/>
      <c r="AH2" s="2705"/>
      <c r="AI2" s="1084"/>
      <c r="AJ2" s="2654"/>
      <c r="AK2" s="1086"/>
      <c r="AL2" s="1086"/>
      <c r="AM2" s="1086"/>
      <c r="AN2" s="1086"/>
      <c r="AO2" s="1086"/>
      <c r="AP2" s="1086"/>
      <c r="AQ2" s="1086"/>
      <c r="AR2" s="1086"/>
      <c r="AS2" s="2654"/>
      <c r="AT2" s="1086"/>
      <c r="AU2" s="2654"/>
      <c r="AV2" s="1083"/>
      <c r="AW2" s="1083"/>
      <c r="AX2" s="1083"/>
      <c r="AY2" s="1083"/>
      <c r="AZ2" s="1083"/>
      <c r="BA2" s="1083"/>
      <c r="BB2" s="1083"/>
      <c r="BC2" s="1083"/>
      <c r="BD2" s="1083"/>
      <c r="BE2" s="1083"/>
      <c r="BF2" s="1083"/>
      <c r="BG2" s="1083"/>
      <c r="BH2" s="1083"/>
      <c r="BI2" s="1083"/>
      <c r="BJ2" s="1083"/>
      <c r="BK2" s="1083"/>
      <c r="BL2" s="1083"/>
      <c r="BM2" s="1083"/>
      <c r="BN2" s="1083"/>
      <c r="BO2" s="1083"/>
      <c r="BP2" s="1083"/>
      <c r="BQ2" s="1083"/>
      <c r="BR2" s="1083"/>
      <c r="BS2" s="1083"/>
      <c r="BT2" s="1083"/>
      <c r="BU2" s="1083"/>
      <c r="BV2" s="1083"/>
      <c r="BW2" s="1083"/>
      <c r="BX2" s="1083"/>
      <c r="BY2" s="1083"/>
      <c r="BZ2" s="1083"/>
    </row>
    <row r="3" spans="1:78" s="955" customFormat="1" ht="32.25" customHeight="1" thickBot="1">
      <c r="A3" s="953"/>
      <c r="B3" s="953"/>
      <c r="C3" s="953"/>
      <c r="D3" s="954"/>
      <c r="E3" s="954"/>
      <c r="F3" s="954"/>
      <c r="L3" s="368"/>
      <c r="M3" s="2101"/>
      <c r="N3" s="2099"/>
      <c r="O3" s="2099"/>
      <c r="P3" s="2099"/>
      <c r="Q3" s="2690" t="s">
        <v>630</v>
      </c>
      <c r="R3" s="2099"/>
      <c r="S3" s="2694"/>
      <c r="T3" s="2696"/>
      <c r="U3" s="2655"/>
      <c r="V3" s="2099"/>
      <c r="W3" s="2655"/>
      <c r="X3" s="2655"/>
      <c r="Y3" s="2655"/>
      <c r="Z3" s="2655"/>
      <c r="AA3" s="2655" t="s">
        <v>631</v>
      </c>
      <c r="AB3" s="2099"/>
      <c r="AC3" s="2655"/>
      <c r="AD3" s="2099"/>
      <c r="AE3" s="2099"/>
      <c r="AF3" s="2655"/>
      <c r="AG3" s="2099"/>
      <c r="AH3" s="2706"/>
      <c r="AI3" s="2099"/>
      <c r="AJ3" s="2694"/>
      <c r="AK3" s="2101"/>
      <c r="AL3" s="2099"/>
      <c r="AM3" s="2099"/>
      <c r="AN3" s="2099"/>
      <c r="AO3" s="2099"/>
      <c r="AP3" s="2102" t="s">
        <v>632</v>
      </c>
      <c r="AQ3" s="2099"/>
      <c r="AR3" s="2099"/>
      <c r="AS3" s="2655"/>
      <c r="AT3" s="2099"/>
      <c r="AU3" s="2694"/>
      <c r="AV3" s="1083"/>
      <c r="AW3" s="1083"/>
      <c r="AX3" s="1083"/>
      <c r="AY3" s="1083"/>
      <c r="AZ3" s="1083"/>
      <c r="BA3" s="1083"/>
      <c r="BB3" s="1083"/>
      <c r="BC3" s="1083"/>
      <c r="BD3" s="1083"/>
      <c r="BE3" s="1083"/>
      <c r="BF3" s="1083"/>
      <c r="BG3" s="1083"/>
      <c r="BH3" s="1083"/>
      <c r="BI3" s="1083"/>
      <c r="BJ3" s="1083"/>
      <c r="BK3" s="1083"/>
      <c r="BL3" s="1083"/>
      <c r="BM3" s="1083"/>
      <c r="BN3" s="1083"/>
      <c r="BO3" s="1083"/>
      <c r="BP3" s="1083"/>
      <c r="BQ3" s="1083"/>
      <c r="BR3" s="1083"/>
      <c r="BS3" s="1083"/>
      <c r="BT3" s="1083"/>
      <c r="BU3" s="1083"/>
      <c r="BV3" s="1083"/>
      <c r="BW3" s="1083"/>
      <c r="BX3" s="1083"/>
      <c r="BY3" s="1083"/>
      <c r="BZ3" s="1083"/>
    </row>
    <row r="4" spans="1:78" s="955" customFormat="1" ht="32.25" hidden="1" customHeight="1" thickBot="1">
      <c r="A4" s="953"/>
      <c r="B4" s="953"/>
      <c r="C4" s="953"/>
      <c r="D4" s="954"/>
      <c r="E4" s="954"/>
      <c r="F4" s="954"/>
      <c r="L4" s="368"/>
      <c r="M4" s="1517">
        <v>1</v>
      </c>
      <c r="N4" s="1518">
        <v>2</v>
      </c>
      <c r="O4" s="1518">
        <v>3</v>
      </c>
      <c r="P4" s="1518">
        <v>4</v>
      </c>
      <c r="Q4" s="2656">
        <v>5</v>
      </c>
      <c r="R4" s="1518">
        <v>6</v>
      </c>
      <c r="S4" s="2656">
        <v>7</v>
      </c>
      <c r="T4" s="2656">
        <v>8</v>
      </c>
      <c r="U4" s="2656">
        <v>9</v>
      </c>
      <c r="V4" s="1518">
        <v>10</v>
      </c>
      <c r="W4" s="2656">
        <v>12</v>
      </c>
      <c r="X4" s="2656">
        <v>13</v>
      </c>
      <c r="Y4" s="2656">
        <v>14</v>
      </c>
      <c r="Z4" s="2656">
        <v>15</v>
      </c>
      <c r="AA4" s="2656">
        <v>16</v>
      </c>
      <c r="AB4" s="1518">
        <v>17</v>
      </c>
      <c r="AC4" s="2656">
        <v>18</v>
      </c>
      <c r="AD4" s="1518">
        <v>19</v>
      </c>
      <c r="AE4" s="1518">
        <v>20</v>
      </c>
      <c r="AF4" s="2656">
        <v>21</v>
      </c>
      <c r="AG4" s="1518">
        <v>22</v>
      </c>
      <c r="AH4" s="2707">
        <v>23</v>
      </c>
      <c r="AI4" s="1518">
        <v>24</v>
      </c>
      <c r="AJ4" s="2656">
        <v>25</v>
      </c>
      <c r="AK4" s="1518">
        <v>26</v>
      </c>
      <c r="AL4" s="1518">
        <v>27</v>
      </c>
      <c r="AM4" s="1518">
        <v>28</v>
      </c>
      <c r="AN4" s="1518">
        <v>29</v>
      </c>
      <c r="AO4" s="1518">
        <v>30</v>
      </c>
      <c r="AP4" s="1518">
        <v>31</v>
      </c>
      <c r="AQ4" s="1518">
        <v>32</v>
      </c>
      <c r="AR4" s="1518">
        <v>33</v>
      </c>
      <c r="AS4" s="2656">
        <v>34</v>
      </c>
      <c r="AT4" s="1518">
        <v>35</v>
      </c>
      <c r="AU4" s="2702">
        <v>36</v>
      </c>
      <c r="AV4" s="1083"/>
      <c r="AW4" s="1083"/>
      <c r="AX4" s="1083"/>
      <c r="AY4" s="1083"/>
      <c r="AZ4" s="1083"/>
      <c r="BA4" s="1083"/>
      <c r="BB4" s="1083"/>
      <c r="BC4" s="1083"/>
      <c r="BD4" s="1083"/>
      <c r="BE4" s="1083"/>
      <c r="BF4" s="1083"/>
      <c r="BG4" s="1083"/>
      <c r="BH4" s="1083"/>
      <c r="BI4" s="1083"/>
      <c r="BJ4" s="1083"/>
      <c r="BK4" s="1083"/>
      <c r="BL4" s="1083"/>
      <c r="BM4" s="1083"/>
      <c r="BN4" s="1083"/>
      <c r="BO4" s="1083"/>
      <c r="BP4" s="1083"/>
      <c r="BQ4" s="1083"/>
      <c r="BR4" s="1083"/>
      <c r="BS4" s="1083"/>
      <c r="BT4" s="1083"/>
      <c r="BU4" s="1083"/>
      <c r="BV4" s="1083"/>
      <c r="BW4" s="1083"/>
      <c r="BX4" s="1083"/>
      <c r="BY4" s="1083"/>
      <c r="BZ4" s="1083"/>
    </row>
    <row r="5" spans="1:78" s="1046" customFormat="1" ht="102.75" customHeight="1" thickBot="1">
      <c r="A5" s="956"/>
      <c r="B5" s="984" t="s">
        <v>1201</v>
      </c>
      <c r="C5" s="2090" t="s">
        <v>953</v>
      </c>
      <c r="D5" s="957" t="s">
        <v>633</v>
      </c>
      <c r="E5" s="957" t="s">
        <v>634</v>
      </c>
      <c r="F5" s="957" t="s">
        <v>635</v>
      </c>
      <c r="G5" s="957" t="s">
        <v>636</v>
      </c>
      <c r="H5" s="983" t="s">
        <v>1065</v>
      </c>
      <c r="I5" s="983" t="s">
        <v>1066</v>
      </c>
      <c r="J5" s="983" t="s">
        <v>1067</v>
      </c>
      <c r="K5" s="983" t="s">
        <v>1068</v>
      </c>
      <c r="L5" s="1041" t="s">
        <v>1069</v>
      </c>
      <c r="M5" s="1042" t="s">
        <v>637</v>
      </c>
      <c r="N5" s="1043" t="s">
        <v>638</v>
      </c>
      <c r="O5" s="1044" t="s">
        <v>639</v>
      </c>
      <c r="P5" s="1043" t="s">
        <v>737</v>
      </c>
      <c r="Q5" s="2691" t="s">
        <v>740</v>
      </c>
      <c r="R5" s="1043" t="s">
        <v>739</v>
      </c>
      <c r="S5" s="2695" t="s">
        <v>741</v>
      </c>
      <c r="T5" s="2697" t="s">
        <v>641</v>
      </c>
      <c r="U5" s="2691" t="s">
        <v>1079</v>
      </c>
      <c r="V5" s="1043" t="s">
        <v>673</v>
      </c>
      <c r="W5" s="2691" t="s">
        <v>674</v>
      </c>
      <c r="X5" s="2691" t="s">
        <v>1350</v>
      </c>
      <c r="Y5" s="2691" t="s">
        <v>675</v>
      </c>
      <c r="Z5" s="2691" t="s">
        <v>1349</v>
      </c>
      <c r="AA5" s="2691" t="s">
        <v>676</v>
      </c>
      <c r="AB5" s="1043" t="s">
        <v>659</v>
      </c>
      <c r="AC5" s="2691" t="s">
        <v>1294</v>
      </c>
      <c r="AD5" s="1043" t="s">
        <v>660</v>
      </c>
      <c r="AE5" s="1043" t="s">
        <v>661</v>
      </c>
      <c r="AF5" s="2691" t="s">
        <v>1313</v>
      </c>
      <c r="AG5" s="1043" t="s">
        <v>662</v>
      </c>
      <c r="AH5" s="2708" t="s">
        <v>1192</v>
      </c>
      <c r="AI5" s="1043" t="s">
        <v>1193</v>
      </c>
      <c r="AJ5" s="2691" t="s">
        <v>694</v>
      </c>
      <c r="AK5" s="1073" t="s">
        <v>677</v>
      </c>
      <c r="AL5" s="1045" t="s">
        <v>678</v>
      </c>
      <c r="AM5" s="1045" t="s">
        <v>679</v>
      </c>
      <c r="AN5" s="1045" t="s">
        <v>667</v>
      </c>
      <c r="AO5" s="1045" t="s">
        <v>669</v>
      </c>
      <c r="AP5" s="1045" t="s">
        <v>670</v>
      </c>
      <c r="AQ5" s="1044" t="s">
        <v>1295</v>
      </c>
      <c r="AR5" s="1043" t="s">
        <v>742</v>
      </c>
      <c r="AS5" s="2691" t="s">
        <v>743</v>
      </c>
      <c r="AT5" s="1043" t="s">
        <v>744</v>
      </c>
      <c r="AU5" s="2695" t="s">
        <v>745</v>
      </c>
      <c r="AV5" s="1083"/>
      <c r="AW5" s="1083"/>
      <c r="AX5" s="1083"/>
      <c r="AY5" s="1083"/>
      <c r="AZ5" s="1083"/>
      <c r="BA5" s="1083"/>
      <c r="BB5" s="1083"/>
      <c r="BC5" s="1083"/>
      <c r="BD5" s="1083"/>
      <c r="BE5" s="1083"/>
      <c r="BF5" s="1083"/>
      <c r="BG5" s="1083"/>
      <c r="BH5" s="1083"/>
      <c r="BI5" s="1083"/>
      <c r="BJ5" s="1083"/>
      <c r="BK5" s="1083"/>
      <c r="BL5" s="1083"/>
      <c r="BM5" s="1083"/>
      <c r="BN5" s="1083"/>
      <c r="BO5" s="1083"/>
      <c r="BP5" s="1083"/>
      <c r="BQ5" s="1083"/>
      <c r="BR5" s="1083"/>
      <c r="BS5" s="1083"/>
      <c r="BT5" s="1083"/>
      <c r="BU5" s="1083"/>
      <c r="BV5" s="1083"/>
      <c r="BW5" s="1083"/>
      <c r="BX5" s="1083"/>
      <c r="BY5" s="1083"/>
      <c r="BZ5" s="1083"/>
    </row>
    <row r="6" spans="1:78" s="955" customFormat="1" ht="13.5" customHeight="1">
      <c r="A6" s="953"/>
      <c r="B6" s="985">
        <v>1</v>
      </c>
      <c r="C6" s="2091" t="s">
        <v>953</v>
      </c>
      <c r="D6" s="943" t="s">
        <v>49</v>
      </c>
      <c r="E6" s="943" t="s">
        <v>461</v>
      </c>
      <c r="F6" s="944">
        <v>2016</v>
      </c>
      <c r="G6" s="943" t="s">
        <v>8</v>
      </c>
      <c r="H6" s="989" t="s">
        <v>9</v>
      </c>
      <c r="I6" s="989"/>
      <c r="J6" s="989"/>
      <c r="K6" s="989"/>
      <c r="L6" s="997" t="str">
        <f>IF(K6="",IF(J6="",IF(I6="",IF(H6="","",H6),"    "&amp;I6),"        "&amp;J6),"                "&amp;K6)</f>
        <v>Central banks and central governments</v>
      </c>
      <c r="M6" s="633">
        <f>+CSV_CR_T0!AV6</f>
        <v>0</v>
      </c>
      <c r="N6" s="970">
        <f>+CSV_CR_T0!BC6</f>
        <v>0</v>
      </c>
      <c r="O6" s="964">
        <f>+CSV_CR_T0!BF6</f>
        <v>0</v>
      </c>
      <c r="P6" s="970">
        <f>+CSV_CR_T0!BG6</f>
        <v>0</v>
      </c>
      <c r="Q6" s="2692">
        <f>+CSV_CR_T0!BH6</f>
        <v>0</v>
      </c>
      <c r="R6" s="970">
        <f>+CSV_CR_T0!BI6</f>
        <v>0</v>
      </c>
      <c r="S6" s="2647">
        <f>+CSV_CR_T0!BJ6</f>
        <v>0</v>
      </c>
      <c r="T6" s="2677"/>
      <c r="U6" s="2678"/>
      <c r="V6" s="970">
        <f>+T6*M6</f>
        <v>0</v>
      </c>
      <c r="W6" s="2678"/>
      <c r="X6" s="2678"/>
      <c r="Y6" s="2678"/>
      <c r="Z6" s="2678"/>
      <c r="AA6" s="2692">
        <f>IFERROR(Y6/(CSV_CR_T0!AF6*CSV_CR_T0!N6/CSV_CR_T0!BC6+CSV_CR_T0!Y6*CSV_CR_T0!V6/CSV_CR_T0!BC6),0)</f>
        <v>0</v>
      </c>
      <c r="AB6" s="970">
        <f t="shared" ref="AB6:AB31" si="0">+V6*W6</f>
        <v>0</v>
      </c>
      <c r="AC6" s="2692">
        <f t="shared" ref="AC6:AC31" si="1">+T6*R6</f>
        <v>0</v>
      </c>
      <c r="AD6" s="963"/>
      <c r="AE6" s="970">
        <f t="shared" ref="AE6:AE34" si="2">+AB6-AD6</f>
        <v>0</v>
      </c>
      <c r="AF6" s="2692">
        <f t="shared" ref="AF6:AF31" si="3">IFERROR(AE6/M6,0)</f>
        <v>0</v>
      </c>
      <c r="AG6" s="970">
        <f t="shared" ref="AG6:AG31" si="4">MAX(0,(N6*Y6)-P6)</f>
        <v>0</v>
      </c>
      <c r="AH6" s="2709"/>
      <c r="AI6" s="963"/>
      <c r="AJ6" s="2666"/>
      <c r="AK6" s="633">
        <f t="shared" ref="AK6:AK31" si="5">+M6-V6</f>
        <v>0</v>
      </c>
      <c r="AL6" s="963"/>
      <c r="AM6" s="963"/>
      <c r="AN6" s="970">
        <f t="shared" ref="AN6:AN31" si="6">+N6+V6</f>
        <v>0</v>
      </c>
      <c r="AO6" s="963"/>
      <c r="AP6" s="963"/>
      <c r="AQ6" s="964">
        <f>+AR6+AT6</f>
        <v>0</v>
      </c>
      <c r="AR6" s="970">
        <f t="shared" ref="AR6:AR31" si="7">+P6+AG6+AB6</f>
        <v>0</v>
      </c>
      <c r="AS6" s="2692">
        <f>IFERROR(AR6/AN6,0)</f>
        <v>0</v>
      </c>
      <c r="AT6" s="970">
        <f t="shared" ref="AT6:AT31" si="8">+R6-AD6</f>
        <v>0</v>
      </c>
      <c r="AU6" s="2647">
        <f>IFERROR(AT6/AK6,0)</f>
        <v>0</v>
      </c>
      <c r="AV6" s="1083"/>
      <c r="AW6" s="1083"/>
      <c r="AX6" s="1083"/>
      <c r="AY6" s="1083"/>
      <c r="AZ6" s="1083"/>
      <c r="BA6" s="1083"/>
      <c r="BB6" s="1083"/>
      <c r="BC6" s="1083"/>
      <c r="BD6" s="1083"/>
      <c r="BE6" s="1083"/>
      <c r="BF6" s="1083"/>
      <c r="BG6" s="1083"/>
      <c r="BH6" s="1083"/>
      <c r="BI6" s="1083"/>
      <c r="BJ6" s="1083"/>
      <c r="BK6" s="1083"/>
      <c r="BL6" s="1083"/>
      <c r="BM6" s="1083"/>
      <c r="BN6" s="1083"/>
      <c r="BO6" s="1083"/>
      <c r="BP6" s="1083"/>
      <c r="BQ6" s="1083"/>
      <c r="BR6" s="1083"/>
      <c r="BS6" s="1083"/>
      <c r="BT6" s="1083"/>
      <c r="BU6" s="1083"/>
      <c r="BV6" s="1083"/>
      <c r="BW6" s="1083"/>
      <c r="BX6" s="1083"/>
      <c r="BY6" s="1083"/>
      <c r="BZ6" s="1083"/>
    </row>
    <row r="7" spans="1:78" s="955" customFormat="1" ht="12.75">
      <c r="A7" s="953"/>
      <c r="B7" s="986">
        <v>2</v>
      </c>
      <c r="C7" s="2092" t="s">
        <v>953</v>
      </c>
      <c r="D7" s="945" t="str">
        <f>$D$6</f>
        <v>Total</v>
      </c>
      <c r="E7" s="945" t="s">
        <v>461</v>
      </c>
      <c r="F7" s="946">
        <v>2016</v>
      </c>
      <c r="G7" s="945" t="s">
        <v>8</v>
      </c>
      <c r="H7" s="990" t="s">
        <v>10</v>
      </c>
      <c r="I7" s="990"/>
      <c r="J7" s="990"/>
      <c r="K7" s="990"/>
      <c r="L7" s="998" t="str">
        <f t="shared" ref="L7:L70" si="9">IF(K7="",IF(J7="",IF(I7="",IF(H7="","",H7),"    "&amp;I7),"        "&amp;J7),"                "&amp;K7)</f>
        <v>Institutions</v>
      </c>
      <c r="M7" s="972">
        <f>+CSV_CR_T0!AV7</f>
        <v>0</v>
      </c>
      <c r="N7" s="973">
        <f>+CSV_CR_T0!BC7</f>
        <v>0</v>
      </c>
      <c r="O7" s="968">
        <f>+CSV_CR_T0!BF7</f>
        <v>0</v>
      </c>
      <c r="P7" s="973">
        <f>+CSV_CR_T0!BG7</f>
        <v>0</v>
      </c>
      <c r="Q7" s="2668">
        <f>+CSV_CR_T0!BH7</f>
        <v>0</v>
      </c>
      <c r="R7" s="973">
        <f>+CSV_CR_T0!BI7</f>
        <v>0</v>
      </c>
      <c r="S7" s="2648">
        <f>+CSV_CR_T0!BJ7</f>
        <v>0</v>
      </c>
      <c r="T7" s="2679"/>
      <c r="U7" s="2670"/>
      <c r="V7" s="973">
        <f t="shared" ref="V7:V31" si="10">+T7*M7</f>
        <v>0</v>
      </c>
      <c r="W7" s="2670"/>
      <c r="X7" s="2670"/>
      <c r="Y7" s="2670"/>
      <c r="Z7" s="2670"/>
      <c r="AA7" s="2668">
        <f>IFERROR(Y7/(CSV_CR_T0!AF7*CSV_CR_T0!N7/CSV_CR_T0!BC7+CSV_CR_T0!Y7*CSV_CR_T0!V7/CSV_CR_T0!BC7),0)</f>
        <v>0</v>
      </c>
      <c r="AB7" s="973">
        <f t="shared" si="0"/>
        <v>0</v>
      </c>
      <c r="AC7" s="2668">
        <f t="shared" si="1"/>
        <v>0</v>
      </c>
      <c r="AD7" s="967"/>
      <c r="AE7" s="973">
        <f t="shared" si="2"/>
        <v>0</v>
      </c>
      <c r="AF7" s="2668">
        <f t="shared" si="3"/>
        <v>0</v>
      </c>
      <c r="AG7" s="973">
        <f t="shared" si="4"/>
        <v>0</v>
      </c>
      <c r="AH7" s="2710"/>
      <c r="AI7" s="967"/>
      <c r="AJ7" s="2667"/>
      <c r="AK7" s="972">
        <f t="shared" si="5"/>
        <v>0</v>
      </c>
      <c r="AL7" s="967"/>
      <c r="AM7" s="967"/>
      <c r="AN7" s="973">
        <f t="shared" si="6"/>
        <v>0</v>
      </c>
      <c r="AO7" s="967"/>
      <c r="AP7" s="967"/>
      <c r="AQ7" s="968">
        <f t="shared" ref="AQ7:AQ31" si="11">+AR7+AT7</f>
        <v>0</v>
      </c>
      <c r="AR7" s="973">
        <f t="shared" si="7"/>
        <v>0</v>
      </c>
      <c r="AS7" s="2668">
        <f t="shared" ref="AS7:AS31" si="12">IFERROR(AR7/AN7,0)</f>
        <v>0</v>
      </c>
      <c r="AT7" s="973">
        <f t="shared" si="8"/>
        <v>0</v>
      </c>
      <c r="AU7" s="2648">
        <f t="shared" ref="AU7:AU31" si="13">IFERROR(AT7/AK7,0)</f>
        <v>0</v>
      </c>
      <c r="AV7" s="1083"/>
      <c r="AW7" s="1083"/>
      <c r="AX7" s="1083"/>
      <c r="AY7" s="1083"/>
      <c r="AZ7" s="1083"/>
      <c r="BA7" s="1083"/>
      <c r="BB7" s="1083"/>
      <c r="BC7" s="1083"/>
      <c r="BD7" s="1083"/>
      <c r="BE7" s="1083"/>
      <c r="BF7" s="1083"/>
      <c r="BG7" s="1083"/>
      <c r="BH7" s="1083"/>
      <c r="BI7" s="1083"/>
      <c r="BJ7" s="1083"/>
      <c r="BK7" s="1083"/>
      <c r="BL7" s="1083"/>
      <c r="BM7" s="1083"/>
      <c r="BN7" s="1083"/>
      <c r="BO7" s="1083"/>
      <c r="BP7" s="1083"/>
      <c r="BQ7" s="1083"/>
      <c r="BR7" s="1083"/>
      <c r="BS7" s="1083"/>
      <c r="BT7" s="1083"/>
      <c r="BU7" s="1083"/>
      <c r="BV7" s="1083"/>
      <c r="BW7" s="1083"/>
      <c r="BX7" s="1083"/>
      <c r="BY7" s="1083"/>
      <c r="BZ7" s="1083"/>
    </row>
    <row r="8" spans="1:78" s="955" customFormat="1" ht="12.75">
      <c r="A8" s="953"/>
      <c r="B8" s="986">
        <v>3</v>
      </c>
      <c r="C8" s="2092" t="s">
        <v>954</v>
      </c>
      <c r="D8" s="945" t="str">
        <f t="shared" ref="D8:D71" si="14">$D$6</f>
        <v>Total</v>
      </c>
      <c r="E8" s="945" t="s">
        <v>461</v>
      </c>
      <c r="F8" s="946">
        <v>2016</v>
      </c>
      <c r="G8" s="945" t="s">
        <v>8</v>
      </c>
      <c r="H8" s="990" t="s">
        <v>11</v>
      </c>
      <c r="I8" s="990"/>
      <c r="J8" s="990"/>
      <c r="K8" s="990"/>
      <c r="L8" s="998" t="str">
        <f t="shared" si="9"/>
        <v>Corporates</v>
      </c>
      <c r="M8" s="972">
        <f>+CSV_CR_T0!AV8</f>
        <v>0</v>
      </c>
      <c r="N8" s="973">
        <f>+CSV_CR_T0!BC8</f>
        <v>0</v>
      </c>
      <c r="O8" s="968">
        <f>+CSV_CR_T0!BF8</f>
        <v>0</v>
      </c>
      <c r="P8" s="973">
        <f>+CSV_CR_T0!BG8</f>
        <v>0</v>
      </c>
      <c r="Q8" s="2668">
        <f>+CSV_CR_T0!BH8</f>
        <v>0</v>
      </c>
      <c r="R8" s="973">
        <f>+CSV_CR_T0!BI8</f>
        <v>0</v>
      </c>
      <c r="S8" s="2648">
        <f>+CSV_CR_T0!BJ8</f>
        <v>0</v>
      </c>
      <c r="T8" s="2679"/>
      <c r="U8" s="2670"/>
      <c r="V8" s="973">
        <f t="shared" si="10"/>
        <v>0</v>
      </c>
      <c r="W8" s="2670"/>
      <c r="X8" s="2670"/>
      <c r="Y8" s="2670"/>
      <c r="Z8" s="2670"/>
      <c r="AA8" s="2668">
        <f>IFERROR(Y8/(CSV_CR_T0!AF8*CSV_CR_T0!N8/CSV_CR_T0!BC8+CSV_CR_T0!Y8*CSV_CR_T0!V8/CSV_CR_T0!BC8),0)</f>
        <v>0</v>
      </c>
      <c r="AB8" s="973">
        <f t="shared" si="0"/>
        <v>0</v>
      </c>
      <c r="AC8" s="2668">
        <f t="shared" si="1"/>
        <v>0</v>
      </c>
      <c r="AD8" s="973">
        <f>+AD9+AD12+AD15</f>
        <v>0</v>
      </c>
      <c r="AE8" s="973">
        <f t="shared" si="2"/>
        <v>0</v>
      </c>
      <c r="AF8" s="2668">
        <f t="shared" si="3"/>
        <v>0</v>
      </c>
      <c r="AG8" s="973">
        <f t="shared" si="4"/>
        <v>0</v>
      </c>
      <c r="AH8" s="2711">
        <f t="shared" ref="AH8:AJ8" si="15">+AH9+AH12+AH15</f>
        <v>0</v>
      </c>
      <c r="AI8" s="973">
        <f t="shared" si="15"/>
        <v>0</v>
      </c>
      <c r="AJ8" s="2668">
        <f t="shared" si="15"/>
        <v>0</v>
      </c>
      <c r="AK8" s="972">
        <f t="shared" si="5"/>
        <v>0</v>
      </c>
      <c r="AL8" s="973">
        <f t="shared" ref="AL8:AM8" si="16">+AL9+AL12+AL15</f>
        <v>0</v>
      </c>
      <c r="AM8" s="973">
        <f t="shared" si="16"/>
        <v>0</v>
      </c>
      <c r="AN8" s="973">
        <f t="shared" si="6"/>
        <v>0</v>
      </c>
      <c r="AO8" s="973">
        <f t="shared" ref="AO8:AP8" si="17">+AO9+AO12+AO15</f>
        <v>0</v>
      </c>
      <c r="AP8" s="973">
        <f t="shared" si="17"/>
        <v>0</v>
      </c>
      <c r="AQ8" s="968">
        <f t="shared" si="11"/>
        <v>0</v>
      </c>
      <c r="AR8" s="973">
        <f t="shared" si="7"/>
        <v>0</v>
      </c>
      <c r="AS8" s="2668">
        <f t="shared" si="12"/>
        <v>0</v>
      </c>
      <c r="AT8" s="973">
        <f t="shared" si="8"/>
        <v>0</v>
      </c>
      <c r="AU8" s="2648">
        <f t="shared" si="13"/>
        <v>0</v>
      </c>
      <c r="AV8" s="1083"/>
      <c r="AW8" s="1083"/>
      <c r="AX8" s="1083"/>
      <c r="AY8" s="1083"/>
      <c r="AZ8" s="1083"/>
      <c r="BA8" s="1083"/>
      <c r="BB8" s="1083"/>
      <c r="BC8" s="1083"/>
      <c r="BD8" s="1083"/>
      <c r="BE8" s="1083"/>
      <c r="BF8" s="1083"/>
      <c r="BG8" s="1083"/>
      <c r="BH8" s="1083"/>
      <c r="BI8" s="1083"/>
      <c r="BJ8" s="1083"/>
      <c r="BK8" s="1083"/>
      <c r="BL8" s="1083"/>
      <c r="BM8" s="1083"/>
      <c r="BN8" s="1083"/>
      <c r="BO8" s="1083"/>
      <c r="BP8" s="1083"/>
      <c r="BQ8" s="1083"/>
      <c r="BR8" s="1083"/>
      <c r="BS8" s="1083"/>
      <c r="BT8" s="1083"/>
      <c r="BU8" s="1083"/>
      <c r="BV8" s="1083"/>
      <c r="BW8" s="1083"/>
      <c r="BX8" s="1083"/>
      <c r="BY8" s="1083"/>
      <c r="BZ8" s="1083"/>
    </row>
    <row r="9" spans="1:78" s="955" customFormat="1" ht="12.75">
      <c r="A9" s="953"/>
      <c r="B9" s="986">
        <v>4</v>
      </c>
      <c r="C9" s="2092" t="s">
        <v>954</v>
      </c>
      <c r="D9" s="945" t="str">
        <f t="shared" si="14"/>
        <v>Total</v>
      </c>
      <c r="E9" s="945" t="s">
        <v>461</v>
      </c>
      <c r="F9" s="946">
        <v>2016</v>
      </c>
      <c r="G9" s="945" t="s">
        <v>8</v>
      </c>
      <c r="H9" s="990" t="s">
        <v>11</v>
      </c>
      <c r="I9" s="990" t="s">
        <v>1054</v>
      </c>
      <c r="J9" s="990"/>
      <c r="K9" s="990"/>
      <c r="L9" s="995" t="str">
        <f t="shared" si="9"/>
        <v xml:space="preserve">    Specialised Lending</v>
      </c>
      <c r="M9" s="972">
        <f>+CSV_CR_T0!AV9</f>
        <v>0</v>
      </c>
      <c r="N9" s="973">
        <f>+CSV_CR_T0!BC9</f>
        <v>0</v>
      </c>
      <c r="O9" s="968">
        <f>+CSV_CR_T0!BF9</f>
        <v>0</v>
      </c>
      <c r="P9" s="973">
        <f>+CSV_CR_T0!BG9</f>
        <v>0</v>
      </c>
      <c r="Q9" s="2668">
        <f>+CSV_CR_T0!BH9</f>
        <v>0</v>
      </c>
      <c r="R9" s="973">
        <f>+CSV_CR_T0!BI9</f>
        <v>0</v>
      </c>
      <c r="S9" s="2648">
        <f>+CSV_CR_T0!BJ9</f>
        <v>0</v>
      </c>
      <c r="T9" s="2679"/>
      <c r="U9" s="2670"/>
      <c r="V9" s="973">
        <f t="shared" si="10"/>
        <v>0</v>
      </c>
      <c r="W9" s="2670"/>
      <c r="X9" s="2670"/>
      <c r="Y9" s="2670"/>
      <c r="Z9" s="2670"/>
      <c r="AA9" s="2668">
        <f>IFERROR(Y9/(CSV_CR_T0!AF9*CSV_CR_T0!N9/CSV_CR_T0!BC9+CSV_CR_T0!Y9*CSV_CR_T0!V9/CSV_CR_T0!BC9),0)</f>
        <v>0</v>
      </c>
      <c r="AB9" s="973">
        <f t="shared" si="0"/>
        <v>0</v>
      </c>
      <c r="AC9" s="2668">
        <f t="shared" si="1"/>
        <v>0</v>
      </c>
      <c r="AD9" s="973">
        <f>+AD10+AD11</f>
        <v>0</v>
      </c>
      <c r="AE9" s="973">
        <f t="shared" si="2"/>
        <v>0</v>
      </c>
      <c r="AF9" s="2668">
        <f t="shared" si="3"/>
        <v>0</v>
      </c>
      <c r="AG9" s="973">
        <f t="shared" si="4"/>
        <v>0</v>
      </c>
      <c r="AH9" s="2711">
        <f t="shared" ref="AH9:AJ9" si="18">+AH10+AH11</f>
        <v>0</v>
      </c>
      <c r="AI9" s="973">
        <f t="shared" si="18"/>
        <v>0</v>
      </c>
      <c r="AJ9" s="2668">
        <f t="shared" si="18"/>
        <v>0</v>
      </c>
      <c r="AK9" s="972">
        <f t="shared" si="5"/>
        <v>0</v>
      </c>
      <c r="AL9" s="973">
        <f t="shared" ref="AL9:AM9" si="19">+AL10+AL11</f>
        <v>0</v>
      </c>
      <c r="AM9" s="973">
        <f t="shared" si="19"/>
        <v>0</v>
      </c>
      <c r="AN9" s="973">
        <f t="shared" si="6"/>
        <v>0</v>
      </c>
      <c r="AO9" s="973">
        <f t="shared" ref="AO9:AP9" si="20">+AO10+AO11</f>
        <v>0</v>
      </c>
      <c r="AP9" s="973">
        <f t="shared" si="20"/>
        <v>0</v>
      </c>
      <c r="AQ9" s="968">
        <f t="shared" si="11"/>
        <v>0</v>
      </c>
      <c r="AR9" s="973">
        <f t="shared" si="7"/>
        <v>0</v>
      </c>
      <c r="AS9" s="2668">
        <f t="shared" si="12"/>
        <v>0</v>
      </c>
      <c r="AT9" s="973">
        <f t="shared" si="8"/>
        <v>0</v>
      </c>
      <c r="AU9" s="2648">
        <f t="shared" si="13"/>
        <v>0</v>
      </c>
      <c r="AV9" s="1083"/>
      <c r="AW9" s="1083"/>
      <c r="AX9" s="1083"/>
      <c r="AY9" s="1083"/>
      <c r="AZ9" s="1083"/>
      <c r="BA9" s="1083"/>
      <c r="BB9" s="1083"/>
      <c r="BC9" s="1083"/>
      <c r="BD9" s="1083"/>
      <c r="BE9" s="1083"/>
      <c r="BF9" s="1083"/>
      <c r="BG9" s="1083"/>
      <c r="BH9" s="1083"/>
      <c r="BI9" s="1083"/>
      <c r="BJ9" s="1083"/>
      <c r="BK9" s="1083"/>
      <c r="BL9" s="1083"/>
      <c r="BM9" s="1083"/>
      <c r="BN9" s="1083"/>
      <c r="BO9" s="1083"/>
      <c r="BP9" s="1083"/>
      <c r="BQ9" s="1083"/>
      <c r="BR9" s="1083"/>
      <c r="BS9" s="1083"/>
      <c r="BT9" s="1083"/>
      <c r="BU9" s="1083"/>
      <c r="BV9" s="1083"/>
      <c r="BW9" s="1083"/>
      <c r="BX9" s="1083"/>
      <c r="BY9" s="1083"/>
      <c r="BZ9" s="1083"/>
    </row>
    <row r="10" spans="1:78" s="955" customFormat="1" ht="12.75">
      <c r="A10" s="953"/>
      <c r="B10" s="986">
        <v>5</v>
      </c>
      <c r="C10" s="2092" t="s">
        <v>953</v>
      </c>
      <c r="D10" s="945" t="str">
        <f t="shared" si="14"/>
        <v>Total</v>
      </c>
      <c r="E10" s="945" t="s">
        <v>461</v>
      </c>
      <c r="F10" s="946">
        <v>2016</v>
      </c>
      <c r="G10" s="945" t="s">
        <v>8</v>
      </c>
      <c r="H10" s="990" t="s">
        <v>11</v>
      </c>
      <c r="I10" s="990" t="s">
        <v>1054</v>
      </c>
      <c r="J10" s="990" t="s">
        <v>1058</v>
      </c>
      <c r="K10" s="990"/>
      <c r="L10" s="995" t="str">
        <f t="shared" si="9"/>
        <v xml:space="preserve">        Real Estate Related</v>
      </c>
      <c r="M10" s="972">
        <f>+CSV_CR_T0!AV10</f>
        <v>0</v>
      </c>
      <c r="N10" s="973">
        <f>+CSV_CR_T0!BC10</f>
        <v>0</v>
      </c>
      <c r="O10" s="968">
        <f>+CSV_CR_T0!BF10</f>
        <v>0</v>
      </c>
      <c r="P10" s="973">
        <f>+CSV_CR_T0!BG10</f>
        <v>0</v>
      </c>
      <c r="Q10" s="2668">
        <f>+CSV_CR_T0!BH10</f>
        <v>0</v>
      </c>
      <c r="R10" s="973">
        <f>+CSV_CR_T0!BI10</f>
        <v>0</v>
      </c>
      <c r="S10" s="2648">
        <f>+CSV_CR_T0!BJ10</f>
        <v>0</v>
      </c>
      <c r="T10" s="2680"/>
      <c r="U10" s="2669"/>
      <c r="V10" s="1055">
        <f t="shared" si="10"/>
        <v>0</v>
      </c>
      <c r="W10" s="2669"/>
      <c r="X10" s="2669"/>
      <c r="Y10" s="2669"/>
      <c r="Z10" s="2669"/>
      <c r="AA10" s="2668">
        <f>IFERROR(Y10/(CSV_CR_T0!AF10*CSV_CR_T0!N10/CSV_CR_T0!BC10+CSV_CR_T0!Y10*CSV_CR_T0!V10/CSV_CR_T0!BC10),0)</f>
        <v>0</v>
      </c>
      <c r="AB10" s="1055">
        <f t="shared" si="0"/>
        <v>0</v>
      </c>
      <c r="AC10" s="2668">
        <f t="shared" si="1"/>
        <v>0</v>
      </c>
      <c r="AD10" s="976"/>
      <c r="AE10" s="973">
        <f t="shared" si="2"/>
        <v>0</v>
      </c>
      <c r="AF10" s="2668">
        <f t="shared" si="3"/>
        <v>0</v>
      </c>
      <c r="AG10" s="973">
        <f t="shared" si="4"/>
        <v>0</v>
      </c>
      <c r="AH10" s="2710"/>
      <c r="AI10" s="967"/>
      <c r="AJ10" s="2669"/>
      <c r="AK10" s="972">
        <f t="shared" si="5"/>
        <v>0</v>
      </c>
      <c r="AL10" s="976"/>
      <c r="AM10" s="976"/>
      <c r="AN10" s="973">
        <f t="shared" si="6"/>
        <v>0</v>
      </c>
      <c r="AO10" s="976"/>
      <c r="AP10" s="976"/>
      <c r="AQ10" s="968">
        <f t="shared" si="11"/>
        <v>0</v>
      </c>
      <c r="AR10" s="973">
        <f t="shared" si="7"/>
        <v>0</v>
      </c>
      <c r="AS10" s="2668">
        <f t="shared" si="12"/>
        <v>0</v>
      </c>
      <c r="AT10" s="973">
        <f t="shared" si="8"/>
        <v>0</v>
      </c>
      <c r="AU10" s="2648">
        <f t="shared" si="13"/>
        <v>0</v>
      </c>
      <c r="AV10" s="1083"/>
      <c r="AW10" s="1083"/>
      <c r="AX10" s="1083"/>
      <c r="AY10" s="1083"/>
      <c r="AZ10" s="1083"/>
      <c r="BA10" s="1083"/>
      <c r="BB10" s="1083"/>
      <c r="BC10" s="1083"/>
      <c r="BD10" s="1083"/>
      <c r="BE10" s="1083"/>
      <c r="BF10" s="1083"/>
      <c r="BG10" s="1083"/>
      <c r="BH10" s="1083"/>
      <c r="BI10" s="1083"/>
      <c r="BJ10" s="1083"/>
      <c r="BK10" s="1083"/>
      <c r="BL10" s="1083"/>
      <c r="BM10" s="1083"/>
      <c r="BN10" s="1083"/>
      <c r="BO10" s="1083"/>
      <c r="BP10" s="1083"/>
      <c r="BQ10" s="1083"/>
      <c r="BR10" s="1083"/>
      <c r="BS10" s="1083"/>
      <c r="BT10" s="1083"/>
      <c r="BU10" s="1083"/>
      <c r="BV10" s="1083"/>
      <c r="BW10" s="1083"/>
      <c r="BX10" s="1083"/>
      <c r="BY10" s="1083"/>
      <c r="BZ10" s="1083"/>
    </row>
    <row r="11" spans="1:78" s="955" customFormat="1" ht="12.75">
      <c r="A11" s="953"/>
      <c r="B11" s="986">
        <v>6</v>
      </c>
      <c r="C11" s="2092" t="s">
        <v>953</v>
      </c>
      <c r="D11" s="945" t="str">
        <f t="shared" si="14"/>
        <v>Total</v>
      </c>
      <c r="E11" s="945" t="s">
        <v>461</v>
      </c>
      <c r="F11" s="946">
        <v>2016</v>
      </c>
      <c r="G11" s="945" t="s">
        <v>8</v>
      </c>
      <c r="H11" s="990" t="s">
        <v>11</v>
      </c>
      <c r="I11" s="990" t="s">
        <v>1054</v>
      </c>
      <c r="J11" s="990" t="s">
        <v>1059</v>
      </c>
      <c r="K11" s="990"/>
      <c r="L11" s="995" t="str">
        <f t="shared" si="9"/>
        <v xml:space="preserve">        Non Real Estate Related</v>
      </c>
      <c r="M11" s="972">
        <f>+CSV_CR_T0!AV11</f>
        <v>0</v>
      </c>
      <c r="N11" s="973">
        <f>+CSV_CR_T0!BC11</f>
        <v>0</v>
      </c>
      <c r="O11" s="968">
        <f>+CSV_CR_T0!BF11</f>
        <v>0</v>
      </c>
      <c r="P11" s="973">
        <f>+CSV_CR_T0!BG11</f>
        <v>0</v>
      </c>
      <c r="Q11" s="2668">
        <f>+CSV_CR_T0!BH11</f>
        <v>0</v>
      </c>
      <c r="R11" s="973">
        <f>+CSV_CR_T0!BI11</f>
        <v>0</v>
      </c>
      <c r="S11" s="2648">
        <f>+CSV_CR_T0!BJ11</f>
        <v>0</v>
      </c>
      <c r="T11" s="2680"/>
      <c r="U11" s="2669"/>
      <c r="V11" s="1055">
        <f t="shared" si="10"/>
        <v>0</v>
      </c>
      <c r="W11" s="2669"/>
      <c r="X11" s="2669"/>
      <c r="Y11" s="2669"/>
      <c r="Z11" s="2669"/>
      <c r="AA11" s="2668">
        <f>IFERROR(Y11/(CSV_CR_T0!AF11*CSV_CR_T0!N11/CSV_CR_T0!BC11+CSV_CR_T0!Y11*CSV_CR_T0!V11/CSV_CR_T0!BC11),0)</f>
        <v>0</v>
      </c>
      <c r="AB11" s="1055">
        <f t="shared" si="0"/>
        <v>0</v>
      </c>
      <c r="AC11" s="2668">
        <f t="shared" si="1"/>
        <v>0</v>
      </c>
      <c r="AD11" s="976"/>
      <c r="AE11" s="973">
        <f t="shared" si="2"/>
        <v>0</v>
      </c>
      <c r="AF11" s="2668">
        <f t="shared" si="3"/>
        <v>0</v>
      </c>
      <c r="AG11" s="973">
        <f t="shared" si="4"/>
        <v>0</v>
      </c>
      <c r="AH11" s="2710"/>
      <c r="AI11" s="967"/>
      <c r="AJ11" s="2669"/>
      <c r="AK11" s="972">
        <f t="shared" si="5"/>
        <v>0</v>
      </c>
      <c r="AL11" s="976"/>
      <c r="AM11" s="976"/>
      <c r="AN11" s="973">
        <f t="shared" si="6"/>
        <v>0</v>
      </c>
      <c r="AO11" s="976"/>
      <c r="AP11" s="976"/>
      <c r="AQ11" s="968">
        <f t="shared" si="11"/>
        <v>0</v>
      </c>
      <c r="AR11" s="973">
        <f t="shared" si="7"/>
        <v>0</v>
      </c>
      <c r="AS11" s="2668">
        <f t="shared" si="12"/>
        <v>0</v>
      </c>
      <c r="AT11" s="973">
        <f t="shared" si="8"/>
        <v>0</v>
      </c>
      <c r="AU11" s="2648">
        <f t="shared" si="13"/>
        <v>0</v>
      </c>
      <c r="AV11" s="1083"/>
      <c r="AW11" s="1083"/>
      <c r="AX11" s="1083"/>
      <c r="AY11" s="1083"/>
      <c r="AZ11" s="1083"/>
      <c r="BA11" s="1083"/>
      <c r="BB11" s="1083"/>
      <c r="BC11" s="1083"/>
      <c r="BD11" s="1083"/>
      <c r="BE11" s="1083"/>
      <c r="BF11" s="1083"/>
      <c r="BG11" s="1083"/>
      <c r="BH11" s="1083"/>
      <c r="BI11" s="1083"/>
      <c r="BJ11" s="1083"/>
      <c r="BK11" s="1083"/>
      <c r="BL11" s="1083"/>
      <c r="BM11" s="1083"/>
      <c r="BN11" s="1083"/>
      <c r="BO11" s="1083"/>
      <c r="BP11" s="1083"/>
      <c r="BQ11" s="1083"/>
      <c r="BR11" s="1083"/>
      <c r="BS11" s="1083"/>
      <c r="BT11" s="1083"/>
      <c r="BU11" s="1083"/>
      <c r="BV11" s="1083"/>
      <c r="BW11" s="1083"/>
      <c r="BX11" s="1083"/>
      <c r="BY11" s="1083"/>
      <c r="BZ11" s="1083"/>
    </row>
    <row r="12" spans="1:78" s="955" customFormat="1" ht="12.75">
      <c r="A12" s="953"/>
      <c r="B12" s="986">
        <v>7</v>
      </c>
      <c r="C12" s="2092" t="s">
        <v>954</v>
      </c>
      <c r="D12" s="945" t="str">
        <f t="shared" si="14"/>
        <v>Total</v>
      </c>
      <c r="E12" s="945" t="s">
        <v>461</v>
      </c>
      <c r="F12" s="946">
        <v>2016</v>
      </c>
      <c r="G12" s="945" t="s">
        <v>8</v>
      </c>
      <c r="H12" s="990" t="s">
        <v>11</v>
      </c>
      <c r="I12" s="990" t="s">
        <v>1055</v>
      </c>
      <c r="J12" s="990"/>
      <c r="K12" s="990"/>
      <c r="L12" s="995" t="str">
        <f t="shared" si="9"/>
        <v xml:space="preserve">    SME</v>
      </c>
      <c r="M12" s="972">
        <f>+CSV_CR_T0!AV12</f>
        <v>0</v>
      </c>
      <c r="N12" s="973">
        <f>+CSV_CR_T0!BC12</f>
        <v>0</v>
      </c>
      <c r="O12" s="968">
        <f>+CSV_CR_T0!BF12</f>
        <v>0</v>
      </c>
      <c r="P12" s="973">
        <f>+CSV_CR_T0!BG12</f>
        <v>0</v>
      </c>
      <c r="Q12" s="2668">
        <f>+CSV_CR_T0!BH12</f>
        <v>0</v>
      </c>
      <c r="R12" s="973">
        <f>+CSV_CR_T0!BI12</f>
        <v>0</v>
      </c>
      <c r="S12" s="2648">
        <f>+CSV_CR_T0!BJ12</f>
        <v>0</v>
      </c>
      <c r="T12" s="2679"/>
      <c r="U12" s="2670"/>
      <c r="V12" s="973">
        <f t="shared" si="10"/>
        <v>0</v>
      </c>
      <c r="W12" s="2670"/>
      <c r="X12" s="2670"/>
      <c r="Y12" s="2670"/>
      <c r="Z12" s="2670"/>
      <c r="AA12" s="2668">
        <f>IFERROR(Y12/(CSV_CR_T0!AF12*CSV_CR_T0!N12/CSV_CR_T0!BC12+CSV_CR_T0!Y12*CSV_CR_T0!V12/CSV_CR_T0!BC12),0)</f>
        <v>0</v>
      </c>
      <c r="AB12" s="973">
        <f t="shared" si="0"/>
        <v>0</v>
      </c>
      <c r="AC12" s="2668">
        <f t="shared" si="1"/>
        <v>0</v>
      </c>
      <c r="AD12" s="973">
        <f>+AD13+AD14</f>
        <v>0</v>
      </c>
      <c r="AE12" s="973">
        <f t="shared" si="2"/>
        <v>0</v>
      </c>
      <c r="AF12" s="2668">
        <f t="shared" si="3"/>
        <v>0</v>
      </c>
      <c r="AG12" s="973">
        <f t="shared" si="4"/>
        <v>0</v>
      </c>
      <c r="AH12" s="2711">
        <f t="shared" ref="AH12:AJ12" si="21">+AH13+AH14</f>
        <v>0</v>
      </c>
      <c r="AI12" s="973">
        <f t="shared" si="21"/>
        <v>0</v>
      </c>
      <c r="AJ12" s="2668">
        <f t="shared" si="21"/>
        <v>0</v>
      </c>
      <c r="AK12" s="972">
        <f t="shared" si="5"/>
        <v>0</v>
      </c>
      <c r="AL12" s="973">
        <f t="shared" ref="AL12:AM12" si="22">+AL13+AL14</f>
        <v>0</v>
      </c>
      <c r="AM12" s="973">
        <f t="shared" si="22"/>
        <v>0</v>
      </c>
      <c r="AN12" s="973">
        <f t="shared" si="6"/>
        <v>0</v>
      </c>
      <c r="AO12" s="973">
        <f t="shared" ref="AO12:AP12" si="23">+AO13+AO14</f>
        <v>0</v>
      </c>
      <c r="AP12" s="973">
        <f t="shared" si="23"/>
        <v>0</v>
      </c>
      <c r="AQ12" s="968">
        <f t="shared" si="11"/>
        <v>0</v>
      </c>
      <c r="AR12" s="973">
        <f t="shared" si="7"/>
        <v>0</v>
      </c>
      <c r="AS12" s="2668">
        <f t="shared" si="12"/>
        <v>0</v>
      </c>
      <c r="AT12" s="973">
        <f t="shared" si="8"/>
        <v>0</v>
      </c>
      <c r="AU12" s="2648">
        <f t="shared" si="13"/>
        <v>0</v>
      </c>
      <c r="AV12" s="1083"/>
      <c r="AW12" s="1083"/>
      <c r="AX12" s="1083"/>
      <c r="AY12" s="1083"/>
      <c r="AZ12" s="1083"/>
      <c r="BA12" s="1083"/>
      <c r="BB12" s="1083"/>
      <c r="BC12" s="1083"/>
      <c r="BD12" s="1083"/>
      <c r="BE12" s="1083"/>
      <c r="BF12" s="1083"/>
      <c r="BG12" s="1083"/>
      <c r="BH12" s="1083"/>
      <c r="BI12" s="1083"/>
      <c r="BJ12" s="1083"/>
      <c r="BK12" s="1083"/>
      <c r="BL12" s="1083"/>
      <c r="BM12" s="1083"/>
      <c r="BN12" s="1083"/>
      <c r="BO12" s="1083"/>
      <c r="BP12" s="1083"/>
      <c r="BQ12" s="1083"/>
      <c r="BR12" s="1083"/>
      <c r="BS12" s="1083"/>
      <c r="BT12" s="1083"/>
      <c r="BU12" s="1083"/>
      <c r="BV12" s="1083"/>
      <c r="BW12" s="1083"/>
      <c r="BX12" s="1083"/>
      <c r="BY12" s="1083"/>
      <c r="BZ12" s="1083"/>
    </row>
    <row r="13" spans="1:78" s="955" customFormat="1" ht="12.75">
      <c r="A13" s="953"/>
      <c r="B13" s="986">
        <v>8</v>
      </c>
      <c r="C13" s="2092" t="s">
        <v>953</v>
      </c>
      <c r="D13" s="945" t="str">
        <f t="shared" si="14"/>
        <v>Total</v>
      </c>
      <c r="E13" s="945" t="s">
        <v>461</v>
      </c>
      <c r="F13" s="946">
        <v>2016</v>
      </c>
      <c r="G13" s="945" t="s">
        <v>8</v>
      </c>
      <c r="H13" s="990" t="s">
        <v>11</v>
      </c>
      <c r="I13" s="990" t="s">
        <v>1055</v>
      </c>
      <c r="J13" s="990" t="s">
        <v>1058</v>
      </c>
      <c r="K13" s="990"/>
      <c r="L13" s="995" t="str">
        <f t="shared" si="9"/>
        <v xml:space="preserve">        Real Estate Related</v>
      </c>
      <c r="M13" s="972">
        <f>+CSV_CR_T0!AV13</f>
        <v>0</v>
      </c>
      <c r="N13" s="973">
        <f>+CSV_CR_T0!BC13</f>
        <v>0</v>
      </c>
      <c r="O13" s="968">
        <f>+CSV_CR_T0!BF13</f>
        <v>0</v>
      </c>
      <c r="P13" s="973">
        <f>+CSV_CR_T0!BG13</f>
        <v>0</v>
      </c>
      <c r="Q13" s="2668">
        <f>+CSV_CR_T0!BH13</f>
        <v>0</v>
      </c>
      <c r="R13" s="973">
        <f>+CSV_CR_T0!BI13</f>
        <v>0</v>
      </c>
      <c r="S13" s="2648">
        <f>+CSV_CR_T0!BJ13</f>
        <v>0</v>
      </c>
      <c r="T13" s="2680"/>
      <c r="U13" s="2669"/>
      <c r="V13" s="1055">
        <f t="shared" si="10"/>
        <v>0</v>
      </c>
      <c r="W13" s="2669"/>
      <c r="X13" s="2669"/>
      <c r="Y13" s="2669"/>
      <c r="Z13" s="2669"/>
      <c r="AA13" s="2668">
        <f>IFERROR(Y13/(CSV_CR_T0!AF13*CSV_CR_T0!N13/CSV_CR_T0!BC13+CSV_CR_T0!Y13*CSV_CR_T0!V13/CSV_CR_T0!BC13),0)</f>
        <v>0</v>
      </c>
      <c r="AB13" s="1055">
        <f t="shared" si="0"/>
        <v>0</v>
      </c>
      <c r="AC13" s="2668">
        <f t="shared" si="1"/>
        <v>0</v>
      </c>
      <c r="AD13" s="976"/>
      <c r="AE13" s="973">
        <f t="shared" si="2"/>
        <v>0</v>
      </c>
      <c r="AF13" s="2668">
        <f t="shared" si="3"/>
        <v>0</v>
      </c>
      <c r="AG13" s="973">
        <f t="shared" si="4"/>
        <v>0</v>
      </c>
      <c r="AH13" s="2710"/>
      <c r="AI13" s="967"/>
      <c r="AJ13" s="2669"/>
      <c r="AK13" s="972">
        <f t="shared" si="5"/>
        <v>0</v>
      </c>
      <c r="AL13" s="976"/>
      <c r="AM13" s="976"/>
      <c r="AN13" s="973">
        <f t="shared" si="6"/>
        <v>0</v>
      </c>
      <c r="AO13" s="976"/>
      <c r="AP13" s="976"/>
      <c r="AQ13" s="968">
        <f t="shared" si="11"/>
        <v>0</v>
      </c>
      <c r="AR13" s="973">
        <f t="shared" si="7"/>
        <v>0</v>
      </c>
      <c r="AS13" s="2668">
        <f t="shared" si="12"/>
        <v>0</v>
      </c>
      <c r="AT13" s="973">
        <f t="shared" si="8"/>
        <v>0</v>
      </c>
      <c r="AU13" s="2648">
        <f t="shared" si="13"/>
        <v>0</v>
      </c>
      <c r="AV13" s="1083"/>
      <c r="AW13" s="1083"/>
      <c r="AX13" s="1083"/>
      <c r="AY13" s="1083"/>
      <c r="AZ13" s="1083"/>
      <c r="BA13" s="1083"/>
      <c r="BB13" s="1083"/>
      <c r="BC13" s="1083"/>
      <c r="BD13" s="1083"/>
      <c r="BE13" s="1083"/>
      <c r="BF13" s="1083"/>
      <c r="BG13" s="1083"/>
      <c r="BH13" s="1083"/>
      <c r="BI13" s="1083"/>
      <c r="BJ13" s="1083"/>
      <c r="BK13" s="1083"/>
      <c r="BL13" s="1083"/>
      <c r="BM13" s="1083"/>
      <c r="BN13" s="1083"/>
      <c r="BO13" s="1083"/>
      <c r="BP13" s="1083"/>
      <c r="BQ13" s="1083"/>
      <c r="BR13" s="1083"/>
      <c r="BS13" s="1083"/>
      <c r="BT13" s="1083"/>
      <c r="BU13" s="1083"/>
      <c r="BV13" s="1083"/>
      <c r="BW13" s="1083"/>
      <c r="BX13" s="1083"/>
      <c r="BY13" s="1083"/>
      <c r="BZ13" s="1083"/>
    </row>
    <row r="14" spans="1:78" s="955" customFormat="1" ht="12.75">
      <c r="A14" s="953"/>
      <c r="B14" s="986">
        <v>9</v>
      </c>
      <c r="C14" s="2092" t="s">
        <v>953</v>
      </c>
      <c r="D14" s="945" t="str">
        <f t="shared" si="14"/>
        <v>Total</v>
      </c>
      <c r="E14" s="945" t="s">
        <v>461</v>
      </c>
      <c r="F14" s="946">
        <v>2016</v>
      </c>
      <c r="G14" s="945" t="s">
        <v>8</v>
      </c>
      <c r="H14" s="990" t="s">
        <v>11</v>
      </c>
      <c r="I14" s="990" t="s">
        <v>1055</v>
      </c>
      <c r="J14" s="990" t="s">
        <v>1059</v>
      </c>
      <c r="K14" s="990"/>
      <c r="L14" s="995" t="str">
        <f t="shared" si="9"/>
        <v xml:space="preserve">        Non Real Estate Related</v>
      </c>
      <c r="M14" s="972">
        <f>+CSV_CR_T0!AV14</f>
        <v>0</v>
      </c>
      <c r="N14" s="973">
        <f>+CSV_CR_T0!BC14</f>
        <v>0</v>
      </c>
      <c r="O14" s="968">
        <f>+CSV_CR_T0!BF14</f>
        <v>0</v>
      </c>
      <c r="P14" s="973">
        <f>+CSV_CR_T0!BG14</f>
        <v>0</v>
      </c>
      <c r="Q14" s="2668">
        <f>+CSV_CR_T0!BH14</f>
        <v>0</v>
      </c>
      <c r="R14" s="973">
        <f>+CSV_CR_T0!BI14</f>
        <v>0</v>
      </c>
      <c r="S14" s="2648">
        <f>+CSV_CR_T0!BJ14</f>
        <v>0</v>
      </c>
      <c r="T14" s="2680"/>
      <c r="U14" s="2669"/>
      <c r="V14" s="1055">
        <f t="shared" si="10"/>
        <v>0</v>
      </c>
      <c r="W14" s="2669"/>
      <c r="X14" s="2669"/>
      <c r="Y14" s="2669"/>
      <c r="Z14" s="2669"/>
      <c r="AA14" s="2668">
        <f>IFERROR(Y14/(CSV_CR_T0!AF14*CSV_CR_T0!N14/CSV_CR_T0!BC14+CSV_CR_T0!Y14*CSV_CR_T0!V14/CSV_CR_T0!BC14),0)</f>
        <v>0</v>
      </c>
      <c r="AB14" s="1055">
        <f t="shared" si="0"/>
        <v>0</v>
      </c>
      <c r="AC14" s="2668">
        <f t="shared" si="1"/>
        <v>0</v>
      </c>
      <c r="AD14" s="976"/>
      <c r="AE14" s="973">
        <f t="shared" si="2"/>
        <v>0</v>
      </c>
      <c r="AF14" s="2668">
        <f t="shared" si="3"/>
        <v>0</v>
      </c>
      <c r="AG14" s="973">
        <f t="shared" si="4"/>
        <v>0</v>
      </c>
      <c r="AH14" s="2710"/>
      <c r="AI14" s="967"/>
      <c r="AJ14" s="2669"/>
      <c r="AK14" s="972">
        <f t="shared" si="5"/>
        <v>0</v>
      </c>
      <c r="AL14" s="976"/>
      <c r="AM14" s="976"/>
      <c r="AN14" s="973">
        <f t="shared" si="6"/>
        <v>0</v>
      </c>
      <c r="AO14" s="976"/>
      <c r="AP14" s="976"/>
      <c r="AQ14" s="968">
        <f t="shared" si="11"/>
        <v>0</v>
      </c>
      <c r="AR14" s="973">
        <f t="shared" si="7"/>
        <v>0</v>
      </c>
      <c r="AS14" s="2668">
        <f t="shared" si="12"/>
        <v>0</v>
      </c>
      <c r="AT14" s="973">
        <f t="shared" si="8"/>
        <v>0</v>
      </c>
      <c r="AU14" s="2648">
        <f t="shared" si="13"/>
        <v>0</v>
      </c>
      <c r="AV14" s="1083"/>
      <c r="AW14" s="1083"/>
      <c r="AX14" s="1083"/>
      <c r="AY14" s="1083"/>
      <c r="AZ14" s="1083"/>
      <c r="BA14" s="1083"/>
      <c r="BB14" s="1083"/>
      <c r="BC14" s="1083"/>
      <c r="BD14" s="1083"/>
      <c r="BE14" s="1083"/>
      <c r="BF14" s="1083"/>
      <c r="BG14" s="1083"/>
      <c r="BH14" s="1083"/>
      <c r="BI14" s="1083"/>
      <c r="BJ14" s="1083"/>
      <c r="BK14" s="1083"/>
      <c r="BL14" s="1083"/>
      <c r="BM14" s="1083"/>
      <c r="BN14" s="1083"/>
      <c r="BO14" s="1083"/>
      <c r="BP14" s="1083"/>
      <c r="BQ14" s="1083"/>
      <c r="BR14" s="1083"/>
      <c r="BS14" s="1083"/>
      <c r="BT14" s="1083"/>
      <c r="BU14" s="1083"/>
      <c r="BV14" s="1083"/>
      <c r="BW14" s="1083"/>
      <c r="BX14" s="1083"/>
      <c r="BY14" s="1083"/>
      <c r="BZ14" s="1083"/>
    </row>
    <row r="15" spans="1:78" s="955" customFormat="1" ht="12.75">
      <c r="A15" s="953"/>
      <c r="B15" s="986">
        <v>10</v>
      </c>
      <c r="C15" s="2092" t="s">
        <v>954</v>
      </c>
      <c r="D15" s="945" t="str">
        <f t="shared" si="14"/>
        <v>Total</v>
      </c>
      <c r="E15" s="945" t="s">
        <v>461</v>
      </c>
      <c r="F15" s="946">
        <v>2016</v>
      </c>
      <c r="G15" s="945" t="s">
        <v>8</v>
      </c>
      <c r="H15" s="990" t="s">
        <v>11</v>
      </c>
      <c r="I15" s="990" t="s">
        <v>286</v>
      </c>
      <c r="J15" s="990"/>
      <c r="K15" s="990"/>
      <c r="L15" s="995" t="str">
        <f t="shared" si="9"/>
        <v xml:space="preserve">    Other</v>
      </c>
      <c r="M15" s="972">
        <f>+CSV_CR_T0!AV15</f>
        <v>0</v>
      </c>
      <c r="N15" s="973">
        <f>+CSV_CR_T0!BC15</f>
        <v>0</v>
      </c>
      <c r="O15" s="968">
        <f>+CSV_CR_T0!BF15</f>
        <v>0</v>
      </c>
      <c r="P15" s="973">
        <f>+CSV_CR_T0!BG15</f>
        <v>0</v>
      </c>
      <c r="Q15" s="2668">
        <f>+CSV_CR_T0!BH15</f>
        <v>0</v>
      </c>
      <c r="R15" s="973">
        <f>+CSV_CR_T0!BI15</f>
        <v>0</v>
      </c>
      <c r="S15" s="2648">
        <f>+CSV_CR_T0!BJ15</f>
        <v>0</v>
      </c>
      <c r="T15" s="2679"/>
      <c r="U15" s="2670"/>
      <c r="V15" s="973">
        <f t="shared" si="10"/>
        <v>0</v>
      </c>
      <c r="W15" s="2670"/>
      <c r="X15" s="2670"/>
      <c r="Y15" s="2670"/>
      <c r="Z15" s="2670"/>
      <c r="AA15" s="2668">
        <f>IFERROR(Y15/(CSV_CR_T0!AF15*CSV_CR_T0!N15/CSV_CR_T0!BC15+CSV_CR_T0!Y15*CSV_CR_T0!V15/CSV_CR_T0!BC15),0)</f>
        <v>0</v>
      </c>
      <c r="AB15" s="973">
        <f t="shared" si="0"/>
        <v>0</v>
      </c>
      <c r="AC15" s="2668">
        <f t="shared" si="1"/>
        <v>0</v>
      </c>
      <c r="AD15" s="973">
        <f>+AD16+AD17</f>
        <v>0</v>
      </c>
      <c r="AE15" s="973">
        <f t="shared" si="2"/>
        <v>0</v>
      </c>
      <c r="AF15" s="2668">
        <f t="shared" si="3"/>
        <v>0</v>
      </c>
      <c r="AG15" s="973">
        <f t="shared" si="4"/>
        <v>0</v>
      </c>
      <c r="AH15" s="2711">
        <f t="shared" ref="AH15:AJ15" si="24">+AH16+AH17</f>
        <v>0</v>
      </c>
      <c r="AI15" s="973">
        <f t="shared" si="24"/>
        <v>0</v>
      </c>
      <c r="AJ15" s="2668">
        <f t="shared" si="24"/>
        <v>0</v>
      </c>
      <c r="AK15" s="972">
        <f t="shared" si="5"/>
        <v>0</v>
      </c>
      <c r="AL15" s="973">
        <f t="shared" ref="AL15:AM15" si="25">+AL16+AL17</f>
        <v>0</v>
      </c>
      <c r="AM15" s="973">
        <f t="shared" si="25"/>
        <v>0</v>
      </c>
      <c r="AN15" s="973">
        <f t="shared" si="6"/>
        <v>0</v>
      </c>
      <c r="AO15" s="973">
        <f t="shared" ref="AO15:AP15" si="26">+AO16+AO17</f>
        <v>0</v>
      </c>
      <c r="AP15" s="973">
        <f t="shared" si="26"/>
        <v>0</v>
      </c>
      <c r="AQ15" s="968">
        <f t="shared" si="11"/>
        <v>0</v>
      </c>
      <c r="AR15" s="973">
        <f t="shared" si="7"/>
        <v>0</v>
      </c>
      <c r="AS15" s="2668">
        <f t="shared" si="12"/>
        <v>0</v>
      </c>
      <c r="AT15" s="973">
        <f t="shared" si="8"/>
        <v>0</v>
      </c>
      <c r="AU15" s="2648">
        <f t="shared" si="13"/>
        <v>0</v>
      </c>
      <c r="AV15" s="1083"/>
      <c r="AW15" s="1083"/>
      <c r="AX15" s="1083"/>
      <c r="AY15" s="1083"/>
      <c r="AZ15" s="1083"/>
      <c r="BA15" s="1083"/>
      <c r="BB15" s="1083"/>
      <c r="BC15" s="1083"/>
      <c r="BD15" s="1083"/>
      <c r="BE15" s="1083"/>
      <c r="BF15" s="1083"/>
      <c r="BG15" s="1083"/>
      <c r="BH15" s="1083"/>
      <c r="BI15" s="1083"/>
      <c r="BJ15" s="1083"/>
      <c r="BK15" s="1083"/>
      <c r="BL15" s="1083"/>
      <c r="BM15" s="1083"/>
      <c r="BN15" s="1083"/>
      <c r="BO15" s="1083"/>
      <c r="BP15" s="1083"/>
      <c r="BQ15" s="1083"/>
      <c r="BR15" s="1083"/>
      <c r="BS15" s="1083"/>
      <c r="BT15" s="1083"/>
      <c r="BU15" s="1083"/>
      <c r="BV15" s="1083"/>
      <c r="BW15" s="1083"/>
      <c r="BX15" s="1083"/>
      <c r="BY15" s="1083"/>
      <c r="BZ15" s="1083"/>
    </row>
    <row r="16" spans="1:78" s="955" customFormat="1" ht="12.75">
      <c r="A16" s="953"/>
      <c r="B16" s="986">
        <v>11</v>
      </c>
      <c r="C16" s="2092" t="s">
        <v>953</v>
      </c>
      <c r="D16" s="945" t="str">
        <f t="shared" si="14"/>
        <v>Total</v>
      </c>
      <c r="E16" s="945" t="s">
        <v>461</v>
      </c>
      <c r="F16" s="946">
        <v>2016</v>
      </c>
      <c r="G16" s="945" t="s">
        <v>8</v>
      </c>
      <c r="H16" s="990" t="s">
        <v>11</v>
      </c>
      <c r="I16" s="990" t="s">
        <v>286</v>
      </c>
      <c r="J16" s="990" t="s">
        <v>1058</v>
      </c>
      <c r="K16" s="990"/>
      <c r="L16" s="995" t="str">
        <f t="shared" si="9"/>
        <v xml:space="preserve">        Real Estate Related</v>
      </c>
      <c r="M16" s="972">
        <f>+CSV_CR_T0!AV16</f>
        <v>0</v>
      </c>
      <c r="N16" s="973">
        <f>+CSV_CR_T0!BC16</f>
        <v>0</v>
      </c>
      <c r="O16" s="968">
        <f>+CSV_CR_T0!BF16</f>
        <v>0</v>
      </c>
      <c r="P16" s="973">
        <f>+CSV_CR_T0!BG16</f>
        <v>0</v>
      </c>
      <c r="Q16" s="2668">
        <f>+CSV_CR_T0!BH16</f>
        <v>0</v>
      </c>
      <c r="R16" s="973">
        <f>+CSV_CR_T0!BI16</f>
        <v>0</v>
      </c>
      <c r="S16" s="2648">
        <f>+CSV_CR_T0!BJ16</f>
        <v>0</v>
      </c>
      <c r="T16" s="2680"/>
      <c r="U16" s="2669"/>
      <c r="V16" s="1055">
        <f t="shared" si="10"/>
        <v>0</v>
      </c>
      <c r="W16" s="2669"/>
      <c r="X16" s="2669"/>
      <c r="Y16" s="2669"/>
      <c r="Z16" s="2669"/>
      <c r="AA16" s="2668">
        <f>IFERROR(Y16/(CSV_CR_T0!AF16*CSV_CR_T0!N16/CSV_CR_T0!BC16+CSV_CR_T0!Y16*CSV_CR_T0!V16/CSV_CR_T0!BC16),0)</f>
        <v>0</v>
      </c>
      <c r="AB16" s="1055">
        <f t="shared" si="0"/>
        <v>0</v>
      </c>
      <c r="AC16" s="2668">
        <f t="shared" si="1"/>
        <v>0</v>
      </c>
      <c r="AD16" s="976"/>
      <c r="AE16" s="973">
        <f t="shared" si="2"/>
        <v>0</v>
      </c>
      <c r="AF16" s="2668">
        <f t="shared" si="3"/>
        <v>0</v>
      </c>
      <c r="AG16" s="973">
        <f t="shared" si="4"/>
        <v>0</v>
      </c>
      <c r="AH16" s="2710"/>
      <c r="AI16" s="967"/>
      <c r="AJ16" s="2669"/>
      <c r="AK16" s="972">
        <f t="shared" si="5"/>
        <v>0</v>
      </c>
      <c r="AL16" s="976"/>
      <c r="AM16" s="976"/>
      <c r="AN16" s="973">
        <f t="shared" si="6"/>
        <v>0</v>
      </c>
      <c r="AO16" s="976"/>
      <c r="AP16" s="976"/>
      <c r="AQ16" s="968">
        <f t="shared" si="11"/>
        <v>0</v>
      </c>
      <c r="AR16" s="973">
        <f t="shared" si="7"/>
        <v>0</v>
      </c>
      <c r="AS16" s="2668">
        <f t="shared" si="12"/>
        <v>0</v>
      </c>
      <c r="AT16" s="973">
        <f t="shared" si="8"/>
        <v>0</v>
      </c>
      <c r="AU16" s="2648">
        <f t="shared" si="13"/>
        <v>0</v>
      </c>
      <c r="AV16" s="1083"/>
      <c r="AW16" s="1083"/>
      <c r="AX16" s="1083"/>
      <c r="AY16" s="1083"/>
      <c r="AZ16" s="1083"/>
      <c r="BA16" s="1083"/>
      <c r="BB16" s="1083"/>
      <c r="BC16" s="1083"/>
      <c r="BD16" s="1083"/>
      <c r="BE16" s="1083"/>
      <c r="BF16" s="1083"/>
      <c r="BG16" s="1083"/>
      <c r="BH16" s="1083"/>
      <c r="BI16" s="1083"/>
      <c r="BJ16" s="1083"/>
      <c r="BK16" s="1083"/>
      <c r="BL16" s="1083"/>
      <c r="BM16" s="1083"/>
      <c r="BN16" s="1083"/>
      <c r="BO16" s="1083"/>
      <c r="BP16" s="1083"/>
      <c r="BQ16" s="1083"/>
      <c r="BR16" s="1083"/>
      <c r="BS16" s="1083"/>
      <c r="BT16" s="1083"/>
      <c r="BU16" s="1083"/>
      <c r="BV16" s="1083"/>
      <c r="BW16" s="1083"/>
      <c r="BX16" s="1083"/>
      <c r="BY16" s="1083"/>
      <c r="BZ16" s="1083"/>
    </row>
    <row r="17" spans="1:78" s="955" customFormat="1" ht="12.75">
      <c r="A17" s="953"/>
      <c r="B17" s="986">
        <v>12</v>
      </c>
      <c r="C17" s="2092" t="s">
        <v>953</v>
      </c>
      <c r="D17" s="945" t="str">
        <f t="shared" si="14"/>
        <v>Total</v>
      </c>
      <c r="E17" s="945" t="s">
        <v>461</v>
      </c>
      <c r="F17" s="946">
        <v>2016</v>
      </c>
      <c r="G17" s="945" t="s">
        <v>8</v>
      </c>
      <c r="H17" s="990" t="s">
        <v>11</v>
      </c>
      <c r="I17" s="990" t="s">
        <v>286</v>
      </c>
      <c r="J17" s="990" t="s">
        <v>1059</v>
      </c>
      <c r="K17" s="990"/>
      <c r="L17" s="995" t="str">
        <f t="shared" si="9"/>
        <v xml:space="preserve">        Non Real Estate Related</v>
      </c>
      <c r="M17" s="972">
        <f>+CSV_CR_T0!AV17</f>
        <v>0</v>
      </c>
      <c r="N17" s="973">
        <f>+CSV_CR_T0!BC17</f>
        <v>0</v>
      </c>
      <c r="O17" s="968">
        <f>+CSV_CR_T0!BF17</f>
        <v>0</v>
      </c>
      <c r="P17" s="973">
        <f>+CSV_CR_T0!BG17</f>
        <v>0</v>
      </c>
      <c r="Q17" s="2668">
        <f>+CSV_CR_T0!BH17</f>
        <v>0</v>
      </c>
      <c r="R17" s="973">
        <f>+CSV_CR_T0!BI17</f>
        <v>0</v>
      </c>
      <c r="S17" s="2648">
        <f>+CSV_CR_T0!BJ17</f>
        <v>0</v>
      </c>
      <c r="T17" s="2680"/>
      <c r="U17" s="2669"/>
      <c r="V17" s="1055">
        <f t="shared" si="10"/>
        <v>0</v>
      </c>
      <c r="W17" s="2669"/>
      <c r="X17" s="2669"/>
      <c r="Y17" s="2669"/>
      <c r="Z17" s="2669"/>
      <c r="AA17" s="2668">
        <f>IFERROR(Y17/(CSV_CR_T0!AF17*CSV_CR_T0!N17/CSV_CR_T0!BC17+CSV_CR_T0!Y17*CSV_CR_T0!V17/CSV_CR_T0!BC17),0)</f>
        <v>0</v>
      </c>
      <c r="AB17" s="1055">
        <f t="shared" si="0"/>
        <v>0</v>
      </c>
      <c r="AC17" s="2668">
        <f t="shared" si="1"/>
        <v>0</v>
      </c>
      <c r="AD17" s="976"/>
      <c r="AE17" s="973">
        <f t="shared" si="2"/>
        <v>0</v>
      </c>
      <c r="AF17" s="2668">
        <f t="shared" si="3"/>
        <v>0</v>
      </c>
      <c r="AG17" s="973">
        <f t="shared" si="4"/>
        <v>0</v>
      </c>
      <c r="AH17" s="2710"/>
      <c r="AI17" s="967"/>
      <c r="AJ17" s="2669"/>
      <c r="AK17" s="972">
        <f t="shared" si="5"/>
        <v>0</v>
      </c>
      <c r="AL17" s="976"/>
      <c r="AM17" s="976"/>
      <c r="AN17" s="973">
        <f t="shared" si="6"/>
        <v>0</v>
      </c>
      <c r="AO17" s="976"/>
      <c r="AP17" s="976"/>
      <c r="AQ17" s="968">
        <f t="shared" si="11"/>
        <v>0</v>
      </c>
      <c r="AR17" s="973">
        <f t="shared" si="7"/>
        <v>0</v>
      </c>
      <c r="AS17" s="2668">
        <f t="shared" si="12"/>
        <v>0</v>
      </c>
      <c r="AT17" s="973">
        <f t="shared" si="8"/>
        <v>0</v>
      </c>
      <c r="AU17" s="2648">
        <f t="shared" si="13"/>
        <v>0</v>
      </c>
      <c r="AV17" s="1083"/>
      <c r="AW17" s="1083"/>
      <c r="AX17" s="1083"/>
      <c r="AY17" s="1083"/>
      <c r="AZ17" s="1083"/>
      <c r="BA17" s="1083"/>
      <c r="BB17" s="1083"/>
      <c r="BC17" s="1083"/>
      <c r="BD17" s="1083"/>
      <c r="BE17" s="1083"/>
      <c r="BF17" s="1083"/>
      <c r="BG17" s="1083"/>
      <c r="BH17" s="1083"/>
      <c r="BI17" s="1083"/>
      <c r="BJ17" s="1083"/>
      <c r="BK17" s="1083"/>
      <c r="BL17" s="1083"/>
      <c r="BM17" s="1083"/>
      <c r="BN17" s="1083"/>
      <c r="BO17" s="1083"/>
      <c r="BP17" s="1083"/>
      <c r="BQ17" s="1083"/>
      <c r="BR17" s="1083"/>
      <c r="BS17" s="1083"/>
      <c r="BT17" s="1083"/>
      <c r="BU17" s="1083"/>
      <c r="BV17" s="1083"/>
      <c r="BW17" s="1083"/>
      <c r="BX17" s="1083"/>
      <c r="BY17" s="1083"/>
      <c r="BZ17" s="1083"/>
    </row>
    <row r="18" spans="1:78" s="955" customFormat="1" ht="12.75">
      <c r="A18" s="953"/>
      <c r="B18" s="986">
        <v>13</v>
      </c>
      <c r="C18" s="2092" t="s">
        <v>954</v>
      </c>
      <c r="D18" s="945" t="str">
        <f t="shared" si="14"/>
        <v>Total</v>
      </c>
      <c r="E18" s="945" t="s">
        <v>461</v>
      </c>
      <c r="F18" s="946">
        <v>2016</v>
      </c>
      <c r="G18" s="945" t="s">
        <v>8</v>
      </c>
      <c r="H18" s="990" t="s">
        <v>21</v>
      </c>
      <c r="I18" s="990"/>
      <c r="J18" s="990"/>
      <c r="K18" s="990"/>
      <c r="L18" s="998" t="str">
        <f t="shared" si="9"/>
        <v>Retail</v>
      </c>
      <c r="M18" s="972">
        <f>+CSV_CR_T0!AV18</f>
        <v>0</v>
      </c>
      <c r="N18" s="973">
        <f>+CSV_CR_T0!BC18</f>
        <v>0</v>
      </c>
      <c r="O18" s="968">
        <f>+CSV_CR_T0!BF18</f>
        <v>0</v>
      </c>
      <c r="P18" s="973">
        <f>+CSV_CR_T0!BG18</f>
        <v>0</v>
      </c>
      <c r="Q18" s="2668">
        <f>+CSV_CR_T0!BH18</f>
        <v>0</v>
      </c>
      <c r="R18" s="973">
        <f>+CSV_CR_T0!BI18</f>
        <v>0</v>
      </c>
      <c r="S18" s="2648">
        <f>+CSV_CR_T0!BJ18</f>
        <v>0</v>
      </c>
      <c r="T18" s="2679"/>
      <c r="U18" s="2670"/>
      <c r="V18" s="973">
        <f t="shared" si="10"/>
        <v>0</v>
      </c>
      <c r="W18" s="2670"/>
      <c r="X18" s="2670"/>
      <c r="Y18" s="2670"/>
      <c r="Z18" s="2670"/>
      <c r="AA18" s="2668">
        <f>IFERROR(Y18/(CSV_CR_T0!AF18*CSV_CR_T0!N18/CSV_CR_T0!BC18+CSV_CR_T0!Y18*CSV_CR_T0!V18/CSV_CR_T0!BC18),0)</f>
        <v>0</v>
      </c>
      <c r="AB18" s="973">
        <f t="shared" si="0"/>
        <v>0</v>
      </c>
      <c r="AC18" s="2668">
        <f t="shared" si="1"/>
        <v>0</v>
      </c>
      <c r="AD18" s="973">
        <f>+AD19+AD26+AD27</f>
        <v>0</v>
      </c>
      <c r="AE18" s="973">
        <f t="shared" si="2"/>
        <v>0</v>
      </c>
      <c r="AF18" s="2668">
        <f t="shared" si="3"/>
        <v>0</v>
      </c>
      <c r="AG18" s="973">
        <f t="shared" si="4"/>
        <v>0</v>
      </c>
      <c r="AH18" s="2711">
        <f t="shared" ref="AH18:AJ18" si="27">+AH19+AH26+AH27</f>
        <v>0</v>
      </c>
      <c r="AI18" s="973">
        <f t="shared" si="27"/>
        <v>0</v>
      </c>
      <c r="AJ18" s="2668">
        <f t="shared" si="27"/>
        <v>0</v>
      </c>
      <c r="AK18" s="972">
        <f t="shared" si="5"/>
        <v>0</v>
      </c>
      <c r="AL18" s="973">
        <f t="shared" ref="AL18:AM18" si="28">+AL19+AL26+AL27</f>
        <v>0</v>
      </c>
      <c r="AM18" s="973">
        <f t="shared" si="28"/>
        <v>0</v>
      </c>
      <c r="AN18" s="973">
        <f t="shared" si="6"/>
        <v>0</v>
      </c>
      <c r="AO18" s="973">
        <f t="shared" ref="AO18:AP18" si="29">+AO19+AO26+AO27</f>
        <v>0</v>
      </c>
      <c r="AP18" s="973">
        <f t="shared" si="29"/>
        <v>0</v>
      </c>
      <c r="AQ18" s="968">
        <f t="shared" si="11"/>
        <v>0</v>
      </c>
      <c r="AR18" s="973">
        <f t="shared" si="7"/>
        <v>0</v>
      </c>
      <c r="AS18" s="2668">
        <f t="shared" si="12"/>
        <v>0</v>
      </c>
      <c r="AT18" s="973">
        <f t="shared" si="8"/>
        <v>0</v>
      </c>
      <c r="AU18" s="2648">
        <f t="shared" si="13"/>
        <v>0</v>
      </c>
      <c r="AV18" s="1083"/>
      <c r="AW18" s="1083"/>
      <c r="AX18" s="1083"/>
      <c r="AY18" s="1083"/>
      <c r="AZ18" s="1083"/>
      <c r="BA18" s="1083"/>
      <c r="BB18" s="1083"/>
      <c r="BC18" s="1083"/>
      <c r="BD18" s="1083"/>
      <c r="BE18" s="1083"/>
      <c r="BF18" s="1083"/>
      <c r="BG18" s="1083"/>
      <c r="BH18" s="1083"/>
      <c r="BI18" s="1083"/>
      <c r="BJ18" s="1083"/>
      <c r="BK18" s="1083"/>
      <c r="BL18" s="1083"/>
      <c r="BM18" s="1083"/>
      <c r="BN18" s="1083"/>
      <c r="BO18" s="1083"/>
      <c r="BP18" s="1083"/>
      <c r="BQ18" s="1083"/>
      <c r="BR18" s="1083"/>
      <c r="BS18" s="1083"/>
      <c r="BT18" s="1083"/>
      <c r="BU18" s="1083"/>
      <c r="BV18" s="1083"/>
      <c r="BW18" s="1083"/>
      <c r="BX18" s="1083"/>
      <c r="BY18" s="1083"/>
      <c r="BZ18" s="1083"/>
    </row>
    <row r="19" spans="1:78" s="955" customFormat="1" ht="12.75">
      <c r="A19" s="953"/>
      <c r="B19" s="986">
        <v>14</v>
      </c>
      <c r="C19" s="2092" t="s">
        <v>954</v>
      </c>
      <c r="D19" s="945" t="str">
        <f t="shared" si="14"/>
        <v>Total</v>
      </c>
      <c r="E19" s="945" t="s">
        <v>461</v>
      </c>
      <c r="F19" s="946">
        <v>2016</v>
      </c>
      <c r="G19" s="945" t="s">
        <v>8</v>
      </c>
      <c r="H19" s="990" t="s">
        <v>21</v>
      </c>
      <c r="I19" s="990" t="s">
        <v>1056</v>
      </c>
      <c r="J19" s="990"/>
      <c r="K19" s="990"/>
      <c r="L19" s="995" t="str">
        <f t="shared" si="9"/>
        <v xml:space="preserve">    Secured on real estate property</v>
      </c>
      <c r="M19" s="972">
        <f>+CSV_CR_T0!AV19</f>
        <v>0</v>
      </c>
      <c r="N19" s="973">
        <f>+CSV_CR_T0!BC19</f>
        <v>0</v>
      </c>
      <c r="O19" s="968">
        <f>+CSV_CR_T0!BF19</f>
        <v>0</v>
      </c>
      <c r="P19" s="973">
        <f>+CSV_CR_T0!BG19</f>
        <v>0</v>
      </c>
      <c r="Q19" s="2668">
        <f>+CSV_CR_T0!BH19</f>
        <v>0</v>
      </c>
      <c r="R19" s="973">
        <f>+CSV_CR_T0!BI19</f>
        <v>0</v>
      </c>
      <c r="S19" s="2648">
        <f>+CSV_CR_T0!BJ19</f>
        <v>0</v>
      </c>
      <c r="T19" s="2679"/>
      <c r="U19" s="2670"/>
      <c r="V19" s="973">
        <f t="shared" si="10"/>
        <v>0</v>
      </c>
      <c r="W19" s="2670"/>
      <c r="X19" s="2670"/>
      <c r="Y19" s="2670"/>
      <c r="Z19" s="2670"/>
      <c r="AA19" s="2668">
        <f>IFERROR(Y19/(CSV_CR_T0!AF19*CSV_CR_T0!N19/CSV_CR_T0!BC19+CSV_CR_T0!Y19*CSV_CR_T0!V19/CSV_CR_T0!BC19),0)</f>
        <v>0</v>
      </c>
      <c r="AB19" s="973">
        <f t="shared" si="0"/>
        <v>0</v>
      </c>
      <c r="AC19" s="2668">
        <f t="shared" si="1"/>
        <v>0</v>
      </c>
      <c r="AD19" s="973">
        <f>+AD20+AD22</f>
        <v>0</v>
      </c>
      <c r="AE19" s="973">
        <f t="shared" si="2"/>
        <v>0</v>
      </c>
      <c r="AF19" s="2668">
        <f t="shared" si="3"/>
        <v>0</v>
      </c>
      <c r="AG19" s="973">
        <f t="shared" si="4"/>
        <v>0</v>
      </c>
      <c r="AH19" s="2711">
        <f t="shared" ref="AH19:AJ19" si="30">+AH20+AH22</f>
        <v>0</v>
      </c>
      <c r="AI19" s="973">
        <f t="shared" si="30"/>
        <v>0</v>
      </c>
      <c r="AJ19" s="2668">
        <f t="shared" si="30"/>
        <v>0</v>
      </c>
      <c r="AK19" s="972">
        <f t="shared" si="5"/>
        <v>0</v>
      </c>
      <c r="AL19" s="973">
        <f t="shared" ref="AL19:AM19" si="31">+AL20+AL22</f>
        <v>0</v>
      </c>
      <c r="AM19" s="973">
        <f t="shared" si="31"/>
        <v>0</v>
      </c>
      <c r="AN19" s="973">
        <f t="shared" si="6"/>
        <v>0</v>
      </c>
      <c r="AO19" s="973">
        <f t="shared" ref="AO19:AP19" si="32">+AO20+AO22</f>
        <v>0</v>
      </c>
      <c r="AP19" s="973">
        <f t="shared" si="32"/>
        <v>0</v>
      </c>
      <c r="AQ19" s="968">
        <f t="shared" si="11"/>
        <v>0</v>
      </c>
      <c r="AR19" s="973">
        <f t="shared" si="7"/>
        <v>0</v>
      </c>
      <c r="AS19" s="2668">
        <f t="shared" si="12"/>
        <v>0</v>
      </c>
      <c r="AT19" s="973">
        <f t="shared" si="8"/>
        <v>0</v>
      </c>
      <c r="AU19" s="2648">
        <f t="shared" si="13"/>
        <v>0</v>
      </c>
      <c r="AV19" s="1083"/>
      <c r="AW19" s="1083"/>
      <c r="AX19" s="1083"/>
      <c r="AY19" s="1083"/>
      <c r="AZ19" s="1083"/>
      <c r="BA19" s="1083"/>
      <c r="BB19" s="1083"/>
      <c r="BC19" s="1083"/>
      <c r="BD19" s="1083"/>
      <c r="BE19" s="1083"/>
      <c r="BF19" s="1083"/>
      <c r="BG19" s="1083"/>
      <c r="BH19" s="1083"/>
      <c r="BI19" s="1083"/>
      <c r="BJ19" s="1083"/>
      <c r="BK19" s="1083"/>
      <c r="BL19" s="1083"/>
      <c r="BM19" s="1083"/>
      <c r="BN19" s="1083"/>
      <c r="BO19" s="1083"/>
      <c r="BP19" s="1083"/>
      <c r="BQ19" s="1083"/>
      <c r="BR19" s="1083"/>
      <c r="BS19" s="1083"/>
      <c r="BT19" s="1083"/>
      <c r="BU19" s="1083"/>
      <c r="BV19" s="1083"/>
      <c r="BW19" s="1083"/>
      <c r="BX19" s="1083"/>
      <c r="BY19" s="1083"/>
      <c r="BZ19" s="1083"/>
    </row>
    <row r="20" spans="1:78" s="955" customFormat="1" ht="12.75">
      <c r="A20" s="953"/>
      <c r="B20" s="986">
        <v>15</v>
      </c>
      <c r="C20" s="2092" t="s">
        <v>953</v>
      </c>
      <c r="D20" s="945" t="str">
        <f t="shared" si="14"/>
        <v>Total</v>
      </c>
      <c r="E20" s="945" t="s">
        <v>461</v>
      </c>
      <c r="F20" s="946">
        <v>2016</v>
      </c>
      <c r="G20" s="945" t="s">
        <v>8</v>
      </c>
      <c r="H20" s="990" t="s">
        <v>21</v>
      </c>
      <c r="I20" s="990" t="s">
        <v>1056</v>
      </c>
      <c r="J20" s="990" t="s">
        <v>1055</v>
      </c>
      <c r="K20" s="990"/>
      <c r="L20" s="995" t="str">
        <f t="shared" si="9"/>
        <v xml:space="preserve">        SME</v>
      </c>
      <c r="M20" s="972">
        <f>+CSV_CR_T0!AV20</f>
        <v>0</v>
      </c>
      <c r="N20" s="973">
        <f>+CSV_CR_T0!BC20</f>
        <v>0</v>
      </c>
      <c r="O20" s="968">
        <f>+CSV_CR_T0!BF20</f>
        <v>0</v>
      </c>
      <c r="P20" s="973">
        <f>+CSV_CR_T0!BG20</f>
        <v>0</v>
      </c>
      <c r="Q20" s="2668">
        <f>+CSV_CR_T0!BH20</f>
        <v>0</v>
      </c>
      <c r="R20" s="973">
        <f>+CSV_CR_T0!BI20</f>
        <v>0</v>
      </c>
      <c r="S20" s="2648">
        <f>+CSV_CR_T0!BJ20</f>
        <v>0</v>
      </c>
      <c r="T20" s="2680"/>
      <c r="U20" s="2669"/>
      <c r="V20" s="1055">
        <f t="shared" si="10"/>
        <v>0</v>
      </c>
      <c r="W20" s="2669"/>
      <c r="X20" s="2669"/>
      <c r="Y20" s="2669"/>
      <c r="Z20" s="2669"/>
      <c r="AA20" s="2668">
        <f>IFERROR(Y20/(CSV_CR_T0!AF20*CSV_CR_T0!N20/CSV_CR_T0!BC20+CSV_CR_T0!Y20*CSV_CR_T0!V20/CSV_CR_T0!BC20),0)</f>
        <v>0</v>
      </c>
      <c r="AB20" s="1055">
        <f t="shared" si="0"/>
        <v>0</v>
      </c>
      <c r="AC20" s="2668">
        <f t="shared" si="1"/>
        <v>0</v>
      </c>
      <c r="AD20" s="976"/>
      <c r="AE20" s="973">
        <f t="shared" si="2"/>
        <v>0</v>
      </c>
      <c r="AF20" s="2668">
        <f t="shared" si="3"/>
        <v>0</v>
      </c>
      <c r="AG20" s="973">
        <f t="shared" si="4"/>
        <v>0</v>
      </c>
      <c r="AH20" s="2710"/>
      <c r="AI20" s="967"/>
      <c r="AJ20" s="2669"/>
      <c r="AK20" s="972">
        <f t="shared" si="5"/>
        <v>0</v>
      </c>
      <c r="AL20" s="976"/>
      <c r="AM20" s="976"/>
      <c r="AN20" s="973">
        <f t="shared" si="6"/>
        <v>0</v>
      </c>
      <c r="AO20" s="976"/>
      <c r="AP20" s="976"/>
      <c r="AQ20" s="968">
        <f t="shared" si="11"/>
        <v>0</v>
      </c>
      <c r="AR20" s="973">
        <f t="shared" si="7"/>
        <v>0</v>
      </c>
      <c r="AS20" s="2668">
        <f t="shared" si="12"/>
        <v>0</v>
      </c>
      <c r="AT20" s="973">
        <f t="shared" si="8"/>
        <v>0</v>
      </c>
      <c r="AU20" s="2648">
        <f t="shared" si="13"/>
        <v>0</v>
      </c>
      <c r="AV20" s="1083"/>
      <c r="AW20" s="1083"/>
      <c r="AX20" s="1083"/>
      <c r="AY20" s="1083"/>
      <c r="AZ20" s="1083"/>
      <c r="BA20" s="1083"/>
      <c r="BB20" s="1083"/>
      <c r="BC20" s="1083"/>
      <c r="BD20" s="1083"/>
      <c r="BE20" s="1083"/>
      <c r="BF20" s="1083"/>
      <c r="BG20" s="1083"/>
      <c r="BH20" s="1083"/>
      <c r="BI20" s="1083"/>
      <c r="BJ20" s="1083"/>
      <c r="BK20" s="1083"/>
      <c r="BL20" s="1083"/>
      <c r="BM20" s="1083"/>
      <c r="BN20" s="1083"/>
      <c r="BO20" s="1083"/>
      <c r="BP20" s="1083"/>
      <c r="BQ20" s="1083"/>
      <c r="BR20" s="1083"/>
      <c r="BS20" s="1083"/>
      <c r="BT20" s="1083"/>
      <c r="BU20" s="1083"/>
      <c r="BV20" s="1083"/>
      <c r="BW20" s="1083"/>
      <c r="BX20" s="1083"/>
      <c r="BY20" s="1083"/>
      <c r="BZ20" s="1083"/>
    </row>
    <row r="21" spans="1:78" s="955" customFormat="1" ht="12.75" customHeight="1">
      <c r="A21" s="978"/>
      <c r="B21" s="1001">
        <v>16</v>
      </c>
      <c r="C21" s="2093" t="s">
        <v>1053</v>
      </c>
      <c r="D21" s="945" t="str">
        <f t="shared" si="14"/>
        <v>Total</v>
      </c>
      <c r="E21" s="945" t="s">
        <v>461</v>
      </c>
      <c r="F21" s="946">
        <v>2016</v>
      </c>
      <c r="G21" s="945" t="s">
        <v>8</v>
      </c>
      <c r="H21" s="990" t="s">
        <v>21</v>
      </c>
      <c r="I21" s="990" t="s">
        <v>1056</v>
      </c>
      <c r="J21" s="990" t="s">
        <v>1055</v>
      </c>
      <c r="K21" s="990" t="s">
        <v>1060</v>
      </c>
      <c r="L21" s="1002" t="str">
        <f t="shared" si="9"/>
        <v xml:space="preserve">                (OPTIONAL) of which: subject to SME-supporting factor</v>
      </c>
      <c r="M21" s="972">
        <f>+CSV_CR_T0!AV21</f>
        <v>0</v>
      </c>
      <c r="N21" s="973">
        <f>+CSV_CR_T0!BC21</f>
        <v>0</v>
      </c>
      <c r="O21" s="968">
        <f>+CSV_CR_T0!BF21</f>
        <v>0</v>
      </c>
      <c r="P21" s="973">
        <f>+CSV_CR_T0!BG21</f>
        <v>0</v>
      </c>
      <c r="Q21" s="2668">
        <f>+CSV_CR_T0!BH21</f>
        <v>0</v>
      </c>
      <c r="R21" s="973">
        <f>+CSV_CR_T0!BI21</f>
        <v>0</v>
      </c>
      <c r="S21" s="2648">
        <f>+CSV_CR_T0!BJ21</f>
        <v>0</v>
      </c>
      <c r="T21" s="2680"/>
      <c r="U21" s="2669"/>
      <c r="V21" s="1055">
        <f t="shared" si="10"/>
        <v>0</v>
      </c>
      <c r="W21" s="2669"/>
      <c r="X21" s="2669"/>
      <c r="Y21" s="2669"/>
      <c r="Z21" s="2669"/>
      <c r="AA21" s="2668">
        <f>IFERROR(Y21/(CSV_CR_T0!AF21*CSV_CR_T0!N21/CSV_CR_T0!BC21+CSV_CR_T0!Y21*CSV_CR_T0!V21/CSV_CR_T0!BC21),0)</f>
        <v>0</v>
      </c>
      <c r="AB21" s="1055">
        <f t="shared" si="0"/>
        <v>0</v>
      </c>
      <c r="AC21" s="2668">
        <f t="shared" si="1"/>
        <v>0</v>
      </c>
      <c r="AD21" s="976"/>
      <c r="AE21" s="973">
        <f t="shared" si="2"/>
        <v>0</v>
      </c>
      <c r="AF21" s="2668">
        <f t="shared" si="3"/>
        <v>0</v>
      </c>
      <c r="AG21" s="973">
        <f t="shared" si="4"/>
        <v>0</v>
      </c>
      <c r="AH21" s="2710"/>
      <c r="AI21" s="967"/>
      <c r="AJ21" s="2669"/>
      <c r="AK21" s="972">
        <f t="shared" si="5"/>
        <v>0</v>
      </c>
      <c r="AL21" s="976"/>
      <c r="AM21" s="976"/>
      <c r="AN21" s="973">
        <f t="shared" si="6"/>
        <v>0</v>
      </c>
      <c r="AO21" s="976"/>
      <c r="AP21" s="976"/>
      <c r="AQ21" s="968">
        <f t="shared" si="11"/>
        <v>0</v>
      </c>
      <c r="AR21" s="973">
        <f t="shared" si="7"/>
        <v>0</v>
      </c>
      <c r="AS21" s="2668">
        <f t="shared" si="12"/>
        <v>0</v>
      </c>
      <c r="AT21" s="973">
        <f t="shared" si="8"/>
        <v>0</v>
      </c>
      <c r="AU21" s="2648">
        <f t="shared" si="13"/>
        <v>0</v>
      </c>
      <c r="AV21" s="1083"/>
      <c r="AW21" s="1083"/>
      <c r="AX21" s="1083"/>
      <c r="AY21" s="1083"/>
      <c r="AZ21" s="1083"/>
      <c r="BA21" s="1083"/>
      <c r="BB21" s="1083"/>
      <c r="BC21" s="1083"/>
      <c r="BD21" s="1083"/>
      <c r="BE21" s="1083"/>
      <c r="BF21" s="1083"/>
      <c r="BG21" s="1083"/>
      <c r="BH21" s="1083"/>
      <c r="BI21" s="1083"/>
      <c r="BJ21" s="1083"/>
      <c r="BK21" s="1083"/>
      <c r="BL21" s="1083"/>
      <c r="BM21" s="1083"/>
      <c r="BN21" s="1083"/>
      <c r="BO21" s="1083"/>
      <c r="BP21" s="1083"/>
      <c r="BQ21" s="1083"/>
      <c r="BR21" s="1083"/>
      <c r="BS21" s="1083"/>
      <c r="BT21" s="1083"/>
      <c r="BU21" s="1083"/>
      <c r="BV21" s="1083"/>
      <c r="BW21" s="1083"/>
      <c r="BX21" s="1083"/>
      <c r="BY21" s="1083"/>
      <c r="BZ21" s="1083"/>
    </row>
    <row r="22" spans="1:78" s="955" customFormat="1" ht="12.75">
      <c r="A22" s="953"/>
      <c r="B22" s="986">
        <v>17</v>
      </c>
      <c r="C22" s="2092" t="s">
        <v>953</v>
      </c>
      <c r="D22" s="945" t="str">
        <f t="shared" si="14"/>
        <v>Total</v>
      </c>
      <c r="E22" s="945" t="s">
        <v>461</v>
      </c>
      <c r="F22" s="946">
        <v>2016</v>
      </c>
      <c r="G22" s="945" t="s">
        <v>8</v>
      </c>
      <c r="H22" s="990" t="s">
        <v>21</v>
      </c>
      <c r="I22" s="990" t="s">
        <v>1056</v>
      </c>
      <c r="J22" s="990" t="s">
        <v>1061</v>
      </c>
      <c r="K22" s="990"/>
      <c r="L22" s="995" t="str">
        <f t="shared" si="9"/>
        <v xml:space="preserve">        Non SME</v>
      </c>
      <c r="M22" s="972">
        <f>+CSV_CR_T0!AV22</f>
        <v>0</v>
      </c>
      <c r="N22" s="973">
        <f>+CSV_CR_T0!BC22</f>
        <v>0</v>
      </c>
      <c r="O22" s="968">
        <f>+CSV_CR_T0!BF22</f>
        <v>0</v>
      </c>
      <c r="P22" s="973">
        <f>+CSV_CR_T0!BG22</f>
        <v>0</v>
      </c>
      <c r="Q22" s="2668">
        <f>+CSV_CR_T0!BH22</f>
        <v>0</v>
      </c>
      <c r="R22" s="973">
        <f>+CSV_CR_T0!BI22</f>
        <v>0</v>
      </c>
      <c r="S22" s="2648">
        <f>+CSV_CR_T0!BJ22</f>
        <v>0</v>
      </c>
      <c r="T22" s="2680"/>
      <c r="U22" s="2669"/>
      <c r="V22" s="1055">
        <f t="shared" si="10"/>
        <v>0</v>
      </c>
      <c r="W22" s="2669"/>
      <c r="X22" s="2669"/>
      <c r="Y22" s="2669"/>
      <c r="Z22" s="2669"/>
      <c r="AA22" s="2668">
        <f>IFERROR(Y22/(CSV_CR_T0!AF22*CSV_CR_T0!N22/CSV_CR_T0!BC22+CSV_CR_T0!Y22*CSV_CR_T0!V22/CSV_CR_T0!BC22),0)</f>
        <v>0</v>
      </c>
      <c r="AB22" s="1055">
        <f t="shared" si="0"/>
        <v>0</v>
      </c>
      <c r="AC22" s="2668">
        <f t="shared" si="1"/>
        <v>0</v>
      </c>
      <c r="AD22" s="976"/>
      <c r="AE22" s="973">
        <f t="shared" si="2"/>
        <v>0</v>
      </c>
      <c r="AF22" s="2668">
        <f t="shared" si="3"/>
        <v>0</v>
      </c>
      <c r="AG22" s="973">
        <f t="shared" si="4"/>
        <v>0</v>
      </c>
      <c r="AH22" s="2710"/>
      <c r="AI22" s="967"/>
      <c r="AJ22" s="2669"/>
      <c r="AK22" s="972">
        <f t="shared" si="5"/>
        <v>0</v>
      </c>
      <c r="AL22" s="976"/>
      <c r="AM22" s="976"/>
      <c r="AN22" s="973">
        <f t="shared" si="6"/>
        <v>0</v>
      </c>
      <c r="AO22" s="976"/>
      <c r="AP22" s="976"/>
      <c r="AQ22" s="968">
        <f t="shared" si="11"/>
        <v>0</v>
      </c>
      <c r="AR22" s="973">
        <f t="shared" si="7"/>
        <v>0</v>
      </c>
      <c r="AS22" s="2668">
        <f t="shared" si="12"/>
        <v>0</v>
      </c>
      <c r="AT22" s="973">
        <f t="shared" si="8"/>
        <v>0</v>
      </c>
      <c r="AU22" s="2648">
        <f t="shared" si="13"/>
        <v>0</v>
      </c>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row>
    <row r="23" spans="1:78" s="955" customFormat="1" ht="12.75">
      <c r="A23" s="978"/>
      <c r="B23" s="1001">
        <v>18</v>
      </c>
      <c r="C23" s="2093" t="s">
        <v>1053</v>
      </c>
      <c r="D23" s="945" t="str">
        <f t="shared" si="14"/>
        <v>Total</v>
      </c>
      <c r="E23" s="945" t="s">
        <v>461</v>
      </c>
      <c r="F23" s="946">
        <v>2016</v>
      </c>
      <c r="G23" s="945" t="s">
        <v>8</v>
      </c>
      <c r="H23" s="990" t="s">
        <v>21</v>
      </c>
      <c r="I23" s="990" t="s">
        <v>1056</v>
      </c>
      <c r="J23" s="990" t="s">
        <v>1061</v>
      </c>
      <c r="K23" s="990" t="s">
        <v>1062</v>
      </c>
      <c r="L23" s="1002" t="str">
        <f t="shared" si="9"/>
        <v xml:space="preserve">                (OPTIONAL) of which: Owner Occupier</v>
      </c>
      <c r="M23" s="972">
        <f>+CSV_CR_T0!AV23</f>
        <v>0</v>
      </c>
      <c r="N23" s="973">
        <f>+CSV_CR_T0!BC23</f>
        <v>0</v>
      </c>
      <c r="O23" s="968">
        <f>+CSV_CR_T0!BF23</f>
        <v>0</v>
      </c>
      <c r="P23" s="973">
        <f>+CSV_CR_T0!BG23</f>
        <v>0</v>
      </c>
      <c r="Q23" s="2668">
        <f>+CSV_CR_T0!BH23</f>
        <v>0</v>
      </c>
      <c r="R23" s="973">
        <f>+CSV_CR_T0!BI23</f>
        <v>0</v>
      </c>
      <c r="S23" s="2648">
        <f>+CSV_CR_T0!BJ23</f>
        <v>0</v>
      </c>
      <c r="T23" s="2680"/>
      <c r="U23" s="2669"/>
      <c r="V23" s="1055">
        <f t="shared" si="10"/>
        <v>0</v>
      </c>
      <c r="W23" s="2669"/>
      <c r="X23" s="2669"/>
      <c r="Y23" s="2669"/>
      <c r="Z23" s="2669"/>
      <c r="AA23" s="2668">
        <f>IFERROR(Y23/(CSV_CR_T0!AF23*CSV_CR_T0!N23/CSV_CR_T0!BC23+CSV_CR_T0!Y23*CSV_CR_T0!V23/CSV_CR_T0!BC23),0)</f>
        <v>0</v>
      </c>
      <c r="AB23" s="1055">
        <f t="shared" si="0"/>
        <v>0</v>
      </c>
      <c r="AC23" s="2668">
        <f t="shared" si="1"/>
        <v>0</v>
      </c>
      <c r="AD23" s="976"/>
      <c r="AE23" s="973">
        <f t="shared" si="2"/>
        <v>0</v>
      </c>
      <c r="AF23" s="2668">
        <f t="shared" si="3"/>
        <v>0</v>
      </c>
      <c r="AG23" s="973">
        <f t="shared" si="4"/>
        <v>0</v>
      </c>
      <c r="AH23" s="2710"/>
      <c r="AI23" s="967"/>
      <c r="AJ23" s="2669"/>
      <c r="AK23" s="972">
        <f t="shared" si="5"/>
        <v>0</v>
      </c>
      <c r="AL23" s="976"/>
      <c r="AM23" s="976"/>
      <c r="AN23" s="973">
        <f t="shared" si="6"/>
        <v>0</v>
      </c>
      <c r="AO23" s="976"/>
      <c r="AP23" s="976"/>
      <c r="AQ23" s="968">
        <f t="shared" si="11"/>
        <v>0</v>
      </c>
      <c r="AR23" s="973">
        <f t="shared" si="7"/>
        <v>0</v>
      </c>
      <c r="AS23" s="2668">
        <f t="shared" si="12"/>
        <v>0</v>
      </c>
      <c r="AT23" s="973">
        <f t="shared" si="8"/>
        <v>0</v>
      </c>
      <c r="AU23" s="2648">
        <f t="shared" si="13"/>
        <v>0</v>
      </c>
      <c r="AV23" s="1083"/>
      <c r="AW23" s="1083"/>
      <c r="AX23" s="1083"/>
      <c r="AY23" s="1083"/>
      <c r="AZ23" s="1083"/>
      <c r="BA23" s="1083"/>
      <c r="BB23" s="1083"/>
      <c r="BC23" s="1083"/>
      <c r="BD23" s="1083"/>
      <c r="BE23" s="1083"/>
      <c r="BF23" s="1083"/>
      <c r="BG23" s="1083"/>
      <c r="BH23" s="1083"/>
      <c r="BI23" s="1083"/>
      <c r="BJ23" s="1083"/>
      <c r="BK23" s="1083"/>
      <c r="BL23" s="1083"/>
      <c r="BM23" s="1083"/>
      <c r="BN23" s="1083"/>
      <c r="BO23" s="1083"/>
      <c r="BP23" s="1083"/>
      <c r="BQ23" s="1083"/>
      <c r="BR23" s="1083"/>
      <c r="BS23" s="1083"/>
      <c r="BT23" s="1083"/>
      <c r="BU23" s="1083"/>
      <c r="BV23" s="1083"/>
      <c r="BW23" s="1083"/>
      <c r="BX23" s="1083"/>
      <c r="BY23" s="1083"/>
      <c r="BZ23" s="1083"/>
    </row>
    <row r="24" spans="1:78" s="955" customFormat="1" ht="12.75" customHeight="1">
      <c r="A24" s="978"/>
      <c r="B24" s="1001">
        <v>19</v>
      </c>
      <c r="C24" s="2093" t="s">
        <v>1053</v>
      </c>
      <c r="D24" s="945" t="str">
        <f t="shared" si="14"/>
        <v>Total</v>
      </c>
      <c r="E24" s="945" t="s">
        <v>461</v>
      </c>
      <c r="F24" s="946">
        <v>2016</v>
      </c>
      <c r="G24" s="945" t="s">
        <v>8</v>
      </c>
      <c r="H24" s="990" t="s">
        <v>21</v>
      </c>
      <c r="I24" s="990" t="s">
        <v>1056</v>
      </c>
      <c r="J24" s="990" t="s">
        <v>1061</v>
      </c>
      <c r="K24" s="990" t="s">
        <v>1063</v>
      </c>
      <c r="L24" s="1002" t="str">
        <f t="shared" si="9"/>
        <v xml:space="preserve">                (OPTIONAL) of which: Buy to let</v>
      </c>
      <c r="M24" s="972">
        <f>+CSV_CR_T0!AV24</f>
        <v>0</v>
      </c>
      <c r="N24" s="973">
        <f>+CSV_CR_T0!BC24</f>
        <v>0</v>
      </c>
      <c r="O24" s="968">
        <f>+CSV_CR_T0!BF24</f>
        <v>0</v>
      </c>
      <c r="P24" s="973">
        <f>+CSV_CR_T0!BG24</f>
        <v>0</v>
      </c>
      <c r="Q24" s="2668">
        <f>+CSV_CR_T0!BH24</f>
        <v>0</v>
      </c>
      <c r="R24" s="973">
        <f>+CSV_CR_T0!BI24</f>
        <v>0</v>
      </c>
      <c r="S24" s="2648">
        <f>+CSV_CR_T0!BJ24</f>
        <v>0</v>
      </c>
      <c r="T24" s="2680"/>
      <c r="U24" s="2669"/>
      <c r="V24" s="1055">
        <f t="shared" si="10"/>
        <v>0</v>
      </c>
      <c r="W24" s="2669"/>
      <c r="X24" s="2669"/>
      <c r="Y24" s="2669"/>
      <c r="Z24" s="2669"/>
      <c r="AA24" s="2668">
        <f>IFERROR(Y24/(CSV_CR_T0!AF24*CSV_CR_T0!N24/CSV_CR_T0!BC24+CSV_CR_T0!Y24*CSV_CR_T0!V24/CSV_CR_T0!BC24),0)</f>
        <v>0</v>
      </c>
      <c r="AB24" s="1055">
        <f t="shared" si="0"/>
        <v>0</v>
      </c>
      <c r="AC24" s="2668">
        <f t="shared" si="1"/>
        <v>0</v>
      </c>
      <c r="AD24" s="976"/>
      <c r="AE24" s="973">
        <f t="shared" si="2"/>
        <v>0</v>
      </c>
      <c r="AF24" s="2668">
        <f t="shared" si="3"/>
        <v>0</v>
      </c>
      <c r="AG24" s="973">
        <f t="shared" si="4"/>
        <v>0</v>
      </c>
      <c r="AH24" s="2710"/>
      <c r="AI24" s="967"/>
      <c r="AJ24" s="2669"/>
      <c r="AK24" s="972">
        <f t="shared" si="5"/>
        <v>0</v>
      </c>
      <c r="AL24" s="976"/>
      <c r="AM24" s="976"/>
      <c r="AN24" s="973">
        <f t="shared" si="6"/>
        <v>0</v>
      </c>
      <c r="AO24" s="976"/>
      <c r="AP24" s="976"/>
      <c r="AQ24" s="968">
        <f t="shared" si="11"/>
        <v>0</v>
      </c>
      <c r="AR24" s="973">
        <f t="shared" si="7"/>
        <v>0</v>
      </c>
      <c r="AS24" s="2668">
        <f t="shared" si="12"/>
        <v>0</v>
      </c>
      <c r="AT24" s="973">
        <f t="shared" si="8"/>
        <v>0</v>
      </c>
      <c r="AU24" s="2648">
        <f t="shared" si="13"/>
        <v>0</v>
      </c>
      <c r="AV24" s="1083"/>
      <c r="AW24" s="1083"/>
      <c r="AX24" s="1083"/>
      <c r="AY24" s="1083"/>
      <c r="AZ24" s="1083"/>
      <c r="BA24" s="1083"/>
      <c r="BB24" s="1083"/>
      <c r="BC24" s="1083"/>
      <c r="BD24" s="1083"/>
      <c r="BE24" s="1083"/>
      <c r="BF24" s="1083"/>
      <c r="BG24" s="1083"/>
      <c r="BH24" s="1083"/>
      <c r="BI24" s="1083"/>
      <c r="BJ24" s="1083"/>
      <c r="BK24" s="1083"/>
      <c r="BL24" s="1083"/>
      <c r="BM24" s="1083"/>
      <c r="BN24" s="1083"/>
      <c r="BO24" s="1083"/>
      <c r="BP24" s="1083"/>
      <c r="BQ24" s="1083"/>
      <c r="BR24" s="1083"/>
      <c r="BS24" s="1083"/>
      <c r="BT24" s="1083"/>
      <c r="BU24" s="1083"/>
      <c r="BV24" s="1083"/>
      <c r="BW24" s="1083"/>
      <c r="BX24" s="1083"/>
      <c r="BY24" s="1083"/>
      <c r="BZ24" s="1083"/>
    </row>
    <row r="25" spans="1:78" s="955" customFormat="1" ht="12.75">
      <c r="A25" s="978"/>
      <c r="B25" s="1001">
        <v>20</v>
      </c>
      <c r="C25" s="2093" t="s">
        <v>1053</v>
      </c>
      <c r="D25" s="945" t="str">
        <f t="shared" si="14"/>
        <v>Total</v>
      </c>
      <c r="E25" s="945" t="s">
        <v>461</v>
      </c>
      <c r="F25" s="946">
        <v>2016</v>
      </c>
      <c r="G25" s="945" t="s">
        <v>8</v>
      </c>
      <c r="H25" s="990" t="s">
        <v>21</v>
      </c>
      <c r="I25" s="990" t="s">
        <v>1056</v>
      </c>
      <c r="J25" s="990" t="s">
        <v>1061</v>
      </c>
      <c r="K25" s="990" t="s">
        <v>1064</v>
      </c>
      <c r="L25" s="1002" t="str">
        <f t="shared" si="9"/>
        <v xml:space="preserve">                (OPTIONAL) of which: Other secured by real estate</v>
      </c>
      <c r="M25" s="972">
        <f>+CSV_CR_T0!AV25</f>
        <v>0</v>
      </c>
      <c r="N25" s="973">
        <f>+CSV_CR_T0!BC25</f>
        <v>0</v>
      </c>
      <c r="O25" s="968">
        <f>+CSV_CR_T0!BF25</f>
        <v>0</v>
      </c>
      <c r="P25" s="973">
        <f>+CSV_CR_T0!BG25</f>
        <v>0</v>
      </c>
      <c r="Q25" s="2668">
        <f>+CSV_CR_T0!BH25</f>
        <v>0</v>
      </c>
      <c r="R25" s="973">
        <f>+CSV_CR_T0!BI25</f>
        <v>0</v>
      </c>
      <c r="S25" s="2648">
        <f>+CSV_CR_T0!BJ25</f>
        <v>0</v>
      </c>
      <c r="T25" s="2680"/>
      <c r="U25" s="2669"/>
      <c r="V25" s="1055">
        <f t="shared" si="10"/>
        <v>0</v>
      </c>
      <c r="W25" s="2669"/>
      <c r="X25" s="2669"/>
      <c r="Y25" s="2669"/>
      <c r="Z25" s="2669"/>
      <c r="AA25" s="2668">
        <f>IFERROR(Y25/(CSV_CR_T0!AF25*CSV_CR_T0!N25/CSV_CR_T0!BC25+CSV_CR_T0!Y25*CSV_CR_T0!V25/CSV_CR_T0!BC25),0)</f>
        <v>0</v>
      </c>
      <c r="AB25" s="1055">
        <f t="shared" si="0"/>
        <v>0</v>
      </c>
      <c r="AC25" s="2668">
        <f t="shared" si="1"/>
        <v>0</v>
      </c>
      <c r="AD25" s="976"/>
      <c r="AE25" s="973">
        <f t="shared" si="2"/>
        <v>0</v>
      </c>
      <c r="AF25" s="2668">
        <f t="shared" si="3"/>
        <v>0</v>
      </c>
      <c r="AG25" s="973">
        <f t="shared" si="4"/>
        <v>0</v>
      </c>
      <c r="AH25" s="2710"/>
      <c r="AI25" s="967"/>
      <c r="AJ25" s="2669"/>
      <c r="AK25" s="972">
        <f t="shared" si="5"/>
        <v>0</v>
      </c>
      <c r="AL25" s="976"/>
      <c r="AM25" s="976"/>
      <c r="AN25" s="973">
        <f t="shared" si="6"/>
        <v>0</v>
      </c>
      <c r="AO25" s="976"/>
      <c r="AP25" s="976"/>
      <c r="AQ25" s="968">
        <f t="shared" si="11"/>
        <v>0</v>
      </c>
      <c r="AR25" s="973">
        <f t="shared" si="7"/>
        <v>0</v>
      </c>
      <c r="AS25" s="2668">
        <f t="shared" si="12"/>
        <v>0</v>
      </c>
      <c r="AT25" s="973">
        <f t="shared" si="8"/>
        <v>0</v>
      </c>
      <c r="AU25" s="2648">
        <f t="shared" si="13"/>
        <v>0</v>
      </c>
      <c r="AV25" s="1083"/>
      <c r="AW25" s="1083"/>
      <c r="AX25" s="1083"/>
      <c r="AY25" s="1083"/>
      <c r="AZ25" s="1083"/>
      <c r="BA25" s="1083"/>
      <c r="BB25" s="1083"/>
      <c r="BC25" s="1083"/>
      <c r="BD25" s="1083"/>
      <c r="BE25" s="1083"/>
      <c r="BF25" s="1083"/>
      <c r="BG25" s="1083"/>
      <c r="BH25" s="1083"/>
      <c r="BI25" s="1083"/>
      <c r="BJ25" s="1083"/>
      <c r="BK25" s="1083"/>
      <c r="BL25" s="1083"/>
      <c r="BM25" s="1083"/>
      <c r="BN25" s="1083"/>
      <c r="BO25" s="1083"/>
      <c r="BP25" s="1083"/>
      <c r="BQ25" s="1083"/>
      <c r="BR25" s="1083"/>
      <c r="BS25" s="1083"/>
      <c r="BT25" s="1083"/>
      <c r="BU25" s="1083"/>
      <c r="BV25" s="1083"/>
      <c r="BW25" s="1083"/>
      <c r="BX25" s="1083"/>
      <c r="BY25" s="1083"/>
      <c r="BZ25" s="1083"/>
    </row>
    <row r="26" spans="1:78" s="955" customFormat="1" ht="12.75">
      <c r="A26" s="953"/>
      <c r="B26" s="986">
        <v>21</v>
      </c>
      <c r="C26" s="2092" t="s">
        <v>953</v>
      </c>
      <c r="D26" s="945" t="str">
        <f t="shared" si="14"/>
        <v>Total</v>
      </c>
      <c r="E26" s="945" t="s">
        <v>461</v>
      </c>
      <c r="F26" s="946">
        <v>2016</v>
      </c>
      <c r="G26" s="945" t="s">
        <v>8</v>
      </c>
      <c r="H26" s="990" t="s">
        <v>21</v>
      </c>
      <c r="I26" s="990" t="s">
        <v>1057</v>
      </c>
      <c r="J26" s="990"/>
      <c r="K26" s="990"/>
      <c r="L26" s="995" t="str">
        <f t="shared" si="9"/>
        <v xml:space="preserve">    Qualifying Revolving</v>
      </c>
      <c r="M26" s="972">
        <f>+CSV_CR_T0!AV26</f>
        <v>0</v>
      </c>
      <c r="N26" s="973">
        <f>+CSV_CR_T0!BC26</f>
        <v>0</v>
      </c>
      <c r="O26" s="968">
        <f>+CSV_CR_T0!BF26</f>
        <v>0</v>
      </c>
      <c r="P26" s="973">
        <f>+CSV_CR_T0!BG26</f>
        <v>0</v>
      </c>
      <c r="Q26" s="2668">
        <f>+CSV_CR_T0!BH26</f>
        <v>0</v>
      </c>
      <c r="R26" s="973">
        <f>+CSV_CR_T0!BI26</f>
        <v>0</v>
      </c>
      <c r="S26" s="2648">
        <f>+CSV_CR_T0!BJ26</f>
        <v>0</v>
      </c>
      <c r="T26" s="2679"/>
      <c r="U26" s="2670"/>
      <c r="V26" s="973">
        <f t="shared" si="10"/>
        <v>0</v>
      </c>
      <c r="W26" s="2670"/>
      <c r="X26" s="2670"/>
      <c r="Y26" s="2670"/>
      <c r="Z26" s="2670"/>
      <c r="AA26" s="2668">
        <f>IFERROR(Y26/(CSV_CR_T0!AF26*CSV_CR_T0!N26/CSV_CR_T0!BC26+CSV_CR_T0!Y26*CSV_CR_T0!V26/CSV_CR_T0!BC26),0)</f>
        <v>0</v>
      </c>
      <c r="AB26" s="973">
        <f t="shared" si="0"/>
        <v>0</v>
      </c>
      <c r="AC26" s="2668">
        <f t="shared" si="1"/>
        <v>0</v>
      </c>
      <c r="AD26" s="967"/>
      <c r="AE26" s="973">
        <f t="shared" si="2"/>
        <v>0</v>
      </c>
      <c r="AF26" s="2668">
        <f t="shared" si="3"/>
        <v>0</v>
      </c>
      <c r="AG26" s="973">
        <f t="shared" si="4"/>
        <v>0</v>
      </c>
      <c r="AH26" s="2710"/>
      <c r="AI26" s="967"/>
      <c r="AJ26" s="2670"/>
      <c r="AK26" s="972">
        <f t="shared" si="5"/>
        <v>0</v>
      </c>
      <c r="AL26" s="967"/>
      <c r="AM26" s="967"/>
      <c r="AN26" s="973">
        <f t="shared" si="6"/>
        <v>0</v>
      </c>
      <c r="AO26" s="967"/>
      <c r="AP26" s="967"/>
      <c r="AQ26" s="968">
        <f t="shared" si="11"/>
        <v>0</v>
      </c>
      <c r="AR26" s="973">
        <f t="shared" si="7"/>
        <v>0</v>
      </c>
      <c r="AS26" s="2668">
        <f t="shared" si="12"/>
        <v>0</v>
      </c>
      <c r="AT26" s="973">
        <f t="shared" si="8"/>
        <v>0</v>
      </c>
      <c r="AU26" s="2648">
        <f t="shared" si="13"/>
        <v>0</v>
      </c>
      <c r="AV26" s="1083"/>
      <c r="AW26" s="1083"/>
      <c r="AX26" s="1083"/>
      <c r="AY26" s="1083"/>
      <c r="AZ26" s="1083"/>
      <c r="BA26" s="1083"/>
      <c r="BB26" s="1083"/>
      <c r="BC26" s="1083"/>
      <c r="BD26" s="1083"/>
      <c r="BE26" s="1083"/>
      <c r="BF26" s="1083"/>
      <c r="BG26" s="1083"/>
      <c r="BH26" s="1083"/>
      <c r="BI26" s="1083"/>
      <c r="BJ26" s="1083"/>
      <c r="BK26" s="1083"/>
      <c r="BL26" s="1083"/>
      <c r="BM26" s="1083"/>
      <c r="BN26" s="1083"/>
      <c r="BO26" s="1083"/>
      <c r="BP26" s="1083"/>
      <c r="BQ26" s="1083"/>
      <c r="BR26" s="1083"/>
      <c r="BS26" s="1083"/>
      <c r="BT26" s="1083"/>
      <c r="BU26" s="1083"/>
      <c r="BV26" s="1083"/>
      <c r="BW26" s="1083"/>
      <c r="BX26" s="1083"/>
      <c r="BY26" s="1083"/>
      <c r="BZ26" s="1083"/>
    </row>
    <row r="27" spans="1:78" s="955" customFormat="1" ht="12.75">
      <c r="A27" s="953"/>
      <c r="B27" s="986">
        <v>22</v>
      </c>
      <c r="C27" s="2092" t="s">
        <v>954</v>
      </c>
      <c r="D27" s="945" t="str">
        <f t="shared" si="14"/>
        <v>Total</v>
      </c>
      <c r="E27" s="945" t="s">
        <v>461</v>
      </c>
      <c r="F27" s="946">
        <v>2016</v>
      </c>
      <c r="G27" s="945" t="s">
        <v>8</v>
      </c>
      <c r="H27" s="990" t="s">
        <v>21</v>
      </c>
      <c r="I27" s="990" t="s">
        <v>286</v>
      </c>
      <c r="J27" s="990"/>
      <c r="K27" s="990"/>
      <c r="L27" s="995" t="str">
        <f t="shared" si="9"/>
        <v xml:space="preserve">    Other</v>
      </c>
      <c r="M27" s="972">
        <f>+CSV_CR_T0!AV27</f>
        <v>0</v>
      </c>
      <c r="N27" s="973">
        <f>+CSV_CR_T0!BC27</f>
        <v>0</v>
      </c>
      <c r="O27" s="968">
        <f>+CSV_CR_T0!BF27</f>
        <v>0</v>
      </c>
      <c r="P27" s="973">
        <f>+CSV_CR_T0!BG27</f>
        <v>0</v>
      </c>
      <c r="Q27" s="2668">
        <f>+CSV_CR_T0!BH27</f>
        <v>0</v>
      </c>
      <c r="R27" s="973">
        <f>+CSV_CR_T0!BI27</f>
        <v>0</v>
      </c>
      <c r="S27" s="2648">
        <f>+CSV_CR_T0!BJ27</f>
        <v>0</v>
      </c>
      <c r="T27" s="2680"/>
      <c r="U27" s="2669"/>
      <c r="V27" s="973">
        <f t="shared" si="10"/>
        <v>0</v>
      </c>
      <c r="W27" s="2669"/>
      <c r="X27" s="2669"/>
      <c r="Y27" s="2669"/>
      <c r="Z27" s="2669"/>
      <c r="AA27" s="2668">
        <f>IFERROR(Y27/(CSV_CR_T0!AF27*CSV_CR_T0!N27/CSV_CR_T0!BC27+CSV_CR_T0!Y27*CSV_CR_T0!V27/CSV_CR_T0!BC27),0)</f>
        <v>0</v>
      </c>
      <c r="AB27" s="973">
        <f t="shared" si="0"/>
        <v>0</v>
      </c>
      <c r="AC27" s="2668">
        <f t="shared" si="1"/>
        <v>0</v>
      </c>
      <c r="AD27" s="973">
        <f>+AD28+AD30</f>
        <v>0</v>
      </c>
      <c r="AE27" s="973">
        <f t="shared" si="2"/>
        <v>0</v>
      </c>
      <c r="AF27" s="2668">
        <f t="shared" si="3"/>
        <v>0</v>
      </c>
      <c r="AG27" s="973">
        <f t="shared" si="4"/>
        <v>0</v>
      </c>
      <c r="AH27" s="2711">
        <f t="shared" ref="AH27:AJ27" si="33">+AH28+AH30</f>
        <v>0</v>
      </c>
      <c r="AI27" s="973">
        <f t="shared" si="33"/>
        <v>0</v>
      </c>
      <c r="AJ27" s="2668">
        <f t="shared" si="33"/>
        <v>0</v>
      </c>
      <c r="AK27" s="972">
        <f t="shared" si="5"/>
        <v>0</v>
      </c>
      <c r="AL27" s="973">
        <f t="shared" ref="AL27:AM27" si="34">+AL28+AL30</f>
        <v>0</v>
      </c>
      <c r="AM27" s="973">
        <f t="shared" si="34"/>
        <v>0</v>
      </c>
      <c r="AN27" s="973">
        <f t="shared" si="6"/>
        <v>0</v>
      </c>
      <c r="AO27" s="973">
        <f t="shared" ref="AO27:AP27" si="35">+AO28+AO30</f>
        <v>0</v>
      </c>
      <c r="AP27" s="973">
        <f t="shared" si="35"/>
        <v>0</v>
      </c>
      <c r="AQ27" s="968">
        <f t="shared" si="11"/>
        <v>0</v>
      </c>
      <c r="AR27" s="973">
        <f t="shared" si="7"/>
        <v>0</v>
      </c>
      <c r="AS27" s="2668">
        <f t="shared" si="12"/>
        <v>0</v>
      </c>
      <c r="AT27" s="973">
        <f t="shared" si="8"/>
        <v>0</v>
      </c>
      <c r="AU27" s="2648">
        <f t="shared" si="13"/>
        <v>0</v>
      </c>
      <c r="AV27" s="1083"/>
      <c r="AW27" s="1083"/>
      <c r="AX27" s="1083"/>
      <c r="AY27" s="1083"/>
      <c r="AZ27" s="1083"/>
      <c r="BA27" s="1083"/>
      <c r="BB27" s="1083"/>
      <c r="BC27" s="1083"/>
      <c r="BD27" s="1083"/>
      <c r="BE27" s="1083"/>
      <c r="BF27" s="1083"/>
      <c r="BG27" s="1083"/>
      <c r="BH27" s="1083"/>
      <c r="BI27" s="1083"/>
      <c r="BJ27" s="1083"/>
      <c r="BK27" s="1083"/>
      <c r="BL27" s="1083"/>
      <c r="BM27" s="1083"/>
      <c r="BN27" s="1083"/>
      <c r="BO27" s="1083"/>
      <c r="BP27" s="1083"/>
      <c r="BQ27" s="1083"/>
      <c r="BR27" s="1083"/>
      <c r="BS27" s="1083"/>
      <c r="BT27" s="1083"/>
      <c r="BU27" s="1083"/>
      <c r="BV27" s="1083"/>
      <c r="BW27" s="1083"/>
      <c r="BX27" s="1083"/>
      <c r="BY27" s="1083"/>
      <c r="BZ27" s="1083"/>
    </row>
    <row r="28" spans="1:78" s="955" customFormat="1" ht="12.75">
      <c r="A28" s="953"/>
      <c r="B28" s="986">
        <v>23</v>
      </c>
      <c r="C28" s="2092" t="s">
        <v>953</v>
      </c>
      <c r="D28" s="945" t="str">
        <f t="shared" si="14"/>
        <v>Total</v>
      </c>
      <c r="E28" s="945" t="s">
        <v>461</v>
      </c>
      <c r="F28" s="946">
        <v>2016</v>
      </c>
      <c r="G28" s="945" t="s">
        <v>8</v>
      </c>
      <c r="H28" s="990" t="s">
        <v>21</v>
      </c>
      <c r="I28" s="990" t="s">
        <v>286</v>
      </c>
      <c r="J28" s="990" t="s">
        <v>1055</v>
      </c>
      <c r="K28" s="990"/>
      <c r="L28" s="995" t="str">
        <f t="shared" si="9"/>
        <v xml:space="preserve">        SME</v>
      </c>
      <c r="M28" s="972">
        <f>+CSV_CR_T0!AV28</f>
        <v>0</v>
      </c>
      <c r="N28" s="973">
        <f>+CSV_CR_T0!BC28</f>
        <v>0</v>
      </c>
      <c r="O28" s="968">
        <f>+CSV_CR_T0!BF28</f>
        <v>0</v>
      </c>
      <c r="P28" s="973">
        <f>+CSV_CR_T0!BG28</f>
        <v>0</v>
      </c>
      <c r="Q28" s="2668">
        <f>+CSV_CR_T0!BH28</f>
        <v>0</v>
      </c>
      <c r="R28" s="973">
        <f>+CSV_CR_T0!BI28</f>
        <v>0</v>
      </c>
      <c r="S28" s="2648">
        <f>+CSV_CR_T0!BJ28</f>
        <v>0</v>
      </c>
      <c r="T28" s="2680"/>
      <c r="U28" s="2669"/>
      <c r="V28" s="1055">
        <f t="shared" si="10"/>
        <v>0</v>
      </c>
      <c r="W28" s="2669"/>
      <c r="X28" s="2669"/>
      <c r="Y28" s="2669"/>
      <c r="Z28" s="2669"/>
      <c r="AA28" s="2668">
        <f>IFERROR(Y28/(CSV_CR_T0!AF28*CSV_CR_T0!N28/CSV_CR_T0!BC28+CSV_CR_T0!Y28*CSV_CR_T0!V28/CSV_CR_T0!BC28),0)</f>
        <v>0</v>
      </c>
      <c r="AB28" s="1055">
        <f t="shared" si="0"/>
        <v>0</v>
      </c>
      <c r="AC28" s="2668">
        <f t="shared" si="1"/>
        <v>0</v>
      </c>
      <c r="AD28" s="976"/>
      <c r="AE28" s="973">
        <f t="shared" si="2"/>
        <v>0</v>
      </c>
      <c r="AF28" s="2668">
        <f t="shared" si="3"/>
        <v>0</v>
      </c>
      <c r="AG28" s="973">
        <f t="shared" si="4"/>
        <v>0</v>
      </c>
      <c r="AH28" s="2710"/>
      <c r="AI28" s="967"/>
      <c r="AJ28" s="2669"/>
      <c r="AK28" s="972">
        <f t="shared" si="5"/>
        <v>0</v>
      </c>
      <c r="AL28" s="976"/>
      <c r="AM28" s="976"/>
      <c r="AN28" s="973">
        <f t="shared" si="6"/>
        <v>0</v>
      </c>
      <c r="AO28" s="976"/>
      <c r="AP28" s="976"/>
      <c r="AQ28" s="968">
        <f t="shared" si="11"/>
        <v>0</v>
      </c>
      <c r="AR28" s="973">
        <f t="shared" si="7"/>
        <v>0</v>
      </c>
      <c r="AS28" s="2668">
        <f t="shared" si="12"/>
        <v>0</v>
      </c>
      <c r="AT28" s="973">
        <f t="shared" si="8"/>
        <v>0</v>
      </c>
      <c r="AU28" s="2648">
        <f t="shared" si="13"/>
        <v>0</v>
      </c>
      <c r="AV28" s="1083"/>
      <c r="AW28" s="1083"/>
      <c r="AX28" s="1083"/>
      <c r="AY28" s="1083"/>
      <c r="AZ28" s="1083"/>
      <c r="BA28" s="1083"/>
      <c r="BB28" s="1083"/>
      <c r="BC28" s="1083"/>
      <c r="BD28" s="1083"/>
      <c r="BE28" s="1083"/>
      <c r="BF28" s="1083"/>
      <c r="BG28" s="1083"/>
      <c r="BH28" s="1083"/>
      <c r="BI28" s="1083"/>
      <c r="BJ28" s="1083"/>
      <c r="BK28" s="1083"/>
      <c r="BL28" s="1083"/>
      <c r="BM28" s="1083"/>
      <c r="BN28" s="1083"/>
      <c r="BO28" s="1083"/>
      <c r="BP28" s="1083"/>
      <c r="BQ28" s="1083"/>
      <c r="BR28" s="1083"/>
      <c r="BS28" s="1083"/>
      <c r="BT28" s="1083"/>
      <c r="BU28" s="1083"/>
      <c r="BV28" s="1083"/>
      <c r="BW28" s="1083"/>
      <c r="BX28" s="1083"/>
      <c r="BY28" s="1083"/>
      <c r="BZ28" s="1083"/>
    </row>
    <row r="29" spans="1:78" s="955" customFormat="1" ht="12.75" customHeight="1">
      <c r="A29" s="978"/>
      <c r="B29" s="1001">
        <v>24</v>
      </c>
      <c r="C29" s="2093" t="s">
        <v>1053</v>
      </c>
      <c r="D29" s="945" t="str">
        <f t="shared" si="14"/>
        <v>Total</v>
      </c>
      <c r="E29" s="945" t="s">
        <v>461</v>
      </c>
      <c r="F29" s="946">
        <v>2016</v>
      </c>
      <c r="G29" s="945" t="s">
        <v>8</v>
      </c>
      <c r="H29" s="990" t="s">
        <v>21</v>
      </c>
      <c r="I29" s="990" t="s">
        <v>286</v>
      </c>
      <c r="J29" s="990" t="s">
        <v>1055</v>
      </c>
      <c r="K29" s="990" t="s">
        <v>1060</v>
      </c>
      <c r="L29" s="1002" t="str">
        <f t="shared" si="9"/>
        <v xml:space="preserve">                (OPTIONAL) of which: subject to SME-supporting factor</v>
      </c>
      <c r="M29" s="972">
        <f>+CSV_CR_T0!AV29</f>
        <v>0</v>
      </c>
      <c r="N29" s="973">
        <f>+CSV_CR_T0!BC29</f>
        <v>0</v>
      </c>
      <c r="O29" s="968">
        <f>+CSV_CR_T0!BF29</f>
        <v>0</v>
      </c>
      <c r="P29" s="973">
        <f>+CSV_CR_T0!BG29</f>
        <v>0</v>
      </c>
      <c r="Q29" s="2668">
        <f>+CSV_CR_T0!BH29</f>
        <v>0</v>
      </c>
      <c r="R29" s="973">
        <f>+CSV_CR_T0!BI29</f>
        <v>0</v>
      </c>
      <c r="S29" s="2648">
        <f>+CSV_CR_T0!BJ29</f>
        <v>0</v>
      </c>
      <c r="T29" s="2680"/>
      <c r="U29" s="2669"/>
      <c r="V29" s="1055">
        <f t="shared" si="10"/>
        <v>0</v>
      </c>
      <c r="W29" s="2669"/>
      <c r="X29" s="2669"/>
      <c r="Y29" s="2669"/>
      <c r="Z29" s="2669"/>
      <c r="AA29" s="2668">
        <f>IFERROR(Y29/(CSV_CR_T0!AF29*CSV_CR_T0!N29/CSV_CR_T0!BC29+CSV_CR_T0!Y29*CSV_CR_T0!V29/CSV_CR_T0!BC29),0)</f>
        <v>0</v>
      </c>
      <c r="AB29" s="1055">
        <f t="shared" si="0"/>
        <v>0</v>
      </c>
      <c r="AC29" s="2668">
        <f t="shared" si="1"/>
        <v>0</v>
      </c>
      <c r="AD29" s="976"/>
      <c r="AE29" s="973">
        <f t="shared" si="2"/>
        <v>0</v>
      </c>
      <c r="AF29" s="2668">
        <f t="shared" si="3"/>
        <v>0</v>
      </c>
      <c r="AG29" s="973">
        <f t="shared" si="4"/>
        <v>0</v>
      </c>
      <c r="AH29" s="2710"/>
      <c r="AI29" s="967"/>
      <c r="AJ29" s="2669"/>
      <c r="AK29" s="972">
        <f t="shared" si="5"/>
        <v>0</v>
      </c>
      <c r="AL29" s="976"/>
      <c r="AM29" s="976"/>
      <c r="AN29" s="973">
        <f t="shared" si="6"/>
        <v>0</v>
      </c>
      <c r="AO29" s="976"/>
      <c r="AP29" s="976"/>
      <c r="AQ29" s="968">
        <f t="shared" si="11"/>
        <v>0</v>
      </c>
      <c r="AR29" s="973">
        <f t="shared" si="7"/>
        <v>0</v>
      </c>
      <c r="AS29" s="2668">
        <f t="shared" si="12"/>
        <v>0</v>
      </c>
      <c r="AT29" s="973">
        <f t="shared" si="8"/>
        <v>0</v>
      </c>
      <c r="AU29" s="2648">
        <f t="shared" si="13"/>
        <v>0</v>
      </c>
      <c r="AV29" s="1083"/>
      <c r="AW29" s="1083"/>
      <c r="AX29" s="1083"/>
      <c r="AY29" s="1083"/>
      <c r="AZ29" s="1083"/>
      <c r="BA29" s="1083"/>
      <c r="BB29" s="1083"/>
      <c r="BC29" s="1083"/>
      <c r="BD29" s="1083"/>
      <c r="BE29" s="1083"/>
      <c r="BF29" s="1083"/>
      <c r="BG29" s="1083"/>
      <c r="BH29" s="1083"/>
      <c r="BI29" s="1083"/>
      <c r="BJ29" s="1083"/>
      <c r="BK29" s="1083"/>
      <c r="BL29" s="1083"/>
      <c r="BM29" s="1083"/>
      <c r="BN29" s="1083"/>
      <c r="BO29" s="1083"/>
      <c r="BP29" s="1083"/>
      <c r="BQ29" s="1083"/>
      <c r="BR29" s="1083"/>
      <c r="BS29" s="1083"/>
      <c r="BT29" s="1083"/>
      <c r="BU29" s="1083"/>
      <c r="BV29" s="1083"/>
      <c r="BW29" s="1083"/>
      <c r="BX29" s="1083"/>
      <c r="BY29" s="1083"/>
      <c r="BZ29" s="1083"/>
    </row>
    <row r="30" spans="1:78" s="955" customFormat="1" ht="12.75">
      <c r="A30" s="953"/>
      <c r="B30" s="986">
        <v>25</v>
      </c>
      <c r="C30" s="2092" t="s">
        <v>953</v>
      </c>
      <c r="D30" s="945" t="str">
        <f t="shared" si="14"/>
        <v>Total</v>
      </c>
      <c r="E30" s="945" t="s">
        <v>461</v>
      </c>
      <c r="F30" s="946">
        <v>2016</v>
      </c>
      <c r="G30" s="945" t="s">
        <v>8</v>
      </c>
      <c r="H30" s="990" t="s">
        <v>21</v>
      </c>
      <c r="I30" s="990" t="s">
        <v>286</v>
      </c>
      <c r="J30" s="990" t="s">
        <v>1061</v>
      </c>
      <c r="K30" s="990"/>
      <c r="L30" s="995" t="str">
        <f t="shared" si="9"/>
        <v xml:space="preserve">        Non SME</v>
      </c>
      <c r="M30" s="972">
        <f>+CSV_CR_T0!AV30</f>
        <v>0</v>
      </c>
      <c r="N30" s="973">
        <f>+CSV_CR_T0!BC30</f>
        <v>0</v>
      </c>
      <c r="O30" s="968">
        <f>+CSV_CR_T0!BF30</f>
        <v>0</v>
      </c>
      <c r="P30" s="973">
        <f>+CSV_CR_T0!BG30</f>
        <v>0</v>
      </c>
      <c r="Q30" s="2668">
        <f>+CSV_CR_T0!BH30</f>
        <v>0</v>
      </c>
      <c r="R30" s="973">
        <f>+CSV_CR_T0!BI30</f>
        <v>0</v>
      </c>
      <c r="S30" s="2648">
        <f>+CSV_CR_T0!BJ30</f>
        <v>0</v>
      </c>
      <c r="T30" s="2679"/>
      <c r="U30" s="2670"/>
      <c r="V30" s="973">
        <f t="shared" si="10"/>
        <v>0</v>
      </c>
      <c r="W30" s="2670"/>
      <c r="X30" s="2670"/>
      <c r="Y30" s="2670"/>
      <c r="Z30" s="2670"/>
      <c r="AA30" s="2668">
        <f>IFERROR(Y30/(CSV_CR_T0!AF30*CSV_CR_T0!N30/CSV_CR_T0!BC30+CSV_CR_T0!Y30*CSV_CR_T0!V30/CSV_CR_T0!BC30),0)</f>
        <v>0</v>
      </c>
      <c r="AB30" s="973">
        <f t="shared" si="0"/>
        <v>0</v>
      </c>
      <c r="AC30" s="2668">
        <f t="shared" si="1"/>
        <v>0</v>
      </c>
      <c r="AD30" s="967"/>
      <c r="AE30" s="973">
        <f t="shared" si="2"/>
        <v>0</v>
      </c>
      <c r="AF30" s="2668">
        <f t="shared" si="3"/>
        <v>0</v>
      </c>
      <c r="AG30" s="973">
        <f t="shared" si="4"/>
        <v>0</v>
      </c>
      <c r="AH30" s="2710"/>
      <c r="AI30" s="967"/>
      <c r="AJ30" s="2670"/>
      <c r="AK30" s="972">
        <f t="shared" si="5"/>
        <v>0</v>
      </c>
      <c r="AL30" s="967"/>
      <c r="AM30" s="967"/>
      <c r="AN30" s="973">
        <f t="shared" si="6"/>
        <v>0</v>
      </c>
      <c r="AO30" s="967"/>
      <c r="AP30" s="967"/>
      <c r="AQ30" s="968">
        <f t="shared" si="11"/>
        <v>0</v>
      </c>
      <c r="AR30" s="973">
        <f t="shared" si="7"/>
        <v>0</v>
      </c>
      <c r="AS30" s="2668">
        <f t="shared" si="12"/>
        <v>0</v>
      </c>
      <c r="AT30" s="973">
        <f t="shared" si="8"/>
        <v>0</v>
      </c>
      <c r="AU30" s="2648">
        <f t="shared" si="13"/>
        <v>0</v>
      </c>
      <c r="AV30" s="1083"/>
      <c r="AW30" s="1083"/>
      <c r="AX30" s="1083"/>
      <c r="AY30" s="1083"/>
      <c r="AZ30" s="1083"/>
      <c r="BA30" s="1083"/>
      <c r="BB30" s="1083"/>
      <c r="BC30" s="1083"/>
      <c r="BD30" s="1083"/>
      <c r="BE30" s="1083"/>
      <c r="BF30" s="1083"/>
      <c r="BG30" s="1083"/>
      <c r="BH30" s="1083"/>
      <c r="BI30" s="1083"/>
      <c r="BJ30" s="1083"/>
      <c r="BK30" s="1083"/>
      <c r="BL30" s="1083"/>
      <c r="BM30" s="1083"/>
      <c r="BN30" s="1083"/>
      <c r="BO30" s="1083"/>
      <c r="BP30" s="1083"/>
      <c r="BQ30" s="1083"/>
      <c r="BR30" s="1083"/>
      <c r="BS30" s="1083"/>
      <c r="BT30" s="1083"/>
      <c r="BU30" s="1083"/>
      <c r="BV30" s="1083"/>
      <c r="BW30" s="1083"/>
      <c r="BX30" s="1083"/>
      <c r="BY30" s="1083"/>
      <c r="BZ30" s="1083"/>
    </row>
    <row r="31" spans="1:78" s="955" customFormat="1" ht="12.75">
      <c r="A31" s="953"/>
      <c r="B31" s="986">
        <v>26</v>
      </c>
      <c r="C31" s="2092" t="s">
        <v>953</v>
      </c>
      <c r="D31" s="945" t="str">
        <f t="shared" si="14"/>
        <v>Total</v>
      </c>
      <c r="E31" s="945" t="s">
        <v>461</v>
      </c>
      <c r="F31" s="946">
        <v>2016</v>
      </c>
      <c r="G31" s="945" t="s">
        <v>8</v>
      </c>
      <c r="H31" s="990" t="s">
        <v>29</v>
      </c>
      <c r="I31" s="990"/>
      <c r="J31" s="990"/>
      <c r="K31" s="990"/>
      <c r="L31" s="998" t="str">
        <f t="shared" si="9"/>
        <v>Equity</v>
      </c>
      <c r="M31" s="972">
        <f>+CSV_CR_T0!AV31</f>
        <v>0</v>
      </c>
      <c r="N31" s="973">
        <f>+CSV_CR_T0!BC31</f>
        <v>0</v>
      </c>
      <c r="O31" s="968">
        <f>+CSV_CR_T0!BF31</f>
        <v>0</v>
      </c>
      <c r="P31" s="973">
        <f>+CSV_CR_T0!BG31</f>
        <v>0</v>
      </c>
      <c r="Q31" s="2668">
        <f>+CSV_CR_T0!BH31</f>
        <v>0</v>
      </c>
      <c r="R31" s="973">
        <f>+CSV_CR_T0!BI31</f>
        <v>0</v>
      </c>
      <c r="S31" s="2648">
        <f>+CSV_CR_T0!BJ31</f>
        <v>0</v>
      </c>
      <c r="T31" s="2679"/>
      <c r="U31" s="2670"/>
      <c r="V31" s="973">
        <f t="shared" si="10"/>
        <v>0</v>
      </c>
      <c r="W31" s="2670"/>
      <c r="X31" s="2670"/>
      <c r="Y31" s="2670"/>
      <c r="Z31" s="2670"/>
      <c r="AA31" s="2668">
        <f>IFERROR(Y31/(CSV_CR_T0!AF31*CSV_CR_T0!N31/CSV_CR_T0!BC31+CSV_CR_T0!Y31*CSV_CR_T0!V31/CSV_CR_T0!BC31),0)</f>
        <v>0</v>
      </c>
      <c r="AB31" s="973">
        <f t="shared" si="0"/>
        <v>0</v>
      </c>
      <c r="AC31" s="2668">
        <f t="shared" si="1"/>
        <v>0</v>
      </c>
      <c r="AD31" s="967"/>
      <c r="AE31" s="973">
        <f t="shared" si="2"/>
        <v>0</v>
      </c>
      <c r="AF31" s="2668">
        <f t="shared" si="3"/>
        <v>0</v>
      </c>
      <c r="AG31" s="973">
        <f t="shared" si="4"/>
        <v>0</v>
      </c>
      <c r="AH31" s="2710"/>
      <c r="AI31" s="967"/>
      <c r="AJ31" s="2667"/>
      <c r="AK31" s="972">
        <f t="shared" si="5"/>
        <v>0</v>
      </c>
      <c r="AL31" s="967"/>
      <c r="AM31" s="967"/>
      <c r="AN31" s="973">
        <f t="shared" si="6"/>
        <v>0</v>
      </c>
      <c r="AO31" s="967"/>
      <c r="AP31" s="967"/>
      <c r="AQ31" s="968">
        <f t="shared" si="11"/>
        <v>0</v>
      </c>
      <c r="AR31" s="973">
        <f t="shared" si="7"/>
        <v>0</v>
      </c>
      <c r="AS31" s="2668">
        <f t="shared" si="12"/>
        <v>0</v>
      </c>
      <c r="AT31" s="973">
        <f t="shared" si="8"/>
        <v>0</v>
      </c>
      <c r="AU31" s="2648">
        <f t="shared" si="13"/>
        <v>0</v>
      </c>
      <c r="AV31" s="1083"/>
      <c r="AW31" s="1083"/>
      <c r="AX31" s="1083"/>
      <c r="AY31" s="1083"/>
      <c r="AZ31" s="1083"/>
      <c r="BA31" s="1083"/>
      <c r="BB31" s="1083"/>
      <c r="BC31" s="1083"/>
      <c r="BD31" s="1083"/>
      <c r="BE31" s="1083"/>
      <c r="BF31" s="1083"/>
      <c r="BG31" s="1083"/>
      <c r="BH31" s="1083"/>
      <c r="BI31" s="1083"/>
      <c r="BJ31" s="1083"/>
      <c r="BK31" s="1083"/>
      <c r="BL31" s="1083"/>
      <c r="BM31" s="1083"/>
      <c r="BN31" s="1083"/>
      <c r="BO31" s="1083"/>
      <c r="BP31" s="1083"/>
      <c r="BQ31" s="1083"/>
      <c r="BR31" s="1083"/>
      <c r="BS31" s="1083"/>
      <c r="BT31" s="1083"/>
      <c r="BU31" s="1083"/>
      <c r="BV31" s="1083"/>
      <c r="BW31" s="1083"/>
      <c r="BX31" s="1083"/>
      <c r="BY31" s="1083"/>
      <c r="BZ31" s="1083"/>
    </row>
    <row r="32" spans="1:78" s="955" customFormat="1" ht="12.75">
      <c r="A32" s="953"/>
      <c r="B32" s="986">
        <v>27</v>
      </c>
      <c r="C32" s="2092" t="s">
        <v>953</v>
      </c>
      <c r="D32" s="945" t="str">
        <f t="shared" si="14"/>
        <v>Total</v>
      </c>
      <c r="E32" s="945" t="s">
        <v>461</v>
      </c>
      <c r="F32" s="946">
        <v>2016</v>
      </c>
      <c r="G32" s="945" t="s">
        <v>8</v>
      </c>
      <c r="H32" s="990" t="s">
        <v>1</v>
      </c>
      <c r="I32" s="990"/>
      <c r="J32" s="990"/>
      <c r="K32" s="996"/>
      <c r="L32" s="998" t="str">
        <f t="shared" si="9"/>
        <v>Securitisation</v>
      </c>
      <c r="M32" s="2105"/>
      <c r="N32" s="1075"/>
      <c r="O32" s="2108"/>
      <c r="P32" s="1075"/>
      <c r="Q32" s="2671"/>
      <c r="R32" s="1075"/>
      <c r="S32" s="2650"/>
      <c r="T32" s="2681"/>
      <c r="U32" s="2671"/>
      <c r="V32" s="1075"/>
      <c r="W32" s="2671"/>
      <c r="X32" s="2671"/>
      <c r="Y32" s="2671"/>
      <c r="Z32" s="2671"/>
      <c r="AA32" s="2671"/>
      <c r="AB32" s="1075"/>
      <c r="AC32" s="2671"/>
      <c r="AD32" s="1075"/>
      <c r="AE32" s="1075"/>
      <c r="AF32" s="2671"/>
      <c r="AG32" s="1075"/>
      <c r="AH32" s="2712"/>
      <c r="AI32" s="1075"/>
      <c r="AJ32" s="2671"/>
      <c r="AK32" s="2105"/>
      <c r="AL32" s="1075"/>
      <c r="AM32" s="1075"/>
      <c r="AN32" s="1075"/>
      <c r="AO32" s="1075"/>
      <c r="AP32" s="1075"/>
      <c r="AQ32" s="2108"/>
      <c r="AR32" s="1075"/>
      <c r="AS32" s="2671"/>
      <c r="AT32" s="1075"/>
      <c r="AU32" s="2650"/>
      <c r="AV32" s="1083"/>
      <c r="AW32" s="1083"/>
      <c r="AX32" s="1083"/>
      <c r="AY32" s="1083"/>
      <c r="AZ32" s="1083"/>
      <c r="BA32" s="1083"/>
      <c r="BB32" s="1083"/>
      <c r="BC32" s="1083"/>
      <c r="BD32" s="1083"/>
      <c r="BE32" s="1083"/>
      <c r="BF32" s="1083"/>
      <c r="BG32" s="1083"/>
      <c r="BH32" s="1083"/>
      <c r="BI32" s="1083"/>
      <c r="BJ32" s="1083"/>
      <c r="BK32" s="1083"/>
      <c r="BL32" s="1083"/>
      <c r="BM32" s="1083"/>
      <c r="BN32" s="1083"/>
      <c r="BO32" s="1083"/>
      <c r="BP32" s="1083"/>
      <c r="BQ32" s="1083"/>
      <c r="BR32" s="1083"/>
      <c r="BS32" s="1083"/>
      <c r="BT32" s="1083"/>
      <c r="BU32" s="1083"/>
      <c r="BV32" s="1083"/>
      <c r="BW32" s="1083"/>
      <c r="BX32" s="1083"/>
      <c r="BY32" s="1083"/>
      <c r="BZ32" s="1083"/>
    </row>
    <row r="33" spans="1:78" s="955" customFormat="1" ht="12.75">
      <c r="A33" s="953"/>
      <c r="B33" s="988">
        <v>28</v>
      </c>
      <c r="C33" s="2094" t="s">
        <v>953</v>
      </c>
      <c r="D33" s="949" t="str">
        <f t="shared" si="14"/>
        <v>Total</v>
      </c>
      <c r="E33" s="949" t="s">
        <v>461</v>
      </c>
      <c r="F33" s="950">
        <v>2016</v>
      </c>
      <c r="G33" s="949" t="s">
        <v>8</v>
      </c>
      <c r="H33" s="992" t="s">
        <v>30</v>
      </c>
      <c r="I33" s="992"/>
      <c r="J33" s="992"/>
      <c r="K33" s="993"/>
      <c r="L33" s="999" t="str">
        <f t="shared" si="9"/>
        <v>Other non-credit obligation assets</v>
      </c>
      <c r="M33" s="1074">
        <f>+CSV_CR_T0!AV33</f>
        <v>0</v>
      </c>
      <c r="N33" s="1059">
        <f>+CSV_CR_T0!BC33</f>
        <v>0</v>
      </c>
      <c r="O33" s="981">
        <f>+CSV_CR_T0!BF33</f>
        <v>0</v>
      </c>
      <c r="P33" s="1059">
        <f>+CSV_CR_T0!BG33</f>
        <v>0</v>
      </c>
      <c r="Q33" s="2693">
        <f>+CSV_CR_T0!BH33</f>
        <v>0</v>
      </c>
      <c r="R33" s="1059">
        <f>+CSV_CR_T0!BI33</f>
        <v>0</v>
      </c>
      <c r="S33" s="2651">
        <f>+CSV_CR_T0!BJ33</f>
        <v>0</v>
      </c>
      <c r="T33" s="2682"/>
      <c r="U33" s="2683"/>
      <c r="V33" s="1059">
        <f t="shared" ref="V33:V34" si="36">+T33*M33</f>
        <v>0</v>
      </c>
      <c r="W33" s="2683"/>
      <c r="X33" s="2683"/>
      <c r="Y33" s="2683"/>
      <c r="Z33" s="2683"/>
      <c r="AA33" s="2693">
        <f>IFERROR(Y33/(CSV_CR_T0!AF33*CSV_CR_T0!N33/CSV_CR_T0!BC33+CSV_CR_T0!Y33*CSV_CR_T0!V33/CSV_CR_T0!BC33),0)</f>
        <v>0</v>
      </c>
      <c r="AB33" s="1059">
        <f t="shared" ref="AB33:AB60" si="37">+V33*W33</f>
        <v>0</v>
      </c>
      <c r="AC33" s="2693">
        <f>+T33*R33</f>
        <v>0</v>
      </c>
      <c r="AD33" s="980"/>
      <c r="AE33" s="1059">
        <f t="shared" si="2"/>
        <v>0</v>
      </c>
      <c r="AF33" s="2693">
        <f t="shared" ref="AF33:AF60" si="38">IFERROR(AE33/M33,0)</f>
        <v>0</v>
      </c>
      <c r="AG33" s="1059">
        <f t="shared" ref="AG33:AG60" si="39">MAX(0,(N33*Y33)-P33)</f>
        <v>0</v>
      </c>
      <c r="AH33" s="2713"/>
      <c r="AI33" s="980"/>
      <c r="AJ33" s="2672"/>
      <c r="AK33" s="1074">
        <f t="shared" ref="AK33:AK60" si="40">+M33-V33</f>
        <v>0</v>
      </c>
      <c r="AL33" s="980"/>
      <c r="AM33" s="980"/>
      <c r="AN33" s="1059">
        <f t="shared" ref="AN33:AN60" si="41">+N33+V33</f>
        <v>0</v>
      </c>
      <c r="AO33" s="980"/>
      <c r="AP33" s="980"/>
      <c r="AQ33" s="981">
        <f t="shared" ref="AQ33:AQ34" si="42">+AR33+AS33</f>
        <v>0</v>
      </c>
      <c r="AR33" s="1059">
        <f t="shared" ref="AR33:AR60" si="43">+P33+AG33+AB33</f>
        <v>0</v>
      </c>
      <c r="AS33" s="2693">
        <f t="shared" ref="AS33:AS60" si="44">IFERROR(AR33/AN33,0)</f>
        <v>0</v>
      </c>
      <c r="AT33" s="1059">
        <f t="shared" ref="AT33:AT60" si="45">+R33-AD33</f>
        <v>0</v>
      </c>
      <c r="AU33" s="2651">
        <f t="shared" ref="AU33:AU60" si="46">IFERROR(AT33/AK33,0)</f>
        <v>0</v>
      </c>
      <c r="AV33" s="1083"/>
      <c r="AW33" s="1083"/>
      <c r="AX33" s="1083"/>
      <c r="AY33" s="1083"/>
      <c r="AZ33" s="1083"/>
      <c r="BA33" s="1083"/>
      <c r="BB33" s="1083"/>
      <c r="BC33" s="1083"/>
      <c r="BD33" s="1083"/>
      <c r="BE33" s="1083"/>
      <c r="BF33" s="1083"/>
      <c r="BG33" s="1083"/>
      <c r="BH33" s="1083"/>
      <c r="BI33" s="1083"/>
      <c r="BJ33" s="1083"/>
      <c r="BK33" s="1083"/>
      <c r="BL33" s="1083"/>
      <c r="BM33" s="1083"/>
      <c r="BN33" s="1083"/>
      <c r="BO33" s="1083"/>
      <c r="BP33" s="1083"/>
      <c r="BQ33" s="1083"/>
      <c r="BR33" s="1083"/>
      <c r="BS33" s="1083"/>
      <c r="BT33" s="1083"/>
      <c r="BU33" s="1083"/>
      <c r="BV33" s="1083"/>
      <c r="BW33" s="1083"/>
      <c r="BX33" s="1083"/>
      <c r="BY33" s="1083"/>
      <c r="BZ33" s="1083"/>
    </row>
    <row r="34" spans="1:78" s="1096" customFormat="1" thickBot="1">
      <c r="A34" s="956"/>
      <c r="B34" s="994">
        <v>29</v>
      </c>
      <c r="C34" s="2095" t="s">
        <v>954</v>
      </c>
      <c r="D34" s="2088" t="str">
        <f t="shared" si="14"/>
        <v>Total</v>
      </c>
      <c r="E34" s="2088" t="s">
        <v>461</v>
      </c>
      <c r="F34" s="2089">
        <v>2016</v>
      </c>
      <c r="G34" s="2088" t="s">
        <v>8</v>
      </c>
      <c r="H34" s="1863" t="s">
        <v>672</v>
      </c>
      <c r="I34" s="1863"/>
      <c r="J34" s="1863"/>
      <c r="K34" s="1863"/>
      <c r="L34" s="1000" t="str">
        <f t="shared" si="9"/>
        <v>TOTAL</v>
      </c>
      <c r="M34" s="1061">
        <f>+CSV_CR_T0!AV34</f>
        <v>0</v>
      </c>
      <c r="N34" s="1062">
        <f>+CSV_CR_T0!BC34</f>
        <v>0</v>
      </c>
      <c r="O34" s="1063">
        <f>+CSV_CR_T0!BF34</f>
        <v>0</v>
      </c>
      <c r="P34" s="1062">
        <f>+CSV_CR_T0!BG34</f>
        <v>0</v>
      </c>
      <c r="Q34" s="2673">
        <f>+CSV_CR_T0!BH34</f>
        <v>0</v>
      </c>
      <c r="R34" s="1062">
        <f>+CSV_CR_T0!BI34</f>
        <v>0</v>
      </c>
      <c r="S34" s="2652">
        <f>+CSV_CR_T0!BJ34</f>
        <v>0</v>
      </c>
      <c r="T34" s="2684"/>
      <c r="U34" s="2685"/>
      <c r="V34" s="1062">
        <f t="shared" si="36"/>
        <v>0</v>
      </c>
      <c r="W34" s="2685"/>
      <c r="X34" s="2685"/>
      <c r="Y34" s="2685"/>
      <c r="Z34" s="2685"/>
      <c r="AA34" s="2673">
        <f>IFERROR(Y34/(CSV_CR_T0!AF34*CSV_CR_T0!N34/CSV_CR_T0!BC34+CSV_CR_T0!Y34*CSV_CR_T0!V34/CSV_CR_T0!BC34),0)</f>
        <v>0</v>
      </c>
      <c r="AB34" s="1062">
        <f t="shared" si="37"/>
        <v>0</v>
      </c>
      <c r="AC34" s="2673">
        <f>+T34*M34</f>
        <v>0</v>
      </c>
      <c r="AD34" s="1062">
        <f>+AD6+AD7+AD8+AD18+AD31+AD33</f>
        <v>0</v>
      </c>
      <c r="AE34" s="1062">
        <f t="shared" si="2"/>
        <v>0</v>
      </c>
      <c r="AF34" s="2673">
        <f t="shared" si="38"/>
        <v>0</v>
      </c>
      <c r="AG34" s="1062">
        <f t="shared" si="39"/>
        <v>0</v>
      </c>
      <c r="AH34" s="2714">
        <f t="shared" ref="AH34:AI34" si="47">+AH6+AH7+AH8+AH18+AH31+AH33</f>
        <v>0</v>
      </c>
      <c r="AI34" s="1062">
        <f t="shared" si="47"/>
        <v>0</v>
      </c>
      <c r="AJ34" s="2673">
        <f>AJ8+AJ18</f>
        <v>0</v>
      </c>
      <c r="AK34" s="1061">
        <f t="shared" si="40"/>
        <v>0</v>
      </c>
      <c r="AL34" s="1062">
        <f t="shared" ref="AL34:AM34" si="48">+AL6+AL7+AL8+AL18+AL31+AL33</f>
        <v>0</v>
      </c>
      <c r="AM34" s="1062">
        <f t="shared" si="48"/>
        <v>0</v>
      </c>
      <c r="AN34" s="1062">
        <f t="shared" si="41"/>
        <v>0</v>
      </c>
      <c r="AO34" s="1062">
        <f t="shared" ref="AO34:AP34" si="49">+AO6+AO7+AO8+AO18+AO31+AO33</f>
        <v>0</v>
      </c>
      <c r="AP34" s="1062">
        <f t="shared" si="49"/>
        <v>0</v>
      </c>
      <c r="AQ34" s="1063">
        <f t="shared" si="42"/>
        <v>0</v>
      </c>
      <c r="AR34" s="1062">
        <f t="shared" si="43"/>
        <v>0</v>
      </c>
      <c r="AS34" s="2673">
        <f t="shared" si="44"/>
        <v>0</v>
      </c>
      <c r="AT34" s="1062">
        <f t="shared" si="45"/>
        <v>0</v>
      </c>
      <c r="AU34" s="2652">
        <f t="shared" si="46"/>
        <v>0</v>
      </c>
      <c r="AV34" s="1095"/>
      <c r="AW34" s="1095"/>
      <c r="AX34" s="1095"/>
      <c r="AY34" s="1095"/>
      <c r="AZ34" s="1095"/>
      <c r="BA34" s="1095"/>
      <c r="BB34" s="1095"/>
      <c r="BC34" s="1095"/>
      <c r="BD34" s="1095"/>
      <c r="BE34" s="1095"/>
      <c r="BF34" s="1095"/>
      <c r="BG34" s="1095"/>
      <c r="BH34" s="1095"/>
      <c r="BI34" s="1095"/>
      <c r="BJ34" s="1095"/>
      <c r="BK34" s="1095"/>
      <c r="BL34" s="1095"/>
      <c r="BM34" s="1095"/>
      <c r="BN34" s="1095"/>
      <c r="BO34" s="1095"/>
      <c r="BP34" s="1095"/>
      <c r="BQ34" s="1095"/>
      <c r="BR34" s="1095"/>
      <c r="BS34" s="1095"/>
      <c r="BT34" s="1095"/>
      <c r="BU34" s="1095"/>
      <c r="BV34" s="1095"/>
      <c r="BW34" s="1095"/>
      <c r="BX34" s="1095"/>
      <c r="BY34" s="1095"/>
      <c r="BZ34" s="1095"/>
    </row>
    <row r="35" spans="1:78" s="955" customFormat="1" ht="12.75">
      <c r="A35" s="953"/>
      <c r="B35" s="985">
        <v>30</v>
      </c>
      <c r="C35" s="2091" t="s">
        <v>953</v>
      </c>
      <c r="D35" s="943" t="str">
        <f t="shared" si="14"/>
        <v>Total</v>
      </c>
      <c r="E35" s="943" t="s">
        <v>461</v>
      </c>
      <c r="F35" s="944">
        <v>2016</v>
      </c>
      <c r="G35" s="943" t="s">
        <v>31</v>
      </c>
      <c r="H35" s="989" t="s">
        <v>9</v>
      </c>
      <c r="I35" s="989"/>
      <c r="J35" s="989"/>
      <c r="K35" s="989"/>
      <c r="L35" s="997" t="str">
        <f t="shared" si="9"/>
        <v>Central banks and central governments</v>
      </c>
      <c r="M35" s="633">
        <f>+CSV_CR_T0!AV35</f>
        <v>0</v>
      </c>
      <c r="N35" s="970">
        <f>+CSV_CR_T0!BC35</f>
        <v>0</v>
      </c>
      <c r="O35" s="964">
        <f>+CSV_CR_T0!BF35</f>
        <v>0</v>
      </c>
      <c r="P35" s="970">
        <f>+CSV_CR_T0!BG35</f>
        <v>0</v>
      </c>
      <c r="Q35" s="2692">
        <f>+CSV_CR_T0!BH35</f>
        <v>0</v>
      </c>
      <c r="R35" s="970">
        <f>+CSV_CR_T0!BI35</f>
        <v>0</v>
      </c>
      <c r="S35" s="2647">
        <f>+CSV_CR_T0!BJ35</f>
        <v>0</v>
      </c>
      <c r="T35" s="2677"/>
      <c r="U35" s="2678"/>
      <c r="V35" s="970">
        <f>+T35*M35</f>
        <v>0</v>
      </c>
      <c r="W35" s="2678"/>
      <c r="X35" s="2678"/>
      <c r="Y35" s="2678"/>
      <c r="Z35" s="2678"/>
      <c r="AA35" s="2692">
        <f>IFERROR(Y35/(CSV_CR_T0!AF35*CSV_CR_T0!N35/CSV_CR_T0!BC35+CSV_CR_T0!Y35*CSV_CR_T0!V35/CSV_CR_T0!BC35),0)</f>
        <v>0</v>
      </c>
      <c r="AB35" s="970">
        <f t="shared" si="37"/>
        <v>0</v>
      </c>
      <c r="AC35" s="2692">
        <f t="shared" ref="AC35:AC60" si="50">+T35*R35</f>
        <v>0</v>
      </c>
      <c r="AD35" s="963"/>
      <c r="AE35" s="970">
        <f t="shared" ref="AE35:AE60" si="51">+AB35-AD35</f>
        <v>0</v>
      </c>
      <c r="AF35" s="2692">
        <f t="shared" si="38"/>
        <v>0</v>
      </c>
      <c r="AG35" s="970">
        <f t="shared" si="39"/>
        <v>0</v>
      </c>
      <c r="AH35" s="2709"/>
      <c r="AI35" s="963"/>
      <c r="AJ35" s="2666"/>
      <c r="AK35" s="633">
        <f t="shared" si="40"/>
        <v>0</v>
      </c>
      <c r="AL35" s="963"/>
      <c r="AM35" s="963"/>
      <c r="AN35" s="970">
        <f t="shared" si="41"/>
        <v>0</v>
      </c>
      <c r="AO35" s="963"/>
      <c r="AP35" s="963"/>
      <c r="AQ35" s="964">
        <f>+AR35+AT35</f>
        <v>0</v>
      </c>
      <c r="AR35" s="970">
        <f t="shared" si="43"/>
        <v>0</v>
      </c>
      <c r="AS35" s="2692">
        <f t="shared" si="44"/>
        <v>0</v>
      </c>
      <c r="AT35" s="970">
        <f t="shared" si="45"/>
        <v>0</v>
      </c>
      <c r="AU35" s="2647">
        <f t="shared" si="46"/>
        <v>0</v>
      </c>
      <c r="AV35" s="1083"/>
      <c r="AW35" s="1083"/>
      <c r="AX35" s="1083"/>
      <c r="AY35" s="1083"/>
      <c r="AZ35" s="1083"/>
      <c r="BA35" s="1083"/>
      <c r="BB35" s="1083"/>
      <c r="BC35" s="1083"/>
      <c r="BD35" s="1083"/>
      <c r="BE35" s="1083"/>
      <c r="BF35" s="1083"/>
      <c r="BG35" s="1083"/>
      <c r="BH35" s="1083"/>
      <c r="BI35" s="1083"/>
      <c r="BJ35" s="1083"/>
      <c r="BK35" s="1083"/>
      <c r="BL35" s="1083"/>
      <c r="BM35" s="1083"/>
      <c r="BN35" s="1083"/>
      <c r="BO35" s="1083"/>
      <c r="BP35" s="1083"/>
      <c r="BQ35" s="1083"/>
      <c r="BR35" s="1083"/>
      <c r="BS35" s="1083"/>
      <c r="BT35" s="1083"/>
      <c r="BU35" s="1083"/>
      <c r="BV35" s="1083"/>
      <c r="BW35" s="1083"/>
      <c r="BX35" s="1083"/>
      <c r="BY35" s="1083"/>
      <c r="BZ35" s="1083"/>
    </row>
    <row r="36" spans="1:78" s="955" customFormat="1" ht="12.75">
      <c r="A36" s="953"/>
      <c r="B36" s="986">
        <v>31</v>
      </c>
      <c r="C36" s="2092" t="s">
        <v>953</v>
      </c>
      <c r="D36" s="945" t="str">
        <f t="shared" si="14"/>
        <v>Total</v>
      </c>
      <c r="E36" s="945" t="s">
        <v>461</v>
      </c>
      <c r="F36" s="946">
        <v>2016</v>
      </c>
      <c r="G36" s="945" t="s">
        <v>31</v>
      </c>
      <c r="H36" s="990" t="s">
        <v>10</v>
      </c>
      <c r="I36" s="990"/>
      <c r="J36" s="990"/>
      <c r="K36" s="990"/>
      <c r="L36" s="998" t="str">
        <f t="shared" si="9"/>
        <v>Institutions</v>
      </c>
      <c r="M36" s="972">
        <f>+CSV_CR_T0!AV36</f>
        <v>0</v>
      </c>
      <c r="N36" s="973">
        <f>+CSV_CR_T0!BC36</f>
        <v>0</v>
      </c>
      <c r="O36" s="968">
        <f>+CSV_CR_T0!BF36</f>
        <v>0</v>
      </c>
      <c r="P36" s="973">
        <f>+CSV_CR_T0!BG36</f>
        <v>0</v>
      </c>
      <c r="Q36" s="2668">
        <f>+CSV_CR_T0!BH36</f>
        <v>0</v>
      </c>
      <c r="R36" s="973">
        <f>+CSV_CR_T0!BI36</f>
        <v>0</v>
      </c>
      <c r="S36" s="2648">
        <f>+CSV_CR_T0!BJ36</f>
        <v>0</v>
      </c>
      <c r="T36" s="2679"/>
      <c r="U36" s="2670"/>
      <c r="V36" s="973">
        <f t="shared" ref="V36:V60" si="52">+T36*M36</f>
        <v>0</v>
      </c>
      <c r="W36" s="2670"/>
      <c r="X36" s="2670"/>
      <c r="Y36" s="2670"/>
      <c r="Z36" s="2670"/>
      <c r="AA36" s="2668">
        <f>IFERROR(Y36/(CSV_CR_T0!AF36*CSV_CR_T0!N36/CSV_CR_T0!BC36+CSV_CR_T0!Y36*CSV_CR_T0!V36/CSV_CR_T0!BC36),0)</f>
        <v>0</v>
      </c>
      <c r="AB36" s="973">
        <f t="shared" si="37"/>
        <v>0</v>
      </c>
      <c r="AC36" s="2668">
        <f t="shared" si="50"/>
        <v>0</v>
      </c>
      <c r="AD36" s="967"/>
      <c r="AE36" s="973">
        <f t="shared" si="51"/>
        <v>0</v>
      </c>
      <c r="AF36" s="2668">
        <f t="shared" si="38"/>
        <v>0</v>
      </c>
      <c r="AG36" s="973">
        <f t="shared" si="39"/>
        <v>0</v>
      </c>
      <c r="AH36" s="2710"/>
      <c r="AI36" s="967"/>
      <c r="AJ36" s="2667"/>
      <c r="AK36" s="972">
        <f t="shared" si="40"/>
        <v>0</v>
      </c>
      <c r="AL36" s="967"/>
      <c r="AM36" s="967"/>
      <c r="AN36" s="973">
        <f t="shared" si="41"/>
        <v>0</v>
      </c>
      <c r="AO36" s="967"/>
      <c r="AP36" s="967"/>
      <c r="AQ36" s="968">
        <f t="shared" ref="AQ36:AQ60" si="53">+AR36+AT36</f>
        <v>0</v>
      </c>
      <c r="AR36" s="973">
        <f t="shared" si="43"/>
        <v>0</v>
      </c>
      <c r="AS36" s="2668">
        <f t="shared" si="44"/>
        <v>0</v>
      </c>
      <c r="AT36" s="973">
        <f t="shared" si="45"/>
        <v>0</v>
      </c>
      <c r="AU36" s="2648">
        <f t="shared" si="46"/>
        <v>0</v>
      </c>
      <c r="AV36" s="1083"/>
      <c r="AW36" s="1083"/>
      <c r="AX36" s="1083"/>
      <c r="AY36" s="1083"/>
      <c r="AZ36" s="1083"/>
      <c r="BA36" s="1083"/>
      <c r="BB36" s="1083"/>
      <c r="BC36" s="1083"/>
      <c r="BD36" s="1083"/>
      <c r="BE36" s="1083"/>
      <c r="BF36" s="1083"/>
      <c r="BG36" s="1083"/>
      <c r="BH36" s="1083"/>
      <c r="BI36" s="1083"/>
      <c r="BJ36" s="1083"/>
      <c r="BK36" s="1083"/>
      <c r="BL36" s="1083"/>
      <c r="BM36" s="1083"/>
      <c r="BN36" s="1083"/>
      <c r="BO36" s="1083"/>
      <c r="BP36" s="1083"/>
      <c r="BQ36" s="1083"/>
      <c r="BR36" s="1083"/>
      <c r="BS36" s="1083"/>
      <c r="BT36" s="1083"/>
      <c r="BU36" s="1083"/>
      <c r="BV36" s="1083"/>
      <c r="BW36" s="1083"/>
      <c r="BX36" s="1083"/>
      <c r="BY36" s="1083"/>
      <c r="BZ36" s="1083"/>
    </row>
    <row r="37" spans="1:78" s="955" customFormat="1" ht="12.75">
      <c r="A37" s="953"/>
      <c r="B37" s="986">
        <v>32</v>
      </c>
      <c r="C37" s="2092" t="s">
        <v>954</v>
      </c>
      <c r="D37" s="945" t="str">
        <f t="shared" si="14"/>
        <v>Total</v>
      </c>
      <c r="E37" s="945" t="s">
        <v>461</v>
      </c>
      <c r="F37" s="946">
        <v>2016</v>
      </c>
      <c r="G37" s="945" t="s">
        <v>31</v>
      </c>
      <c r="H37" s="990" t="s">
        <v>11</v>
      </c>
      <c r="I37" s="990"/>
      <c r="J37" s="990"/>
      <c r="K37" s="990"/>
      <c r="L37" s="998" t="str">
        <f t="shared" si="9"/>
        <v>Corporates</v>
      </c>
      <c r="M37" s="972">
        <f>+CSV_CR_T0!AV37</f>
        <v>0</v>
      </c>
      <c r="N37" s="973">
        <f>+CSV_CR_T0!BC37</f>
        <v>0</v>
      </c>
      <c r="O37" s="968">
        <f>+CSV_CR_T0!BF37</f>
        <v>0</v>
      </c>
      <c r="P37" s="973">
        <f>+CSV_CR_T0!BG37</f>
        <v>0</v>
      </c>
      <c r="Q37" s="2668">
        <f>+CSV_CR_T0!BH37</f>
        <v>0</v>
      </c>
      <c r="R37" s="973">
        <f>+CSV_CR_T0!BI37</f>
        <v>0</v>
      </c>
      <c r="S37" s="2648">
        <f>+CSV_CR_T0!BJ37</f>
        <v>0</v>
      </c>
      <c r="T37" s="2679"/>
      <c r="U37" s="2670"/>
      <c r="V37" s="973">
        <f t="shared" si="52"/>
        <v>0</v>
      </c>
      <c r="W37" s="2670"/>
      <c r="X37" s="2670"/>
      <c r="Y37" s="2670"/>
      <c r="Z37" s="2670"/>
      <c r="AA37" s="2668">
        <f>IFERROR(Y37/(CSV_CR_T0!AF37*CSV_CR_T0!N37/CSV_CR_T0!BC37+CSV_CR_T0!Y37*CSV_CR_T0!V37/CSV_CR_T0!BC37),0)</f>
        <v>0</v>
      </c>
      <c r="AB37" s="973">
        <f t="shared" si="37"/>
        <v>0</v>
      </c>
      <c r="AC37" s="2668">
        <f t="shared" si="50"/>
        <v>0</v>
      </c>
      <c r="AD37" s="973">
        <f>+AD38+AD41+AD44</f>
        <v>0</v>
      </c>
      <c r="AE37" s="973">
        <f t="shared" si="51"/>
        <v>0</v>
      </c>
      <c r="AF37" s="2668">
        <f t="shared" si="38"/>
        <v>0</v>
      </c>
      <c r="AG37" s="973">
        <f t="shared" si="39"/>
        <v>0</v>
      </c>
      <c r="AH37" s="2711">
        <f t="shared" ref="AH37" si="54">+AH38+AH41+AH44</f>
        <v>0</v>
      </c>
      <c r="AI37" s="973">
        <f t="shared" ref="AI37" si="55">+AI38+AI41+AI44</f>
        <v>0</v>
      </c>
      <c r="AJ37" s="2668">
        <f t="shared" ref="AJ37" si="56">+AJ38+AJ41+AJ44</f>
        <v>0</v>
      </c>
      <c r="AK37" s="972">
        <f t="shared" si="40"/>
        <v>0</v>
      </c>
      <c r="AL37" s="973">
        <f t="shared" ref="AL37" si="57">+AL38+AL41+AL44</f>
        <v>0</v>
      </c>
      <c r="AM37" s="973">
        <f t="shared" ref="AM37" si="58">+AM38+AM41+AM44</f>
        <v>0</v>
      </c>
      <c r="AN37" s="973">
        <f t="shared" si="41"/>
        <v>0</v>
      </c>
      <c r="AO37" s="973">
        <f t="shared" ref="AO37" si="59">+AO38+AO41+AO44</f>
        <v>0</v>
      </c>
      <c r="AP37" s="973">
        <f t="shared" ref="AP37" si="60">+AP38+AP41+AP44</f>
        <v>0</v>
      </c>
      <c r="AQ37" s="968">
        <f t="shared" si="53"/>
        <v>0</v>
      </c>
      <c r="AR37" s="973">
        <f t="shared" si="43"/>
        <v>0</v>
      </c>
      <c r="AS37" s="2668">
        <f t="shared" si="44"/>
        <v>0</v>
      </c>
      <c r="AT37" s="973">
        <f t="shared" si="45"/>
        <v>0</v>
      </c>
      <c r="AU37" s="2648">
        <f t="shared" si="46"/>
        <v>0</v>
      </c>
      <c r="AV37" s="1083"/>
      <c r="AW37" s="1083"/>
      <c r="AX37" s="1083"/>
      <c r="AY37" s="1083"/>
      <c r="AZ37" s="1083"/>
      <c r="BA37" s="1083"/>
      <c r="BB37" s="1083"/>
      <c r="BC37" s="1083"/>
      <c r="BD37" s="1083"/>
      <c r="BE37" s="1083"/>
      <c r="BF37" s="1083"/>
      <c r="BG37" s="1083"/>
      <c r="BH37" s="1083"/>
      <c r="BI37" s="1083"/>
      <c r="BJ37" s="1083"/>
      <c r="BK37" s="1083"/>
      <c r="BL37" s="1083"/>
      <c r="BM37" s="1083"/>
      <c r="BN37" s="1083"/>
      <c r="BO37" s="1083"/>
      <c r="BP37" s="1083"/>
      <c r="BQ37" s="1083"/>
      <c r="BR37" s="1083"/>
      <c r="BS37" s="1083"/>
      <c r="BT37" s="1083"/>
      <c r="BU37" s="1083"/>
      <c r="BV37" s="1083"/>
      <c r="BW37" s="1083"/>
      <c r="BX37" s="1083"/>
      <c r="BY37" s="1083"/>
      <c r="BZ37" s="1083"/>
    </row>
    <row r="38" spans="1:78" s="955" customFormat="1" ht="12.75">
      <c r="A38" s="953"/>
      <c r="B38" s="986">
        <v>33</v>
      </c>
      <c r="C38" s="2092" t="s">
        <v>954</v>
      </c>
      <c r="D38" s="945" t="str">
        <f t="shared" si="14"/>
        <v>Total</v>
      </c>
      <c r="E38" s="945" t="s">
        <v>461</v>
      </c>
      <c r="F38" s="946">
        <v>2016</v>
      </c>
      <c r="G38" s="945" t="s">
        <v>31</v>
      </c>
      <c r="H38" s="990" t="s">
        <v>11</v>
      </c>
      <c r="I38" s="990" t="s">
        <v>1054</v>
      </c>
      <c r="J38" s="990"/>
      <c r="K38" s="990"/>
      <c r="L38" s="995" t="str">
        <f t="shared" si="9"/>
        <v xml:space="preserve">    Specialised Lending</v>
      </c>
      <c r="M38" s="972">
        <f>+CSV_CR_T0!AV38</f>
        <v>0</v>
      </c>
      <c r="N38" s="973">
        <f>+CSV_CR_T0!BC38</f>
        <v>0</v>
      </c>
      <c r="O38" s="968">
        <f>+CSV_CR_T0!BF38</f>
        <v>0</v>
      </c>
      <c r="P38" s="973">
        <f>+CSV_CR_T0!BG38</f>
        <v>0</v>
      </c>
      <c r="Q38" s="2668">
        <f>+CSV_CR_T0!BH38</f>
        <v>0</v>
      </c>
      <c r="R38" s="973">
        <f>+CSV_CR_T0!BI38</f>
        <v>0</v>
      </c>
      <c r="S38" s="2648">
        <f>+CSV_CR_T0!BJ38</f>
        <v>0</v>
      </c>
      <c r="T38" s="2679"/>
      <c r="U38" s="2670"/>
      <c r="V38" s="973">
        <f t="shared" si="52"/>
        <v>0</v>
      </c>
      <c r="W38" s="2670"/>
      <c r="X38" s="2670"/>
      <c r="Y38" s="2670"/>
      <c r="Z38" s="2670"/>
      <c r="AA38" s="2668">
        <f>IFERROR(Y38/(CSV_CR_T0!AF38*CSV_CR_T0!N38/CSV_CR_T0!BC38+CSV_CR_T0!Y38*CSV_CR_T0!V38/CSV_CR_T0!BC38),0)</f>
        <v>0</v>
      </c>
      <c r="AB38" s="973">
        <f t="shared" si="37"/>
        <v>0</v>
      </c>
      <c r="AC38" s="2668">
        <f t="shared" si="50"/>
        <v>0</v>
      </c>
      <c r="AD38" s="973">
        <f>+AD39+AD40</f>
        <v>0</v>
      </c>
      <c r="AE38" s="973">
        <f t="shared" si="51"/>
        <v>0</v>
      </c>
      <c r="AF38" s="2668">
        <f t="shared" si="38"/>
        <v>0</v>
      </c>
      <c r="AG38" s="973">
        <f t="shared" si="39"/>
        <v>0</v>
      </c>
      <c r="AH38" s="2711">
        <f t="shared" ref="AH38" si="61">+AH39+AH40</f>
        <v>0</v>
      </c>
      <c r="AI38" s="973">
        <f t="shared" ref="AI38" si="62">+AI39+AI40</f>
        <v>0</v>
      </c>
      <c r="AJ38" s="2668">
        <f t="shared" ref="AJ38" si="63">+AJ39+AJ40</f>
        <v>0</v>
      </c>
      <c r="AK38" s="972">
        <f t="shared" si="40"/>
        <v>0</v>
      </c>
      <c r="AL38" s="973">
        <f t="shared" ref="AL38" si="64">+AL39+AL40</f>
        <v>0</v>
      </c>
      <c r="AM38" s="973">
        <f t="shared" ref="AM38" si="65">+AM39+AM40</f>
        <v>0</v>
      </c>
      <c r="AN38" s="973">
        <f t="shared" si="41"/>
        <v>0</v>
      </c>
      <c r="AO38" s="973">
        <f t="shared" ref="AO38" si="66">+AO39+AO40</f>
        <v>0</v>
      </c>
      <c r="AP38" s="973">
        <f t="shared" ref="AP38" si="67">+AP39+AP40</f>
        <v>0</v>
      </c>
      <c r="AQ38" s="968">
        <f t="shared" si="53"/>
        <v>0</v>
      </c>
      <c r="AR38" s="973">
        <f t="shared" si="43"/>
        <v>0</v>
      </c>
      <c r="AS38" s="2668">
        <f t="shared" si="44"/>
        <v>0</v>
      </c>
      <c r="AT38" s="973">
        <f t="shared" si="45"/>
        <v>0</v>
      </c>
      <c r="AU38" s="2648">
        <f t="shared" si="46"/>
        <v>0</v>
      </c>
      <c r="AV38" s="1083"/>
      <c r="AW38" s="1083"/>
      <c r="AX38" s="1083"/>
      <c r="AY38" s="1083"/>
      <c r="AZ38" s="1083"/>
      <c r="BA38" s="1083"/>
      <c r="BB38" s="1083"/>
      <c r="BC38" s="1083"/>
      <c r="BD38" s="1083"/>
      <c r="BE38" s="1083"/>
      <c r="BF38" s="1083"/>
      <c r="BG38" s="1083"/>
      <c r="BH38" s="1083"/>
      <c r="BI38" s="1083"/>
      <c r="BJ38" s="1083"/>
      <c r="BK38" s="1083"/>
      <c r="BL38" s="1083"/>
      <c r="BM38" s="1083"/>
      <c r="BN38" s="1083"/>
      <c r="BO38" s="1083"/>
      <c r="BP38" s="1083"/>
      <c r="BQ38" s="1083"/>
      <c r="BR38" s="1083"/>
      <c r="BS38" s="1083"/>
      <c r="BT38" s="1083"/>
      <c r="BU38" s="1083"/>
      <c r="BV38" s="1083"/>
      <c r="BW38" s="1083"/>
      <c r="BX38" s="1083"/>
      <c r="BY38" s="1083"/>
      <c r="BZ38" s="1083"/>
    </row>
    <row r="39" spans="1:78" s="955" customFormat="1" ht="12.75">
      <c r="A39" s="953"/>
      <c r="B39" s="986">
        <v>34</v>
      </c>
      <c r="C39" s="2092" t="s">
        <v>953</v>
      </c>
      <c r="D39" s="945" t="str">
        <f t="shared" si="14"/>
        <v>Total</v>
      </c>
      <c r="E39" s="945" t="s">
        <v>461</v>
      </c>
      <c r="F39" s="946">
        <v>2016</v>
      </c>
      <c r="G39" s="945" t="s">
        <v>31</v>
      </c>
      <c r="H39" s="990" t="s">
        <v>11</v>
      </c>
      <c r="I39" s="990" t="s">
        <v>1054</v>
      </c>
      <c r="J39" s="990" t="s">
        <v>1058</v>
      </c>
      <c r="K39" s="990"/>
      <c r="L39" s="995" t="str">
        <f t="shared" si="9"/>
        <v xml:space="preserve">        Real Estate Related</v>
      </c>
      <c r="M39" s="972">
        <f>+CSV_CR_T0!AV39</f>
        <v>0</v>
      </c>
      <c r="N39" s="973">
        <f>+CSV_CR_T0!BC39</f>
        <v>0</v>
      </c>
      <c r="O39" s="968">
        <f>+CSV_CR_T0!BF39</f>
        <v>0</v>
      </c>
      <c r="P39" s="973">
        <f>+CSV_CR_T0!BG39</f>
        <v>0</v>
      </c>
      <c r="Q39" s="2668">
        <f>+CSV_CR_T0!BH39</f>
        <v>0</v>
      </c>
      <c r="R39" s="973">
        <f>+CSV_CR_T0!BI39</f>
        <v>0</v>
      </c>
      <c r="S39" s="2648">
        <f>+CSV_CR_T0!BJ39</f>
        <v>0</v>
      </c>
      <c r="T39" s="2680"/>
      <c r="U39" s="2669"/>
      <c r="V39" s="1055">
        <f t="shared" si="52"/>
        <v>0</v>
      </c>
      <c r="W39" s="2669"/>
      <c r="X39" s="2669"/>
      <c r="Y39" s="2669"/>
      <c r="Z39" s="2669"/>
      <c r="AA39" s="2668">
        <f>IFERROR(Y39/(CSV_CR_T0!AF39*CSV_CR_T0!N39/CSV_CR_T0!BC39+CSV_CR_T0!Y39*CSV_CR_T0!V39/CSV_CR_T0!BC39),0)</f>
        <v>0</v>
      </c>
      <c r="AB39" s="1055">
        <f t="shared" si="37"/>
        <v>0</v>
      </c>
      <c r="AC39" s="2668">
        <f t="shared" si="50"/>
        <v>0</v>
      </c>
      <c r="AD39" s="976"/>
      <c r="AE39" s="973">
        <f t="shared" si="51"/>
        <v>0</v>
      </c>
      <c r="AF39" s="2668">
        <f t="shared" si="38"/>
        <v>0</v>
      </c>
      <c r="AG39" s="973">
        <f t="shared" si="39"/>
        <v>0</v>
      </c>
      <c r="AH39" s="2710"/>
      <c r="AI39" s="967"/>
      <c r="AJ39" s="2669"/>
      <c r="AK39" s="972">
        <f t="shared" si="40"/>
        <v>0</v>
      </c>
      <c r="AL39" s="976"/>
      <c r="AM39" s="976"/>
      <c r="AN39" s="973">
        <f t="shared" si="41"/>
        <v>0</v>
      </c>
      <c r="AO39" s="976"/>
      <c r="AP39" s="976"/>
      <c r="AQ39" s="968">
        <f t="shared" si="53"/>
        <v>0</v>
      </c>
      <c r="AR39" s="973">
        <f t="shared" si="43"/>
        <v>0</v>
      </c>
      <c r="AS39" s="2668">
        <f t="shared" si="44"/>
        <v>0</v>
      </c>
      <c r="AT39" s="973">
        <f t="shared" si="45"/>
        <v>0</v>
      </c>
      <c r="AU39" s="2648">
        <f t="shared" si="46"/>
        <v>0</v>
      </c>
      <c r="AV39" s="1083"/>
      <c r="AW39" s="1083"/>
      <c r="AX39" s="1083"/>
      <c r="AY39" s="1083"/>
      <c r="AZ39" s="1083"/>
      <c r="BA39" s="1083"/>
      <c r="BB39" s="1083"/>
      <c r="BC39" s="1083"/>
      <c r="BD39" s="1083"/>
      <c r="BE39" s="1083"/>
      <c r="BF39" s="1083"/>
      <c r="BG39" s="1083"/>
      <c r="BH39" s="1083"/>
      <c r="BI39" s="1083"/>
      <c r="BJ39" s="1083"/>
      <c r="BK39" s="1083"/>
      <c r="BL39" s="1083"/>
      <c r="BM39" s="1083"/>
      <c r="BN39" s="1083"/>
      <c r="BO39" s="1083"/>
      <c r="BP39" s="1083"/>
      <c r="BQ39" s="1083"/>
      <c r="BR39" s="1083"/>
      <c r="BS39" s="1083"/>
      <c r="BT39" s="1083"/>
      <c r="BU39" s="1083"/>
      <c r="BV39" s="1083"/>
      <c r="BW39" s="1083"/>
      <c r="BX39" s="1083"/>
      <c r="BY39" s="1083"/>
      <c r="BZ39" s="1083"/>
    </row>
    <row r="40" spans="1:78" s="955" customFormat="1" ht="12.75">
      <c r="A40" s="953"/>
      <c r="B40" s="986">
        <v>35</v>
      </c>
      <c r="C40" s="2092" t="s">
        <v>953</v>
      </c>
      <c r="D40" s="945" t="str">
        <f t="shared" si="14"/>
        <v>Total</v>
      </c>
      <c r="E40" s="945" t="s">
        <v>461</v>
      </c>
      <c r="F40" s="946">
        <v>2016</v>
      </c>
      <c r="G40" s="945" t="s">
        <v>31</v>
      </c>
      <c r="H40" s="990" t="s">
        <v>11</v>
      </c>
      <c r="I40" s="990" t="s">
        <v>1054</v>
      </c>
      <c r="J40" s="990" t="s">
        <v>1059</v>
      </c>
      <c r="K40" s="990"/>
      <c r="L40" s="995" t="str">
        <f t="shared" si="9"/>
        <v xml:space="preserve">        Non Real Estate Related</v>
      </c>
      <c r="M40" s="972">
        <f>+CSV_CR_T0!AV40</f>
        <v>0</v>
      </c>
      <c r="N40" s="973">
        <f>+CSV_CR_T0!BC40</f>
        <v>0</v>
      </c>
      <c r="O40" s="968">
        <f>+CSV_CR_T0!BF40</f>
        <v>0</v>
      </c>
      <c r="P40" s="973">
        <f>+CSV_CR_T0!BG40</f>
        <v>0</v>
      </c>
      <c r="Q40" s="2668">
        <f>+CSV_CR_T0!BH40</f>
        <v>0</v>
      </c>
      <c r="R40" s="973">
        <f>+CSV_CR_T0!BI40</f>
        <v>0</v>
      </c>
      <c r="S40" s="2648">
        <f>+CSV_CR_T0!BJ40</f>
        <v>0</v>
      </c>
      <c r="T40" s="2680"/>
      <c r="U40" s="2669"/>
      <c r="V40" s="1055">
        <f t="shared" si="52"/>
        <v>0</v>
      </c>
      <c r="W40" s="2669"/>
      <c r="X40" s="2669"/>
      <c r="Y40" s="2669"/>
      <c r="Z40" s="2669"/>
      <c r="AA40" s="2668">
        <f>IFERROR(Y40/(CSV_CR_T0!AF40*CSV_CR_T0!N40/CSV_CR_T0!BC40+CSV_CR_T0!Y40*CSV_CR_T0!V40/CSV_CR_T0!BC40),0)</f>
        <v>0</v>
      </c>
      <c r="AB40" s="1055">
        <f t="shared" si="37"/>
        <v>0</v>
      </c>
      <c r="AC40" s="2668">
        <f t="shared" si="50"/>
        <v>0</v>
      </c>
      <c r="AD40" s="976"/>
      <c r="AE40" s="973">
        <f t="shared" si="51"/>
        <v>0</v>
      </c>
      <c r="AF40" s="2668">
        <f t="shared" si="38"/>
        <v>0</v>
      </c>
      <c r="AG40" s="973">
        <f t="shared" si="39"/>
        <v>0</v>
      </c>
      <c r="AH40" s="2710"/>
      <c r="AI40" s="967"/>
      <c r="AJ40" s="2669"/>
      <c r="AK40" s="972">
        <f t="shared" si="40"/>
        <v>0</v>
      </c>
      <c r="AL40" s="976"/>
      <c r="AM40" s="976"/>
      <c r="AN40" s="973">
        <f t="shared" si="41"/>
        <v>0</v>
      </c>
      <c r="AO40" s="976"/>
      <c r="AP40" s="976"/>
      <c r="AQ40" s="968">
        <f t="shared" si="53"/>
        <v>0</v>
      </c>
      <c r="AR40" s="973">
        <f t="shared" si="43"/>
        <v>0</v>
      </c>
      <c r="AS40" s="2668">
        <f t="shared" si="44"/>
        <v>0</v>
      </c>
      <c r="AT40" s="973">
        <f t="shared" si="45"/>
        <v>0</v>
      </c>
      <c r="AU40" s="2648">
        <f t="shared" si="46"/>
        <v>0</v>
      </c>
      <c r="AV40" s="1083"/>
      <c r="AW40" s="1083"/>
      <c r="AX40" s="1083"/>
      <c r="AY40" s="1083"/>
      <c r="AZ40" s="1083"/>
      <c r="BA40" s="1083"/>
      <c r="BB40" s="1083"/>
      <c r="BC40" s="1083"/>
      <c r="BD40" s="1083"/>
      <c r="BE40" s="1083"/>
      <c r="BF40" s="1083"/>
      <c r="BG40" s="1083"/>
      <c r="BH40" s="1083"/>
      <c r="BI40" s="1083"/>
      <c r="BJ40" s="1083"/>
      <c r="BK40" s="1083"/>
      <c r="BL40" s="1083"/>
      <c r="BM40" s="1083"/>
      <c r="BN40" s="1083"/>
      <c r="BO40" s="1083"/>
      <c r="BP40" s="1083"/>
      <c r="BQ40" s="1083"/>
      <c r="BR40" s="1083"/>
      <c r="BS40" s="1083"/>
      <c r="BT40" s="1083"/>
      <c r="BU40" s="1083"/>
      <c r="BV40" s="1083"/>
      <c r="BW40" s="1083"/>
      <c r="BX40" s="1083"/>
      <c r="BY40" s="1083"/>
      <c r="BZ40" s="1083"/>
    </row>
    <row r="41" spans="1:78" s="955" customFormat="1" ht="12.75">
      <c r="A41" s="953"/>
      <c r="B41" s="986">
        <v>36</v>
      </c>
      <c r="C41" s="2092" t="s">
        <v>954</v>
      </c>
      <c r="D41" s="945" t="str">
        <f t="shared" si="14"/>
        <v>Total</v>
      </c>
      <c r="E41" s="945" t="s">
        <v>461</v>
      </c>
      <c r="F41" s="946">
        <v>2016</v>
      </c>
      <c r="G41" s="945" t="s">
        <v>31</v>
      </c>
      <c r="H41" s="990" t="s">
        <v>11</v>
      </c>
      <c r="I41" s="990" t="s">
        <v>1055</v>
      </c>
      <c r="J41" s="990"/>
      <c r="K41" s="990"/>
      <c r="L41" s="995" t="str">
        <f t="shared" si="9"/>
        <v xml:space="preserve">    SME</v>
      </c>
      <c r="M41" s="972">
        <f>+CSV_CR_T0!AV41</f>
        <v>0</v>
      </c>
      <c r="N41" s="973">
        <f>+CSV_CR_T0!BC41</f>
        <v>0</v>
      </c>
      <c r="O41" s="968">
        <f>+CSV_CR_T0!BF41</f>
        <v>0</v>
      </c>
      <c r="P41" s="973">
        <f>+CSV_CR_T0!BG41</f>
        <v>0</v>
      </c>
      <c r="Q41" s="2668">
        <f>+CSV_CR_T0!BH41</f>
        <v>0</v>
      </c>
      <c r="R41" s="973">
        <f>+CSV_CR_T0!BI41</f>
        <v>0</v>
      </c>
      <c r="S41" s="2648">
        <f>+CSV_CR_T0!BJ41</f>
        <v>0</v>
      </c>
      <c r="T41" s="2679"/>
      <c r="U41" s="2670"/>
      <c r="V41" s="973">
        <f t="shared" si="52"/>
        <v>0</v>
      </c>
      <c r="W41" s="2670"/>
      <c r="X41" s="2670"/>
      <c r="Y41" s="2670"/>
      <c r="Z41" s="2670"/>
      <c r="AA41" s="2668">
        <f>IFERROR(Y41/(CSV_CR_T0!AF41*CSV_CR_T0!N41/CSV_CR_T0!BC41+CSV_CR_T0!Y41*CSV_CR_T0!V41/CSV_CR_T0!BC41),0)</f>
        <v>0</v>
      </c>
      <c r="AB41" s="973">
        <f t="shared" si="37"/>
        <v>0</v>
      </c>
      <c r="AC41" s="2668">
        <f t="shared" si="50"/>
        <v>0</v>
      </c>
      <c r="AD41" s="973">
        <f>+AD42+AD43</f>
        <v>0</v>
      </c>
      <c r="AE41" s="973">
        <f t="shared" si="51"/>
        <v>0</v>
      </c>
      <c r="AF41" s="2668">
        <f t="shared" si="38"/>
        <v>0</v>
      </c>
      <c r="AG41" s="973">
        <f t="shared" si="39"/>
        <v>0</v>
      </c>
      <c r="AH41" s="2711">
        <f t="shared" ref="AH41" si="68">+AH42+AH43</f>
        <v>0</v>
      </c>
      <c r="AI41" s="973">
        <f t="shared" ref="AI41" si="69">+AI42+AI43</f>
        <v>0</v>
      </c>
      <c r="AJ41" s="2668">
        <f t="shared" ref="AJ41" si="70">+AJ42+AJ43</f>
        <v>0</v>
      </c>
      <c r="AK41" s="972">
        <f t="shared" si="40"/>
        <v>0</v>
      </c>
      <c r="AL41" s="973">
        <f t="shared" ref="AL41" si="71">+AL42+AL43</f>
        <v>0</v>
      </c>
      <c r="AM41" s="973">
        <f t="shared" ref="AM41" si="72">+AM42+AM43</f>
        <v>0</v>
      </c>
      <c r="AN41" s="973">
        <f t="shared" si="41"/>
        <v>0</v>
      </c>
      <c r="AO41" s="973">
        <f t="shared" ref="AO41" si="73">+AO42+AO43</f>
        <v>0</v>
      </c>
      <c r="AP41" s="973">
        <f t="shared" ref="AP41" si="74">+AP42+AP43</f>
        <v>0</v>
      </c>
      <c r="AQ41" s="968">
        <f t="shared" si="53"/>
        <v>0</v>
      </c>
      <c r="AR41" s="973">
        <f t="shared" si="43"/>
        <v>0</v>
      </c>
      <c r="AS41" s="2668">
        <f t="shared" si="44"/>
        <v>0</v>
      </c>
      <c r="AT41" s="973">
        <f t="shared" si="45"/>
        <v>0</v>
      </c>
      <c r="AU41" s="2648">
        <f t="shared" si="46"/>
        <v>0</v>
      </c>
      <c r="AV41" s="1083"/>
      <c r="AW41" s="1083"/>
      <c r="AX41" s="1083"/>
      <c r="AY41" s="1083"/>
      <c r="AZ41" s="1083"/>
      <c r="BA41" s="1083"/>
      <c r="BB41" s="1083"/>
      <c r="BC41" s="1083"/>
      <c r="BD41" s="1083"/>
      <c r="BE41" s="1083"/>
      <c r="BF41" s="1083"/>
      <c r="BG41" s="1083"/>
      <c r="BH41" s="1083"/>
      <c r="BI41" s="1083"/>
      <c r="BJ41" s="1083"/>
      <c r="BK41" s="1083"/>
      <c r="BL41" s="1083"/>
      <c r="BM41" s="1083"/>
      <c r="BN41" s="1083"/>
      <c r="BO41" s="1083"/>
      <c r="BP41" s="1083"/>
      <c r="BQ41" s="1083"/>
      <c r="BR41" s="1083"/>
      <c r="BS41" s="1083"/>
      <c r="BT41" s="1083"/>
      <c r="BU41" s="1083"/>
      <c r="BV41" s="1083"/>
      <c r="BW41" s="1083"/>
      <c r="BX41" s="1083"/>
      <c r="BY41" s="1083"/>
      <c r="BZ41" s="1083"/>
    </row>
    <row r="42" spans="1:78" s="955" customFormat="1" ht="12.75">
      <c r="A42" s="953"/>
      <c r="B42" s="986">
        <v>37</v>
      </c>
      <c r="C42" s="2092" t="s">
        <v>953</v>
      </c>
      <c r="D42" s="945" t="str">
        <f t="shared" si="14"/>
        <v>Total</v>
      </c>
      <c r="E42" s="945" t="s">
        <v>461</v>
      </c>
      <c r="F42" s="946">
        <v>2016</v>
      </c>
      <c r="G42" s="945" t="s">
        <v>31</v>
      </c>
      <c r="H42" s="990" t="s">
        <v>11</v>
      </c>
      <c r="I42" s="990" t="s">
        <v>1055</v>
      </c>
      <c r="J42" s="990" t="s">
        <v>1058</v>
      </c>
      <c r="K42" s="990"/>
      <c r="L42" s="995" t="str">
        <f t="shared" si="9"/>
        <v xml:space="preserve">        Real Estate Related</v>
      </c>
      <c r="M42" s="972">
        <f>+CSV_CR_T0!AV42</f>
        <v>0</v>
      </c>
      <c r="N42" s="973">
        <f>+CSV_CR_T0!BC42</f>
        <v>0</v>
      </c>
      <c r="O42" s="968">
        <f>+CSV_CR_T0!BF42</f>
        <v>0</v>
      </c>
      <c r="P42" s="973">
        <f>+CSV_CR_T0!BG42</f>
        <v>0</v>
      </c>
      <c r="Q42" s="2668">
        <f>+CSV_CR_T0!BH42</f>
        <v>0</v>
      </c>
      <c r="R42" s="973">
        <f>+CSV_CR_T0!BI42</f>
        <v>0</v>
      </c>
      <c r="S42" s="2648">
        <f>+CSV_CR_T0!BJ42</f>
        <v>0</v>
      </c>
      <c r="T42" s="2680"/>
      <c r="U42" s="2669"/>
      <c r="V42" s="1055">
        <f t="shared" si="52"/>
        <v>0</v>
      </c>
      <c r="W42" s="2669"/>
      <c r="X42" s="2669"/>
      <c r="Y42" s="2669"/>
      <c r="Z42" s="2669"/>
      <c r="AA42" s="2668">
        <f>IFERROR(Y42/(CSV_CR_T0!AF42*CSV_CR_T0!N42/CSV_CR_T0!BC42+CSV_CR_T0!Y42*CSV_CR_T0!V42/CSV_CR_T0!BC42),0)</f>
        <v>0</v>
      </c>
      <c r="AB42" s="1055">
        <f t="shared" si="37"/>
        <v>0</v>
      </c>
      <c r="AC42" s="2668">
        <f t="shared" si="50"/>
        <v>0</v>
      </c>
      <c r="AD42" s="976"/>
      <c r="AE42" s="973">
        <f t="shared" si="51"/>
        <v>0</v>
      </c>
      <c r="AF42" s="2668">
        <f t="shared" si="38"/>
        <v>0</v>
      </c>
      <c r="AG42" s="973">
        <f t="shared" si="39"/>
        <v>0</v>
      </c>
      <c r="AH42" s="2710"/>
      <c r="AI42" s="967"/>
      <c r="AJ42" s="2669"/>
      <c r="AK42" s="972">
        <f t="shared" si="40"/>
        <v>0</v>
      </c>
      <c r="AL42" s="976"/>
      <c r="AM42" s="976"/>
      <c r="AN42" s="973">
        <f t="shared" si="41"/>
        <v>0</v>
      </c>
      <c r="AO42" s="976"/>
      <c r="AP42" s="976"/>
      <c r="AQ42" s="968">
        <f t="shared" si="53"/>
        <v>0</v>
      </c>
      <c r="AR42" s="973">
        <f t="shared" si="43"/>
        <v>0</v>
      </c>
      <c r="AS42" s="2668">
        <f t="shared" si="44"/>
        <v>0</v>
      </c>
      <c r="AT42" s="973">
        <f t="shared" si="45"/>
        <v>0</v>
      </c>
      <c r="AU42" s="2648">
        <f t="shared" si="46"/>
        <v>0</v>
      </c>
      <c r="AV42" s="1083"/>
      <c r="AW42" s="1083"/>
      <c r="AX42" s="1083"/>
      <c r="AY42" s="1083"/>
      <c r="AZ42" s="1083"/>
      <c r="BA42" s="1083"/>
      <c r="BB42" s="1083"/>
      <c r="BC42" s="1083"/>
      <c r="BD42" s="1083"/>
      <c r="BE42" s="1083"/>
      <c r="BF42" s="1083"/>
      <c r="BG42" s="1083"/>
      <c r="BH42" s="1083"/>
      <c r="BI42" s="1083"/>
      <c r="BJ42" s="1083"/>
      <c r="BK42" s="1083"/>
      <c r="BL42" s="1083"/>
      <c r="BM42" s="1083"/>
      <c r="BN42" s="1083"/>
      <c r="BO42" s="1083"/>
      <c r="BP42" s="1083"/>
      <c r="BQ42" s="1083"/>
      <c r="BR42" s="1083"/>
      <c r="BS42" s="1083"/>
      <c r="BT42" s="1083"/>
      <c r="BU42" s="1083"/>
      <c r="BV42" s="1083"/>
      <c r="BW42" s="1083"/>
      <c r="BX42" s="1083"/>
      <c r="BY42" s="1083"/>
      <c r="BZ42" s="1083"/>
    </row>
    <row r="43" spans="1:78" s="955" customFormat="1" ht="12.75">
      <c r="A43" s="953"/>
      <c r="B43" s="986">
        <v>38</v>
      </c>
      <c r="C43" s="2092" t="s">
        <v>953</v>
      </c>
      <c r="D43" s="945" t="str">
        <f t="shared" si="14"/>
        <v>Total</v>
      </c>
      <c r="E43" s="945" t="s">
        <v>461</v>
      </c>
      <c r="F43" s="946">
        <v>2016</v>
      </c>
      <c r="G43" s="945" t="s">
        <v>31</v>
      </c>
      <c r="H43" s="990" t="s">
        <v>11</v>
      </c>
      <c r="I43" s="990" t="s">
        <v>1055</v>
      </c>
      <c r="J43" s="990" t="s">
        <v>1059</v>
      </c>
      <c r="K43" s="990"/>
      <c r="L43" s="995" t="str">
        <f t="shared" si="9"/>
        <v xml:space="preserve">        Non Real Estate Related</v>
      </c>
      <c r="M43" s="972">
        <f>+CSV_CR_T0!AV43</f>
        <v>0</v>
      </c>
      <c r="N43" s="973">
        <f>+CSV_CR_T0!BC43</f>
        <v>0</v>
      </c>
      <c r="O43" s="968">
        <f>+CSV_CR_T0!BF43</f>
        <v>0</v>
      </c>
      <c r="P43" s="973">
        <f>+CSV_CR_T0!BG43</f>
        <v>0</v>
      </c>
      <c r="Q43" s="2668">
        <f>+CSV_CR_T0!BH43</f>
        <v>0</v>
      </c>
      <c r="R43" s="973">
        <f>+CSV_CR_T0!BI43</f>
        <v>0</v>
      </c>
      <c r="S43" s="2648">
        <f>+CSV_CR_T0!BJ43</f>
        <v>0</v>
      </c>
      <c r="T43" s="2680"/>
      <c r="U43" s="2669"/>
      <c r="V43" s="1055">
        <f t="shared" si="52"/>
        <v>0</v>
      </c>
      <c r="W43" s="2669"/>
      <c r="X43" s="2669"/>
      <c r="Y43" s="2669"/>
      <c r="Z43" s="2669"/>
      <c r="AA43" s="2668">
        <f>IFERROR(Y43/(CSV_CR_T0!AF43*CSV_CR_T0!N43/CSV_CR_T0!BC43+CSV_CR_T0!Y43*CSV_CR_T0!V43/CSV_CR_T0!BC43),0)</f>
        <v>0</v>
      </c>
      <c r="AB43" s="1055">
        <f t="shared" si="37"/>
        <v>0</v>
      </c>
      <c r="AC43" s="2668">
        <f t="shared" si="50"/>
        <v>0</v>
      </c>
      <c r="AD43" s="976"/>
      <c r="AE43" s="973">
        <f t="shared" si="51"/>
        <v>0</v>
      </c>
      <c r="AF43" s="2668">
        <f t="shared" si="38"/>
        <v>0</v>
      </c>
      <c r="AG43" s="973">
        <f t="shared" si="39"/>
        <v>0</v>
      </c>
      <c r="AH43" s="2710"/>
      <c r="AI43" s="967"/>
      <c r="AJ43" s="2669"/>
      <c r="AK43" s="972">
        <f t="shared" si="40"/>
        <v>0</v>
      </c>
      <c r="AL43" s="976"/>
      <c r="AM43" s="976"/>
      <c r="AN43" s="973">
        <f t="shared" si="41"/>
        <v>0</v>
      </c>
      <c r="AO43" s="976"/>
      <c r="AP43" s="976"/>
      <c r="AQ43" s="968">
        <f t="shared" si="53"/>
        <v>0</v>
      </c>
      <c r="AR43" s="973">
        <f t="shared" si="43"/>
        <v>0</v>
      </c>
      <c r="AS43" s="2668">
        <f t="shared" si="44"/>
        <v>0</v>
      </c>
      <c r="AT43" s="973">
        <f t="shared" si="45"/>
        <v>0</v>
      </c>
      <c r="AU43" s="2648">
        <f t="shared" si="46"/>
        <v>0</v>
      </c>
      <c r="AV43" s="1083"/>
      <c r="AW43" s="1083"/>
      <c r="AX43" s="1083"/>
      <c r="AY43" s="1083"/>
      <c r="AZ43" s="1083"/>
      <c r="BA43" s="1083"/>
      <c r="BB43" s="1083"/>
      <c r="BC43" s="1083"/>
      <c r="BD43" s="1083"/>
      <c r="BE43" s="1083"/>
      <c r="BF43" s="1083"/>
      <c r="BG43" s="1083"/>
      <c r="BH43" s="1083"/>
      <c r="BI43" s="1083"/>
      <c r="BJ43" s="1083"/>
      <c r="BK43" s="1083"/>
      <c r="BL43" s="1083"/>
      <c r="BM43" s="1083"/>
      <c r="BN43" s="1083"/>
      <c r="BO43" s="1083"/>
      <c r="BP43" s="1083"/>
      <c r="BQ43" s="1083"/>
      <c r="BR43" s="1083"/>
      <c r="BS43" s="1083"/>
      <c r="BT43" s="1083"/>
      <c r="BU43" s="1083"/>
      <c r="BV43" s="1083"/>
      <c r="BW43" s="1083"/>
      <c r="BX43" s="1083"/>
      <c r="BY43" s="1083"/>
      <c r="BZ43" s="1083"/>
    </row>
    <row r="44" spans="1:78" s="955" customFormat="1" ht="12.75">
      <c r="A44" s="953"/>
      <c r="B44" s="986">
        <v>39</v>
      </c>
      <c r="C44" s="2092" t="s">
        <v>954</v>
      </c>
      <c r="D44" s="945" t="str">
        <f t="shared" si="14"/>
        <v>Total</v>
      </c>
      <c r="E44" s="945" t="s">
        <v>461</v>
      </c>
      <c r="F44" s="946">
        <v>2016</v>
      </c>
      <c r="G44" s="945" t="s">
        <v>31</v>
      </c>
      <c r="H44" s="990" t="s">
        <v>11</v>
      </c>
      <c r="I44" s="990" t="s">
        <v>286</v>
      </c>
      <c r="J44" s="990"/>
      <c r="K44" s="990"/>
      <c r="L44" s="995" t="str">
        <f t="shared" si="9"/>
        <v xml:space="preserve">    Other</v>
      </c>
      <c r="M44" s="972">
        <f>+CSV_CR_T0!AV44</f>
        <v>0</v>
      </c>
      <c r="N44" s="973">
        <f>+CSV_CR_T0!BC44</f>
        <v>0</v>
      </c>
      <c r="O44" s="968">
        <f>+CSV_CR_T0!BF44</f>
        <v>0</v>
      </c>
      <c r="P44" s="973">
        <f>+CSV_CR_T0!BG44</f>
        <v>0</v>
      </c>
      <c r="Q44" s="2668">
        <f>+CSV_CR_T0!BH44</f>
        <v>0</v>
      </c>
      <c r="R44" s="973">
        <f>+CSV_CR_T0!BI44</f>
        <v>0</v>
      </c>
      <c r="S44" s="2648">
        <f>+CSV_CR_T0!BJ44</f>
        <v>0</v>
      </c>
      <c r="T44" s="2679"/>
      <c r="U44" s="2670"/>
      <c r="V44" s="973">
        <f t="shared" si="52"/>
        <v>0</v>
      </c>
      <c r="W44" s="2670"/>
      <c r="X44" s="2670"/>
      <c r="Y44" s="2670"/>
      <c r="Z44" s="2670"/>
      <c r="AA44" s="2668">
        <f>IFERROR(Y44/(CSV_CR_T0!AF44*CSV_CR_T0!N44/CSV_CR_T0!BC44+CSV_CR_T0!Y44*CSV_CR_T0!V44/CSV_CR_T0!BC44),0)</f>
        <v>0</v>
      </c>
      <c r="AB44" s="973">
        <f t="shared" si="37"/>
        <v>0</v>
      </c>
      <c r="AC44" s="2668">
        <f t="shared" si="50"/>
        <v>0</v>
      </c>
      <c r="AD44" s="973">
        <f>+AD45+AD46</f>
        <v>0</v>
      </c>
      <c r="AE44" s="973">
        <f t="shared" si="51"/>
        <v>0</v>
      </c>
      <c r="AF44" s="2668">
        <f t="shared" si="38"/>
        <v>0</v>
      </c>
      <c r="AG44" s="973">
        <f t="shared" si="39"/>
        <v>0</v>
      </c>
      <c r="AH44" s="2711">
        <f t="shared" ref="AH44" si="75">+AH45+AH46</f>
        <v>0</v>
      </c>
      <c r="AI44" s="973">
        <f t="shared" ref="AI44" si="76">+AI45+AI46</f>
        <v>0</v>
      </c>
      <c r="AJ44" s="2668">
        <f t="shared" ref="AJ44" si="77">+AJ45+AJ46</f>
        <v>0</v>
      </c>
      <c r="AK44" s="972">
        <f t="shared" si="40"/>
        <v>0</v>
      </c>
      <c r="AL44" s="973">
        <f t="shared" ref="AL44" si="78">+AL45+AL46</f>
        <v>0</v>
      </c>
      <c r="AM44" s="973">
        <f t="shared" ref="AM44" si="79">+AM45+AM46</f>
        <v>0</v>
      </c>
      <c r="AN44" s="973">
        <f t="shared" si="41"/>
        <v>0</v>
      </c>
      <c r="AO44" s="973">
        <f t="shared" ref="AO44" si="80">+AO45+AO46</f>
        <v>0</v>
      </c>
      <c r="AP44" s="973">
        <f t="shared" ref="AP44" si="81">+AP45+AP46</f>
        <v>0</v>
      </c>
      <c r="AQ44" s="968">
        <f t="shared" si="53"/>
        <v>0</v>
      </c>
      <c r="AR44" s="973">
        <f t="shared" si="43"/>
        <v>0</v>
      </c>
      <c r="AS44" s="2668">
        <f t="shared" si="44"/>
        <v>0</v>
      </c>
      <c r="AT44" s="973">
        <f t="shared" si="45"/>
        <v>0</v>
      </c>
      <c r="AU44" s="2648">
        <f t="shared" si="46"/>
        <v>0</v>
      </c>
      <c r="AV44" s="1083"/>
      <c r="AW44" s="1083"/>
      <c r="AX44" s="1083"/>
      <c r="AY44" s="1083"/>
      <c r="AZ44" s="1083"/>
      <c r="BA44" s="1083"/>
      <c r="BB44" s="1083"/>
      <c r="BC44" s="1083"/>
      <c r="BD44" s="1083"/>
      <c r="BE44" s="1083"/>
      <c r="BF44" s="1083"/>
      <c r="BG44" s="1083"/>
      <c r="BH44" s="1083"/>
      <c r="BI44" s="1083"/>
      <c r="BJ44" s="1083"/>
      <c r="BK44" s="1083"/>
      <c r="BL44" s="1083"/>
      <c r="BM44" s="1083"/>
      <c r="BN44" s="1083"/>
      <c r="BO44" s="1083"/>
      <c r="BP44" s="1083"/>
      <c r="BQ44" s="1083"/>
      <c r="BR44" s="1083"/>
      <c r="BS44" s="1083"/>
      <c r="BT44" s="1083"/>
      <c r="BU44" s="1083"/>
      <c r="BV44" s="1083"/>
      <c r="BW44" s="1083"/>
      <c r="BX44" s="1083"/>
      <c r="BY44" s="1083"/>
      <c r="BZ44" s="1083"/>
    </row>
    <row r="45" spans="1:78" s="955" customFormat="1" ht="12.75">
      <c r="A45" s="953"/>
      <c r="B45" s="986">
        <v>40</v>
      </c>
      <c r="C45" s="2092" t="s">
        <v>953</v>
      </c>
      <c r="D45" s="945" t="str">
        <f t="shared" si="14"/>
        <v>Total</v>
      </c>
      <c r="E45" s="945" t="s">
        <v>461</v>
      </c>
      <c r="F45" s="946">
        <v>2016</v>
      </c>
      <c r="G45" s="945" t="s">
        <v>31</v>
      </c>
      <c r="H45" s="990" t="s">
        <v>11</v>
      </c>
      <c r="I45" s="990" t="s">
        <v>286</v>
      </c>
      <c r="J45" s="990" t="s">
        <v>1058</v>
      </c>
      <c r="K45" s="990"/>
      <c r="L45" s="995" t="str">
        <f t="shared" si="9"/>
        <v xml:space="preserve">        Real Estate Related</v>
      </c>
      <c r="M45" s="972">
        <f>+CSV_CR_T0!AV45</f>
        <v>0</v>
      </c>
      <c r="N45" s="973">
        <f>+CSV_CR_T0!BC45</f>
        <v>0</v>
      </c>
      <c r="O45" s="968">
        <f>+CSV_CR_T0!BF45</f>
        <v>0</v>
      </c>
      <c r="P45" s="973">
        <f>+CSV_CR_T0!BG45</f>
        <v>0</v>
      </c>
      <c r="Q45" s="2668">
        <f>+CSV_CR_T0!BH45</f>
        <v>0</v>
      </c>
      <c r="R45" s="973">
        <f>+CSV_CR_T0!BI45</f>
        <v>0</v>
      </c>
      <c r="S45" s="2648">
        <f>+CSV_CR_T0!BJ45</f>
        <v>0</v>
      </c>
      <c r="T45" s="2680"/>
      <c r="U45" s="2669"/>
      <c r="V45" s="1055">
        <f t="shared" si="52"/>
        <v>0</v>
      </c>
      <c r="W45" s="2669"/>
      <c r="X45" s="2669"/>
      <c r="Y45" s="2669"/>
      <c r="Z45" s="2669"/>
      <c r="AA45" s="2668">
        <f>IFERROR(Y45/(CSV_CR_T0!AF45*CSV_CR_T0!N45/CSV_CR_T0!BC45+CSV_CR_T0!Y45*CSV_CR_T0!V45/CSV_CR_T0!BC45),0)</f>
        <v>0</v>
      </c>
      <c r="AB45" s="1055">
        <f t="shared" si="37"/>
        <v>0</v>
      </c>
      <c r="AC45" s="2668">
        <f t="shared" si="50"/>
        <v>0</v>
      </c>
      <c r="AD45" s="976"/>
      <c r="AE45" s="973">
        <f t="shared" si="51"/>
        <v>0</v>
      </c>
      <c r="AF45" s="2668">
        <f t="shared" si="38"/>
        <v>0</v>
      </c>
      <c r="AG45" s="973">
        <f t="shared" si="39"/>
        <v>0</v>
      </c>
      <c r="AH45" s="2710"/>
      <c r="AI45" s="967"/>
      <c r="AJ45" s="2669"/>
      <c r="AK45" s="972">
        <f t="shared" si="40"/>
        <v>0</v>
      </c>
      <c r="AL45" s="976"/>
      <c r="AM45" s="976"/>
      <c r="AN45" s="973">
        <f t="shared" si="41"/>
        <v>0</v>
      </c>
      <c r="AO45" s="976"/>
      <c r="AP45" s="976"/>
      <c r="AQ45" s="968">
        <f t="shared" si="53"/>
        <v>0</v>
      </c>
      <c r="AR45" s="973">
        <f t="shared" si="43"/>
        <v>0</v>
      </c>
      <c r="AS45" s="2668">
        <f t="shared" si="44"/>
        <v>0</v>
      </c>
      <c r="AT45" s="973">
        <f t="shared" si="45"/>
        <v>0</v>
      </c>
      <c r="AU45" s="2648">
        <f t="shared" si="46"/>
        <v>0</v>
      </c>
      <c r="AV45" s="1083"/>
      <c r="AW45" s="1083"/>
      <c r="AX45" s="1083"/>
      <c r="AY45" s="1083"/>
      <c r="AZ45" s="1083"/>
      <c r="BA45" s="1083"/>
      <c r="BB45" s="1083"/>
      <c r="BC45" s="1083"/>
      <c r="BD45" s="1083"/>
      <c r="BE45" s="1083"/>
      <c r="BF45" s="1083"/>
      <c r="BG45" s="1083"/>
      <c r="BH45" s="1083"/>
      <c r="BI45" s="1083"/>
      <c r="BJ45" s="1083"/>
      <c r="BK45" s="1083"/>
      <c r="BL45" s="1083"/>
      <c r="BM45" s="1083"/>
      <c r="BN45" s="1083"/>
      <c r="BO45" s="1083"/>
      <c r="BP45" s="1083"/>
      <c r="BQ45" s="1083"/>
      <c r="BR45" s="1083"/>
      <c r="BS45" s="1083"/>
      <c r="BT45" s="1083"/>
      <c r="BU45" s="1083"/>
      <c r="BV45" s="1083"/>
      <c r="BW45" s="1083"/>
      <c r="BX45" s="1083"/>
      <c r="BY45" s="1083"/>
      <c r="BZ45" s="1083"/>
    </row>
    <row r="46" spans="1:78" s="955" customFormat="1" ht="12.75">
      <c r="A46" s="953"/>
      <c r="B46" s="986">
        <v>41</v>
      </c>
      <c r="C46" s="2092" t="s">
        <v>953</v>
      </c>
      <c r="D46" s="945" t="str">
        <f t="shared" si="14"/>
        <v>Total</v>
      </c>
      <c r="E46" s="945" t="s">
        <v>461</v>
      </c>
      <c r="F46" s="946">
        <v>2016</v>
      </c>
      <c r="G46" s="945" t="s">
        <v>31</v>
      </c>
      <c r="H46" s="990" t="s">
        <v>11</v>
      </c>
      <c r="I46" s="990" t="s">
        <v>286</v>
      </c>
      <c r="J46" s="990" t="s">
        <v>1059</v>
      </c>
      <c r="K46" s="990"/>
      <c r="L46" s="995" t="str">
        <f t="shared" si="9"/>
        <v xml:space="preserve">        Non Real Estate Related</v>
      </c>
      <c r="M46" s="972">
        <f>+CSV_CR_T0!AV46</f>
        <v>0</v>
      </c>
      <c r="N46" s="973">
        <f>+CSV_CR_T0!BC46</f>
        <v>0</v>
      </c>
      <c r="O46" s="968">
        <f>+CSV_CR_T0!BF46</f>
        <v>0</v>
      </c>
      <c r="P46" s="973">
        <f>+CSV_CR_T0!BG46</f>
        <v>0</v>
      </c>
      <c r="Q46" s="2668">
        <f>+CSV_CR_T0!BH46</f>
        <v>0</v>
      </c>
      <c r="R46" s="973">
        <f>+CSV_CR_T0!BI46</f>
        <v>0</v>
      </c>
      <c r="S46" s="2648">
        <f>+CSV_CR_T0!BJ46</f>
        <v>0</v>
      </c>
      <c r="T46" s="2680"/>
      <c r="U46" s="2669"/>
      <c r="V46" s="1055">
        <f t="shared" si="52"/>
        <v>0</v>
      </c>
      <c r="W46" s="2669"/>
      <c r="X46" s="2669"/>
      <c r="Y46" s="2669"/>
      <c r="Z46" s="2669"/>
      <c r="AA46" s="2668">
        <f>IFERROR(Y46/(CSV_CR_T0!AF46*CSV_CR_T0!N46/CSV_CR_T0!BC46+CSV_CR_T0!Y46*CSV_CR_T0!V46/CSV_CR_T0!BC46),0)</f>
        <v>0</v>
      </c>
      <c r="AB46" s="1055">
        <f t="shared" si="37"/>
        <v>0</v>
      </c>
      <c r="AC46" s="2668">
        <f t="shared" si="50"/>
        <v>0</v>
      </c>
      <c r="AD46" s="976"/>
      <c r="AE46" s="973">
        <f t="shared" si="51"/>
        <v>0</v>
      </c>
      <c r="AF46" s="2668">
        <f t="shared" si="38"/>
        <v>0</v>
      </c>
      <c r="AG46" s="973">
        <f t="shared" si="39"/>
        <v>0</v>
      </c>
      <c r="AH46" s="2710"/>
      <c r="AI46" s="967"/>
      <c r="AJ46" s="2669"/>
      <c r="AK46" s="972">
        <f t="shared" si="40"/>
        <v>0</v>
      </c>
      <c r="AL46" s="976"/>
      <c r="AM46" s="976"/>
      <c r="AN46" s="973">
        <f t="shared" si="41"/>
        <v>0</v>
      </c>
      <c r="AO46" s="976"/>
      <c r="AP46" s="976"/>
      <c r="AQ46" s="968">
        <f t="shared" si="53"/>
        <v>0</v>
      </c>
      <c r="AR46" s="973">
        <f t="shared" si="43"/>
        <v>0</v>
      </c>
      <c r="AS46" s="2668">
        <f t="shared" si="44"/>
        <v>0</v>
      </c>
      <c r="AT46" s="973">
        <f t="shared" si="45"/>
        <v>0</v>
      </c>
      <c r="AU46" s="2648">
        <f t="shared" si="46"/>
        <v>0</v>
      </c>
      <c r="AV46" s="1083"/>
      <c r="AW46" s="1083"/>
      <c r="AX46" s="1083"/>
      <c r="AY46" s="1083"/>
      <c r="AZ46" s="1083"/>
      <c r="BA46" s="1083"/>
      <c r="BB46" s="1083"/>
      <c r="BC46" s="1083"/>
      <c r="BD46" s="1083"/>
      <c r="BE46" s="1083"/>
      <c r="BF46" s="1083"/>
      <c r="BG46" s="1083"/>
      <c r="BH46" s="1083"/>
      <c r="BI46" s="1083"/>
      <c r="BJ46" s="1083"/>
      <c r="BK46" s="1083"/>
      <c r="BL46" s="1083"/>
      <c r="BM46" s="1083"/>
      <c r="BN46" s="1083"/>
      <c r="BO46" s="1083"/>
      <c r="BP46" s="1083"/>
      <c r="BQ46" s="1083"/>
      <c r="BR46" s="1083"/>
      <c r="BS46" s="1083"/>
      <c r="BT46" s="1083"/>
      <c r="BU46" s="1083"/>
      <c r="BV46" s="1083"/>
      <c r="BW46" s="1083"/>
      <c r="BX46" s="1083"/>
      <c r="BY46" s="1083"/>
      <c r="BZ46" s="1083"/>
    </row>
    <row r="47" spans="1:78" s="955" customFormat="1" ht="12.75">
      <c r="A47" s="953"/>
      <c r="B47" s="986">
        <v>42</v>
      </c>
      <c r="C47" s="2092" t="s">
        <v>954</v>
      </c>
      <c r="D47" s="945" t="str">
        <f t="shared" si="14"/>
        <v>Total</v>
      </c>
      <c r="E47" s="945" t="s">
        <v>461</v>
      </c>
      <c r="F47" s="946">
        <v>2016</v>
      </c>
      <c r="G47" s="945" t="s">
        <v>31</v>
      </c>
      <c r="H47" s="990" t="s">
        <v>21</v>
      </c>
      <c r="I47" s="990"/>
      <c r="J47" s="990"/>
      <c r="K47" s="990"/>
      <c r="L47" s="998" t="str">
        <f t="shared" si="9"/>
        <v>Retail</v>
      </c>
      <c r="M47" s="972">
        <f>+CSV_CR_T0!AV47</f>
        <v>0</v>
      </c>
      <c r="N47" s="973">
        <f>+CSV_CR_T0!BC47</f>
        <v>0</v>
      </c>
      <c r="O47" s="968">
        <f>+CSV_CR_T0!BF47</f>
        <v>0</v>
      </c>
      <c r="P47" s="973">
        <f>+CSV_CR_T0!BG47</f>
        <v>0</v>
      </c>
      <c r="Q47" s="2668">
        <f>+CSV_CR_T0!BH47</f>
        <v>0</v>
      </c>
      <c r="R47" s="973">
        <f>+CSV_CR_T0!BI47</f>
        <v>0</v>
      </c>
      <c r="S47" s="2648">
        <f>+CSV_CR_T0!BJ47</f>
        <v>0</v>
      </c>
      <c r="T47" s="2679"/>
      <c r="U47" s="2670"/>
      <c r="V47" s="973">
        <f t="shared" si="52"/>
        <v>0</v>
      </c>
      <c r="W47" s="2670"/>
      <c r="X47" s="2670"/>
      <c r="Y47" s="2670"/>
      <c r="Z47" s="2670"/>
      <c r="AA47" s="2668">
        <f>IFERROR(Y47/(CSV_CR_T0!AF47*CSV_CR_T0!N47/CSV_CR_T0!BC47+CSV_CR_T0!Y47*CSV_CR_T0!V47/CSV_CR_T0!BC47),0)</f>
        <v>0</v>
      </c>
      <c r="AB47" s="973">
        <f t="shared" si="37"/>
        <v>0</v>
      </c>
      <c r="AC47" s="2668">
        <f t="shared" si="50"/>
        <v>0</v>
      </c>
      <c r="AD47" s="973">
        <f>+AD48+AD55+AD56</f>
        <v>0</v>
      </c>
      <c r="AE47" s="973">
        <f t="shared" si="51"/>
        <v>0</v>
      </c>
      <c r="AF47" s="2668">
        <f t="shared" si="38"/>
        <v>0</v>
      </c>
      <c r="AG47" s="973">
        <f t="shared" si="39"/>
        <v>0</v>
      </c>
      <c r="AH47" s="2711">
        <f t="shared" ref="AH47" si="82">+AH48+AH55+AH56</f>
        <v>0</v>
      </c>
      <c r="AI47" s="973">
        <f t="shared" ref="AI47" si="83">+AI48+AI55+AI56</f>
        <v>0</v>
      </c>
      <c r="AJ47" s="2668">
        <f t="shared" ref="AJ47" si="84">+AJ48+AJ55+AJ56</f>
        <v>0</v>
      </c>
      <c r="AK47" s="972">
        <f t="shared" si="40"/>
        <v>0</v>
      </c>
      <c r="AL47" s="973">
        <f t="shared" ref="AL47" si="85">+AL48+AL55+AL56</f>
        <v>0</v>
      </c>
      <c r="AM47" s="973">
        <f t="shared" ref="AM47" si="86">+AM48+AM55+AM56</f>
        <v>0</v>
      </c>
      <c r="AN47" s="973">
        <f t="shared" si="41"/>
        <v>0</v>
      </c>
      <c r="AO47" s="973">
        <f t="shared" ref="AO47" si="87">+AO48+AO55+AO56</f>
        <v>0</v>
      </c>
      <c r="AP47" s="973">
        <f t="shared" ref="AP47" si="88">+AP48+AP55+AP56</f>
        <v>0</v>
      </c>
      <c r="AQ47" s="968">
        <f t="shared" si="53"/>
        <v>0</v>
      </c>
      <c r="AR47" s="973">
        <f t="shared" si="43"/>
        <v>0</v>
      </c>
      <c r="AS47" s="2668">
        <f t="shared" si="44"/>
        <v>0</v>
      </c>
      <c r="AT47" s="973">
        <f t="shared" si="45"/>
        <v>0</v>
      </c>
      <c r="AU47" s="2648">
        <f t="shared" si="46"/>
        <v>0</v>
      </c>
      <c r="AV47" s="1083"/>
      <c r="AW47" s="1083"/>
      <c r="AX47" s="1083"/>
      <c r="AY47" s="1083"/>
      <c r="AZ47" s="1083"/>
      <c r="BA47" s="1083"/>
      <c r="BB47" s="1083"/>
      <c r="BC47" s="1083"/>
      <c r="BD47" s="1083"/>
      <c r="BE47" s="1083"/>
      <c r="BF47" s="1083"/>
      <c r="BG47" s="1083"/>
      <c r="BH47" s="1083"/>
      <c r="BI47" s="1083"/>
      <c r="BJ47" s="1083"/>
      <c r="BK47" s="1083"/>
      <c r="BL47" s="1083"/>
      <c r="BM47" s="1083"/>
      <c r="BN47" s="1083"/>
      <c r="BO47" s="1083"/>
      <c r="BP47" s="1083"/>
      <c r="BQ47" s="1083"/>
      <c r="BR47" s="1083"/>
      <c r="BS47" s="1083"/>
      <c r="BT47" s="1083"/>
      <c r="BU47" s="1083"/>
      <c r="BV47" s="1083"/>
      <c r="BW47" s="1083"/>
      <c r="BX47" s="1083"/>
      <c r="BY47" s="1083"/>
      <c r="BZ47" s="1083"/>
    </row>
    <row r="48" spans="1:78" s="955" customFormat="1" ht="12.75">
      <c r="A48" s="953"/>
      <c r="B48" s="986">
        <v>43</v>
      </c>
      <c r="C48" s="2092" t="s">
        <v>954</v>
      </c>
      <c r="D48" s="945" t="str">
        <f t="shared" si="14"/>
        <v>Total</v>
      </c>
      <c r="E48" s="945" t="s">
        <v>461</v>
      </c>
      <c r="F48" s="946">
        <v>2016</v>
      </c>
      <c r="G48" s="945" t="s">
        <v>31</v>
      </c>
      <c r="H48" s="990" t="s">
        <v>21</v>
      </c>
      <c r="I48" s="990" t="s">
        <v>1056</v>
      </c>
      <c r="J48" s="990"/>
      <c r="K48" s="990"/>
      <c r="L48" s="995" t="str">
        <f t="shared" si="9"/>
        <v xml:space="preserve">    Secured on real estate property</v>
      </c>
      <c r="M48" s="972">
        <f>+CSV_CR_T0!AV48</f>
        <v>0</v>
      </c>
      <c r="N48" s="973">
        <f>+CSV_CR_T0!BC48</f>
        <v>0</v>
      </c>
      <c r="O48" s="968">
        <f>+CSV_CR_T0!BF48</f>
        <v>0</v>
      </c>
      <c r="P48" s="973">
        <f>+CSV_CR_T0!BG48</f>
        <v>0</v>
      </c>
      <c r="Q48" s="2668">
        <f>+CSV_CR_T0!BH48</f>
        <v>0</v>
      </c>
      <c r="R48" s="973">
        <f>+CSV_CR_T0!BI48</f>
        <v>0</v>
      </c>
      <c r="S48" s="2648">
        <f>+CSV_CR_T0!BJ48</f>
        <v>0</v>
      </c>
      <c r="T48" s="2679"/>
      <c r="U48" s="2670"/>
      <c r="V48" s="973">
        <f t="shared" si="52"/>
        <v>0</v>
      </c>
      <c r="W48" s="2670"/>
      <c r="X48" s="2670"/>
      <c r="Y48" s="2670"/>
      <c r="Z48" s="2670"/>
      <c r="AA48" s="2668">
        <f>IFERROR(Y48/(CSV_CR_T0!AF48*CSV_CR_T0!N48/CSV_CR_T0!BC48+CSV_CR_T0!Y48*CSV_CR_T0!V48/CSV_CR_T0!BC48),0)</f>
        <v>0</v>
      </c>
      <c r="AB48" s="973">
        <f t="shared" si="37"/>
        <v>0</v>
      </c>
      <c r="AC48" s="2668">
        <f t="shared" si="50"/>
        <v>0</v>
      </c>
      <c r="AD48" s="973">
        <f>+AD49+AD51</f>
        <v>0</v>
      </c>
      <c r="AE48" s="973">
        <f t="shared" si="51"/>
        <v>0</v>
      </c>
      <c r="AF48" s="2668">
        <f t="shared" si="38"/>
        <v>0</v>
      </c>
      <c r="AG48" s="973">
        <f t="shared" si="39"/>
        <v>0</v>
      </c>
      <c r="AH48" s="2711">
        <f t="shared" ref="AH48" si="89">+AH49+AH51</f>
        <v>0</v>
      </c>
      <c r="AI48" s="973">
        <f t="shared" ref="AI48" si="90">+AI49+AI51</f>
        <v>0</v>
      </c>
      <c r="AJ48" s="2668">
        <f t="shared" ref="AJ48" si="91">+AJ49+AJ51</f>
        <v>0</v>
      </c>
      <c r="AK48" s="972">
        <f t="shared" si="40"/>
        <v>0</v>
      </c>
      <c r="AL48" s="973">
        <f t="shared" ref="AL48" si="92">+AL49+AL51</f>
        <v>0</v>
      </c>
      <c r="AM48" s="973">
        <f t="shared" ref="AM48" si="93">+AM49+AM51</f>
        <v>0</v>
      </c>
      <c r="AN48" s="973">
        <f t="shared" si="41"/>
        <v>0</v>
      </c>
      <c r="AO48" s="973">
        <f t="shared" ref="AO48" si="94">+AO49+AO51</f>
        <v>0</v>
      </c>
      <c r="AP48" s="973">
        <f t="shared" ref="AP48" si="95">+AP49+AP51</f>
        <v>0</v>
      </c>
      <c r="AQ48" s="968">
        <f t="shared" si="53"/>
        <v>0</v>
      </c>
      <c r="AR48" s="973">
        <f t="shared" si="43"/>
        <v>0</v>
      </c>
      <c r="AS48" s="2668">
        <f t="shared" si="44"/>
        <v>0</v>
      </c>
      <c r="AT48" s="973">
        <f t="shared" si="45"/>
        <v>0</v>
      </c>
      <c r="AU48" s="2648">
        <f t="shared" si="46"/>
        <v>0</v>
      </c>
      <c r="AV48" s="1083"/>
      <c r="AW48" s="1083"/>
      <c r="AX48" s="1083"/>
      <c r="AY48" s="1083"/>
      <c r="AZ48" s="1083"/>
      <c r="BA48" s="1083"/>
      <c r="BB48" s="1083"/>
      <c r="BC48" s="1083"/>
      <c r="BD48" s="1083"/>
      <c r="BE48" s="1083"/>
      <c r="BF48" s="1083"/>
      <c r="BG48" s="1083"/>
      <c r="BH48" s="1083"/>
      <c r="BI48" s="1083"/>
      <c r="BJ48" s="1083"/>
      <c r="BK48" s="1083"/>
      <c r="BL48" s="1083"/>
      <c r="BM48" s="1083"/>
      <c r="BN48" s="1083"/>
      <c r="BO48" s="1083"/>
      <c r="BP48" s="1083"/>
      <c r="BQ48" s="1083"/>
      <c r="BR48" s="1083"/>
      <c r="BS48" s="1083"/>
      <c r="BT48" s="1083"/>
      <c r="BU48" s="1083"/>
      <c r="BV48" s="1083"/>
      <c r="BW48" s="1083"/>
      <c r="BX48" s="1083"/>
      <c r="BY48" s="1083"/>
      <c r="BZ48" s="1083"/>
    </row>
    <row r="49" spans="1:78" s="955" customFormat="1" ht="12.75">
      <c r="A49" s="953"/>
      <c r="B49" s="986">
        <v>44</v>
      </c>
      <c r="C49" s="2092" t="s">
        <v>953</v>
      </c>
      <c r="D49" s="945" t="str">
        <f t="shared" si="14"/>
        <v>Total</v>
      </c>
      <c r="E49" s="945" t="s">
        <v>461</v>
      </c>
      <c r="F49" s="946">
        <v>2016</v>
      </c>
      <c r="G49" s="945" t="s">
        <v>31</v>
      </c>
      <c r="H49" s="990" t="s">
        <v>21</v>
      </c>
      <c r="I49" s="990" t="s">
        <v>1056</v>
      </c>
      <c r="J49" s="990" t="s">
        <v>1055</v>
      </c>
      <c r="K49" s="990"/>
      <c r="L49" s="995" t="str">
        <f t="shared" si="9"/>
        <v xml:space="preserve">        SME</v>
      </c>
      <c r="M49" s="972">
        <f>+CSV_CR_T0!AV49</f>
        <v>0</v>
      </c>
      <c r="N49" s="973">
        <f>+CSV_CR_T0!BC49</f>
        <v>0</v>
      </c>
      <c r="O49" s="968">
        <f>+CSV_CR_T0!BF49</f>
        <v>0</v>
      </c>
      <c r="P49" s="973">
        <f>+CSV_CR_T0!BG49</f>
        <v>0</v>
      </c>
      <c r="Q49" s="2668">
        <f>+CSV_CR_T0!BH49</f>
        <v>0</v>
      </c>
      <c r="R49" s="973">
        <f>+CSV_CR_T0!BI49</f>
        <v>0</v>
      </c>
      <c r="S49" s="2648">
        <f>+CSV_CR_T0!BJ49</f>
        <v>0</v>
      </c>
      <c r="T49" s="2680"/>
      <c r="U49" s="2669"/>
      <c r="V49" s="1055">
        <f t="shared" si="52"/>
        <v>0</v>
      </c>
      <c r="W49" s="2669"/>
      <c r="X49" s="2669"/>
      <c r="Y49" s="2669"/>
      <c r="Z49" s="2669"/>
      <c r="AA49" s="2668">
        <f>IFERROR(Y49/(CSV_CR_T0!AF49*CSV_CR_T0!N49/CSV_CR_T0!BC49+CSV_CR_T0!Y49*CSV_CR_T0!V49/CSV_CR_T0!BC49),0)</f>
        <v>0</v>
      </c>
      <c r="AB49" s="1055">
        <f t="shared" si="37"/>
        <v>0</v>
      </c>
      <c r="AC49" s="2668">
        <f t="shared" si="50"/>
        <v>0</v>
      </c>
      <c r="AD49" s="976"/>
      <c r="AE49" s="973">
        <f t="shared" si="51"/>
        <v>0</v>
      </c>
      <c r="AF49" s="2668">
        <f t="shared" si="38"/>
        <v>0</v>
      </c>
      <c r="AG49" s="973">
        <f t="shared" si="39"/>
        <v>0</v>
      </c>
      <c r="AH49" s="2710"/>
      <c r="AI49" s="967"/>
      <c r="AJ49" s="2669"/>
      <c r="AK49" s="972">
        <f t="shared" si="40"/>
        <v>0</v>
      </c>
      <c r="AL49" s="976"/>
      <c r="AM49" s="976"/>
      <c r="AN49" s="973">
        <f t="shared" si="41"/>
        <v>0</v>
      </c>
      <c r="AO49" s="976"/>
      <c r="AP49" s="976"/>
      <c r="AQ49" s="968">
        <f t="shared" si="53"/>
        <v>0</v>
      </c>
      <c r="AR49" s="973">
        <f t="shared" si="43"/>
        <v>0</v>
      </c>
      <c r="AS49" s="2668">
        <f t="shared" si="44"/>
        <v>0</v>
      </c>
      <c r="AT49" s="973">
        <f t="shared" si="45"/>
        <v>0</v>
      </c>
      <c r="AU49" s="2648">
        <f t="shared" si="46"/>
        <v>0</v>
      </c>
      <c r="AV49" s="1083"/>
      <c r="AW49" s="1083"/>
      <c r="AX49" s="1083"/>
      <c r="AY49" s="1083"/>
      <c r="AZ49" s="1083"/>
      <c r="BA49" s="1083"/>
      <c r="BB49" s="1083"/>
      <c r="BC49" s="1083"/>
      <c r="BD49" s="1083"/>
      <c r="BE49" s="1083"/>
      <c r="BF49" s="1083"/>
      <c r="BG49" s="1083"/>
      <c r="BH49" s="1083"/>
      <c r="BI49" s="1083"/>
      <c r="BJ49" s="1083"/>
      <c r="BK49" s="1083"/>
      <c r="BL49" s="1083"/>
      <c r="BM49" s="1083"/>
      <c r="BN49" s="1083"/>
      <c r="BO49" s="1083"/>
      <c r="BP49" s="1083"/>
      <c r="BQ49" s="1083"/>
      <c r="BR49" s="1083"/>
      <c r="BS49" s="1083"/>
      <c r="BT49" s="1083"/>
      <c r="BU49" s="1083"/>
      <c r="BV49" s="1083"/>
      <c r="BW49" s="1083"/>
      <c r="BX49" s="1083"/>
      <c r="BY49" s="1083"/>
      <c r="BZ49" s="1083"/>
    </row>
    <row r="50" spans="1:78" s="955" customFormat="1" ht="12.75" customHeight="1">
      <c r="A50" s="978"/>
      <c r="B50" s="1001">
        <v>45</v>
      </c>
      <c r="C50" s="2093" t="s">
        <v>1053</v>
      </c>
      <c r="D50" s="945" t="str">
        <f t="shared" si="14"/>
        <v>Total</v>
      </c>
      <c r="E50" s="945" t="s">
        <v>461</v>
      </c>
      <c r="F50" s="946">
        <v>2016</v>
      </c>
      <c r="G50" s="945" t="s">
        <v>31</v>
      </c>
      <c r="H50" s="990" t="s">
        <v>21</v>
      </c>
      <c r="I50" s="990" t="s">
        <v>1056</v>
      </c>
      <c r="J50" s="990" t="s">
        <v>1055</v>
      </c>
      <c r="K50" s="990" t="s">
        <v>1060</v>
      </c>
      <c r="L50" s="1002" t="str">
        <f t="shared" si="9"/>
        <v xml:space="preserve">                (OPTIONAL) of which: subject to SME-supporting factor</v>
      </c>
      <c r="M50" s="972">
        <f>+CSV_CR_T0!AV50</f>
        <v>0</v>
      </c>
      <c r="N50" s="973">
        <f>+CSV_CR_T0!BC50</f>
        <v>0</v>
      </c>
      <c r="O50" s="968">
        <f>+CSV_CR_T0!BF50</f>
        <v>0</v>
      </c>
      <c r="P50" s="973">
        <f>+CSV_CR_T0!BG50</f>
        <v>0</v>
      </c>
      <c r="Q50" s="2668">
        <f>+CSV_CR_T0!BH50</f>
        <v>0</v>
      </c>
      <c r="R50" s="973">
        <f>+CSV_CR_T0!BI50</f>
        <v>0</v>
      </c>
      <c r="S50" s="2648">
        <f>+CSV_CR_T0!BJ50</f>
        <v>0</v>
      </c>
      <c r="T50" s="2680"/>
      <c r="U50" s="2669"/>
      <c r="V50" s="1055">
        <f t="shared" si="52"/>
        <v>0</v>
      </c>
      <c r="W50" s="2669"/>
      <c r="X50" s="2669"/>
      <c r="Y50" s="2669"/>
      <c r="Z50" s="2669"/>
      <c r="AA50" s="2668">
        <f>IFERROR(Y50/(CSV_CR_T0!AF50*CSV_CR_T0!N50/CSV_CR_T0!BC50+CSV_CR_T0!Y50*CSV_CR_T0!V50/CSV_CR_T0!BC50),0)</f>
        <v>0</v>
      </c>
      <c r="AB50" s="1055">
        <f t="shared" si="37"/>
        <v>0</v>
      </c>
      <c r="AC50" s="2668">
        <f t="shared" si="50"/>
        <v>0</v>
      </c>
      <c r="AD50" s="976"/>
      <c r="AE50" s="973">
        <f t="shared" si="51"/>
        <v>0</v>
      </c>
      <c r="AF50" s="2668">
        <f t="shared" si="38"/>
        <v>0</v>
      </c>
      <c r="AG50" s="973">
        <f t="shared" si="39"/>
        <v>0</v>
      </c>
      <c r="AH50" s="2710"/>
      <c r="AI50" s="967"/>
      <c r="AJ50" s="2669"/>
      <c r="AK50" s="972">
        <f t="shared" si="40"/>
        <v>0</v>
      </c>
      <c r="AL50" s="976"/>
      <c r="AM50" s="976"/>
      <c r="AN50" s="973">
        <f t="shared" si="41"/>
        <v>0</v>
      </c>
      <c r="AO50" s="976"/>
      <c r="AP50" s="976"/>
      <c r="AQ50" s="968">
        <f t="shared" si="53"/>
        <v>0</v>
      </c>
      <c r="AR50" s="973">
        <f t="shared" si="43"/>
        <v>0</v>
      </c>
      <c r="AS50" s="2668">
        <f t="shared" si="44"/>
        <v>0</v>
      </c>
      <c r="AT50" s="973">
        <f t="shared" si="45"/>
        <v>0</v>
      </c>
      <c r="AU50" s="2648">
        <f t="shared" si="46"/>
        <v>0</v>
      </c>
      <c r="AV50" s="1083"/>
      <c r="AW50" s="1083"/>
      <c r="AX50" s="1083"/>
      <c r="AY50" s="1083"/>
      <c r="AZ50" s="1083"/>
      <c r="BA50" s="1083"/>
      <c r="BB50" s="1083"/>
      <c r="BC50" s="1083"/>
      <c r="BD50" s="1083"/>
      <c r="BE50" s="1083"/>
      <c r="BF50" s="1083"/>
      <c r="BG50" s="1083"/>
      <c r="BH50" s="1083"/>
      <c r="BI50" s="1083"/>
      <c r="BJ50" s="1083"/>
      <c r="BK50" s="1083"/>
      <c r="BL50" s="1083"/>
      <c r="BM50" s="1083"/>
      <c r="BN50" s="1083"/>
      <c r="BO50" s="1083"/>
      <c r="BP50" s="1083"/>
      <c r="BQ50" s="1083"/>
      <c r="BR50" s="1083"/>
      <c r="BS50" s="1083"/>
      <c r="BT50" s="1083"/>
      <c r="BU50" s="1083"/>
      <c r="BV50" s="1083"/>
      <c r="BW50" s="1083"/>
      <c r="BX50" s="1083"/>
      <c r="BY50" s="1083"/>
      <c r="BZ50" s="1083"/>
    </row>
    <row r="51" spans="1:78" s="955" customFormat="1" ht="12.75">
      <c r="A51" s="953"/>
      <c r="B51" s="986">
        <v>46</v>
      </c>
      <c r="C51" s="2092" t="s">
        <v>953</v>
      </c>
      <c r="D51" s="945" t="str">
        <f t="shared" si="14"/>
        <v>Total</v>
      </c>
      <c r="E51" s="945" t="s">
        <v>461</v>
      </c>
      <c r="F51" s="946">
        <v>2016</v>
      </c>
      <c r="G51" s="945" t="s">
        <v>31</v>
      </c>
      <c r="H51" s="990" t="s">
        <v>21</v>
      </c>
      <c r="I51" s="990" t="s">
        <v>1056</v>
      </c>
      <c r="J51" s="990" t="s">
        <v>1061</v>
      </c>
      <c r="K51" s="990"/>
      <c r="L51" s="995" t="str">
        <f t="shared" si="9"/>
        <v xml:space="preserve">        Non SME</v>
      </c>
      <c r="M51" s="972">
        <f>+CSV_CR_T0!AV51</f>
        <v>0</v>
      </c>
      <c r="N51" s="973">
        <f>+CSV_CR_T0!BC51</f>
        <v>0</v>
      </c>
      <c r="O51" s="968">
        <f>+CSV_CR_T0!BF51</f>
        <v>0</v>
      </c>
      <c r="P51" s="973">
        <f>+CSV_CR_T0!BG51</f>
        <v>0</v>
      </c>
      <c r="Q51" s="2668">
        <f>+CSV_CR_T0!BH51</f>
        <v>0</v>
      </c>
      <c r="R51" s="973">
        <f>+CSV_CR_T0!BI51</f>
        <v>0</v>
      </c>
      <c r="S51" s="2648">
        <f>+CSV_CR_T0!BJ51</f>
        <v>0</v>
      </c>
      <c r="T51" s="2680"/>
      <c r="U51" s="2669"/>
      <c r="V51" s="1055">
        <f t="shared" si="52"/>
        <v>0</v>
      </c>
      <c r="W51" s="2669"/>
      <c r="X51" s="2669"/>
      <c r="Y51" s="2669"/>
      <c r="Z51" s="2669"/>
      <c r="AA51" s="2668">
        <f>IFERROR(Y51/(CSV_CR_T0!AF51*CSV_CR_T0!N51/CSV_CR_T0!BC51+CSV_CR_T0!Y51*CSV_CR_T0!V51/CSV_CR_T0!BC51),0)</f>
        <v>0</v>
      </c>
      <c r="AB51" s="1055">
        <f t="shared" si="37"/>
        <v>0</v>
      </c>
      <c r="AC51" s="2668">
        <f t="shared" si="50"/>
        <v>0</v>
      </c>
      <c r="AD51" s="976"/>
      <c r="AE51" s="973">
        <f t="shared" si="51"/>
        <v>0</v>
      </c>
      <c r="AF51" s="2668">
        <f t="shared" si="38"/>
        <v>0</v>
      </c>
      <c r="AG51" s="973">
        <f t="shared" si="39"/>
        <v>0</v>
      </c>
      <c r="AH51" s="2710"/>
      <c r="AI51" s="967"/>
      <c r="AJ51" s="2669"/>
      <c r="AK51" s="972">
        <f t="shared" si="40"/>
        <v>0</v>
      </c>
      <c r="AL51" s="976"/>
      <c r="AM51" s="976"/>
      <c r="AN51" s="973">
        <f t="shared" si="41"/>
        <v>0</v>
      </c>
      <c r="AO51" s="976"/>
      <c r="AP51" s="976"/>
      <c r="AQ51" s="968">
        <f t="shared" si="53"/>
        <v>0</v>
      </c>
      <c r="AR51" s="973">
        <f t="shared" si="43"/>
        <v>0</v>
      </c>
      <c r="AS51" s="2668">
        <f t="shared" si="44"/>
        <v>0</v>
      </c>
      <c r="AT51" s="973">
        <f t="shared" si="45"/>
        <v>0</v>
      </c>
      <c r="AU51" s="2648">
        <f t="shared" si="46"/>
        <v>0</v>
      </c>
      <c r="AV51" s="1083"/>
      <c r="AW51" s="1083"/>
      <c r="AX51" s="1083"/>
      <c r="AY51" s="1083"/>
      <c r="AZ51" s="1083"/>
      <c r="BA51" s="1083"/>
      <c r="BB51" s="1083"/>
      <c r="BC51" s="1083"/>
      <c r="BD51" s="1083"/>
      <c r="BE51" s="1083"/>
      <c r="BF51" s="1083"/>
      <c r="BG51" s="1083"/>
      <c r="BH51" s="1083"/>
      <c r="BI51" s="1083"/>
      <c r="BJ51" s="1083"/>
      <c r="BK51" s="1083"/>
      <c r="BL51" s="1083"/>
      <c r="BM51" s="1083"/>
      <c r="BN51" s="1083"/>
      <c r="BO51" s="1083"/>
      <c r="BP51" s="1083"/>
      <c r="BQ51" s="1083"/>
      <c r="BR51" s="1083"/>
      <c r="BS51" s="1083"/>
      <c r="BT51" s="1083"/>
      <c r="BU51" s="1083"/>
      <c r="BV51" s="1083"/>
      <c r="BW51" s="1083"/>
      <c r="BX51" s="1083"/>
      <c r="BY51" s="1083"/>
      <c r="BZ51" s="1083"/>
    </row>
    <row r="52" spans="1:78" s="955" customFormat="1" ht="12.75">
      <c r="A52" s="978"/>
      <c r="B52" s="1001">
        <v>47</v>
      </c>
      <c r="C52" s="2093" t="s">
        <v>1053</v>
      </c>
      <c r="D52" s="945" t="str">
        <f t="shared" si="14"/>
        <v>Total</v>
      </c>
      <c r="E52" s="945" t="s">
        <v>461</v>
      </c>
      <c r="F52" s="946">
        <v>2016</v>
      </c>
      <c r="G52" s="945" t="s">
        <v>31</v>
      </c>
      <c r="H52" s="990" t="s">
        <v>21</v>
      </c>
      <c r="I52" s="990" t="s">
        <v>1056</v>
      </c>
      <c r="J52" s="990" t="s">
        <v>1061</v>
      </c>
      <c r="K52" s="990" t="s">
        <v>1062</v>
      </c>
      <c r="L52" s="1002" t="str">
        <f t="shared" si="9"/>
        <v xml:space="preserve">                (OPTIONAL) of which: Owner Occupier</v>
      </c>
      <c r="M52" s="972">
        <f>+CSV_CR_T0!AV52</f>
        <v>0</v>
      </c>
      <c r="N52" s="973">
        <f>+CSV_CR_T0!BC52</f>
        <v>0</v>
      </c>
      <c r="O52" s="968">
        <f>+CSV_CR_T0!BF52</f>
        <v>0</v>
      </c>
      <c r="P52" s="973">
        <f>+CSV_CR_T0!BG52</f>
        <v>0</v>
      </c>
      <c r="Q52" s="2668">
        <f>+CSV_CR_T0!BH52</f>
        <v>0</v>
      </c>
      <c r="R52" s="973">
        <f>+CSV_CR_T0!BI52</f>
        <v>0</v>
      </c>
      <c r="S52" s="2648">
        <f>+CSV_CR_T0!BJ52</f>
        <v>0</v>
      </c>
      <c r="T52" s="2680"/>
      <c r="U52" s="2669"/>
      <c r="V52" s="1055">
        <f t="shared" si="52"/>
        <v>0</v>
      </c>
      <c r="W52" s="2669"/>
      <c r="X52" s="2669"/>
      <c r="Y52" s="2669"/>
      <c r="Z52" s="2669"/>
      <c r="AA52" s="2668">
        <f>IFERROR(Y52/(CSV_CR_T0!AF52*CSV_CR_T0!N52/CSV_CR_T0!BC52+CSV_CR_T0!Y52*CSV_CR_T0!V52/CSV_CR_T0!BC52),0)</f>
        <v>0</v>
      </c>
      <c r="AB52" s="1055">
        <f t="shared" si="37"/>
        <v>0</v>
      </c>
      <c r="AC52" s="2668">
        <f t="shared" si="50"/>
        <v>0</v>
      </c>
      <c r="AD52" s="976"/>
      <c r="AE52" s="973">
        <f t="shared" si="51"/>
        <v>0</v>
      </c>
      <c r="AF52" s="2668">
        <f t="shared" si="38"/>
        <v>0</v>
      </c>
      <c r="AG52" s="973">
        <f t="shared" si="39"/>
        <v>0</v>
      </c>
      <c r="AH52" s="2710"/>
      <c r="AI52" s="967"/>
      <c r="AJ52" s="2669"/>
      <c r="AK52" s="972">
        <f t="shared" si="40"/>
        <v>0</v>
      </c>
      <c r="AL52" s="976"/>
      <c r="AM52" s="976"/>
      <c r="AN52" s="973">
        <f t="shared" si="41"/>
        <v>0</v>
      </c>
      <c r="AO52" s="976"/>
      <c r="AP52" s="976"/>
      <c r="AQ52" s="968">
        <f t="shared" si="53"/>
        <v>0</v>
      </c>
      <c r="AR52" s="973">
        <f t="shared" si="43"/>
        <v>0</v>
      </c>
      <c r="AS52" s="2668">
        <f t="shared" si="44"/>
        <v>0</v>
      </c>
      <c r="AT52" s="973">
        <f t="shared" si="45"/>
        <v>0</v>
      </c>
      <c r="AU52" s="2648">
        <f t="shared" si="46"/>
        <v>0</v>
      </c>
      <c r="AV52" s="1083"/>
      <c r="AW52" s="1083"/>
      <c r="AX52" s="1083"/>
      <c r="AY52" s="1083"/>
      <c r="AZ52" s="1083"/>
      <c r="BA52" s="1083"/>
      <c r="BB52" s="1083"/>
      <c r="BC52" s="1083"/>
      <c r="BD52" s="1083"/>
      <c r="BE52" s="1083"/>
      <c r="BF52" s="1083"/>
      <c r="BG52" s="1083"/>
      <c r="BH52" s="1083"/>
      <c r="BI52" s="1083"/>
      <c r="BJ52" s="1083"/>
      <c r="BK52" s="1083"/>
      <c r="BL52" s="1083"/>
      <c r="BM52" s="1083"/>
      <c r="BN52" s="1083"/>
      <c r="BO52" s="1083"/>
      <c r="BP52" s="1083"/>
      <c r="BQ52" s="1083"/>
      <c r="BR52" s="1083"/>
      <c r="BS52" s="1083"/>
      <c r="BT52" s="1083"/>
      <c r="BU52" s="1083"/>
      <c r="BV52" s="1083"/>
      <c r="BW52" s="1083"/>
      <c r="BX52" s="1083"/>
      <c r="BY52" s="1083"/>
      <c r="BZ52" s="1083"/>
    </row>
    <row r="53" spans="1:78" s="955" customFormat="1" ht="12.75">
      <c r="A53" s="978"/>
      <c r="B53" s="1001">
        <v>48</v>
      </c>
      <c r="C53" s="2093" t="s">
        <v>1053</v>
      </c>
      <c r="D53" s="945" t="str">
        <f t="shared" si="14"/>
        <v>Total</v>
      </c>
      <c r="E53" s="945" t="s">
        <v>461</v>
      </c>
      <c r="F53" s="946">
        <v>2016</v>
      </c>
      <c r="G53" s="945" t="s">
        <v>31</v>
      </c>
      <c r="H53" s="990" t="s">
        <v>21</v>
      </c>
      <c r="I53" s="990" t="s">
        <v>1056</v>
      </c>
      <c r="J53" s="990" t="s">
        <v>1061</v>
      </c>
      <c r="K53" s="990" t="s">
        <v>1063</v>
      </c>
      <c r="L53" s="1002" t="str">
        <f t="shared" si="9"/>
        <v xml:space="preserve">                (OPTIONAL) of which: Buy to let</v>
      </c>
      <c r="M53" s="972">
        <f>+CSV_CR_T0!AV53</f>
        <v>0</v>
      </c>
      <c r="N53" s="973">
        <f>+CSV_CR_T0!BC53</f>
        <v>0</v>
      </c>
      <c r="O53" s="968">
        <f>+CSV_CR_T0!BF53</f>
        <v>0</v>
      </c>
      <c r="P53" s="973">
        <f>+CSV_CR_T0!BG53</f>
        <v>0</v>
      </c>
      <c r="Q53" s="2668">
        <f>+CSV_CR_T0!BH53</f>
        <v>0</v>
      </c>
      <c r="R53" s="973">
        <f>+CSV_CR_T0!BI53</f>
        <v>0</v>
      </c>
      <c r="S53" s="2648">
        <f>+CSV_CR_T0!BJ53</f>
        <v>0</v>
      </c>
      <c r="T53" s="2680"/>
      <c r="U53" s="2669"/>
      <c r="V53" s="1055">
        <f t="shared" si="52"/>
        <v>0</v>
      </c>
      <c r="W53" s="2669"/>
      <c r="X53" s="2669"/>
      <c r="Y53" s="2669"/>
      <c r="Z53" s="2669"/>
      <c r="AA53" s="2668">
        <f>IFERROR(Y53/(CSV_CR_T0!AF53*CSV_CR_T0!N53/CSV_CR_T0!BC53+CSV_CR_T0!Y53*CSV_CR_T0!V53/CSV_CR_T0!BC53),0)</f>
        <v>0</v>
      </c>
      <c r="AB53" s="1055">
        <f t="shared" si="37"/>
        <v>0</v>
      </c>
      <c r="AC53" s="2668">
        <f t="shared" si="50"/>
        <v>0</v>
      </c>
      <c r="AD53" s="976"/>
      <c r="AE53" s="973">
        <f t="shared" si="51"/>
        <v>0</v>
      </c>
      <c r="AF53" s="2668">
        <f t="shared" si="38"/>
        <v>0</v>
      </c>
      <c r="AG53" s="973">
        <f t="shared" si="39"/>
        <v>0</v>
      </c>
      <c r="AH53" s="2710"/>
      <c r="AI53" s="967"/>
      <c r="AJ53" s="2669"/>
      <c r="AK53" s="972">
        <f t="shared" si="40"/>
        <v>0</v>
      </c>
      <c r="AL53" s="976"/>
      <c r="AM53" s="976"/>
      <c r="AN53" s="973">
        <f t="shared" si="41"/>
        <v>0</v>
      </c>
      <c r="AO53" s="976"/>
      <c r="AP53" s="976"/>
      <c r="AQ53" s="968">
        <f t="shared" si="53"/>
        <v>0</v>
      </c>
      <c r="AR53" s="973">
        <f t="shared" si="43"/>
        <v>0</v>
      </c>
      <c r="AS53" s="2668">
        <f t="shared" si="44"/>
        <v>0</v>
      </c>
      <c r="AT53" s="973">
        <f t="shared" si="45"/>
        <v>0</v>
      </c>
      <c r="AU53" s="2648">
        <f t="shared" si="46"/>
        <v>0</v>
      </c>
      <c r="AV53" s="1083"/>
      <c r="AW53" s="1083"/>
      <c r="AX53" s="1083"/>
      <c r="AY53" s="1083"/>
      <c r="AZ53" s="1083"/>
      <c r="BA53" s="1083"/>
      <c r="BB53" s="1083"/>
      <c r="BC53" s="1083"/>
      <c r="BD53" s="1083"/>
      <c r="BE53" s="1083"/>
      <c r="BF53" s="1083"/>
      <c r="BG53" s="1083"/>
      <c r="BH53" s="1083"/>
      <c r="BI53" s="1083"/>
      <c r="BJ53" s="1083"/>
      <c r="BK53" s="1083"/>
      <c r="BL53" s="1083"/>
      <c r="BM53" s="1083"/>
      <c r="BN53" s="1083"/>
      <c r="BO53" s="1083"/>
      <c r="BP53" s="1083"/>
      <c r="BQ53" s="1083"/>
      <c r="BR53" s="1083"/>
      <c r="BS53" s="1083"/>
      <c r="BT53" s="1083"/>
      <c r="BU53" s="1083"/>
      <c r="BV53" s="1083"/>
      <c r="BW53" s="1083"/>
      <c r="BX53" s="1083"/>
      <c r="BY53" s="1083"/>
      <c r="BZ53" s="1083"/>
    </row>
    <row r="54" spans="1:78" s="955" customFormat="1" ht="12.75">
      <c r="A54" s="978"/>
      <c r="B54" s="1001">
        <v>49</v>
      </c>
      <c r="C54" s="2093" t="s">
        <v>1053</v>
      </c>
      <c r="D54" s="945" t="str">
        <f t="shared" si="14"/>
        <v>Total</v>
      </c>
      <c r="E54" s="945" t="s">
        <v>461</v>
      </c>
      <c r="F54" s="946">
        <v>2016</v>
      </c>
      <c r="G54" s="945" t="s">
        <v>31</v>
      </c>
      <c r="H54" s="990" t="s">
        <v>21</v>
      </c>
      <c r="I54" s="990" t="s">
        <v>1056</v>
      </c>
      <c r="J54" s="990" t="s">
        <v>1061</v>
      </c>
      <c r="K54" s="990" t="s">
        <v>1064</v>
      </c>
      <c r="L54" s="1002" t="str">
        <f t="shared" si="9"/>
        <v xml:space="preserve">                (OPTIONAL) of which: Other secured by real estate</v>
      </c>
      <c r="M54" s="972">
        <f>+CSV_CR_T0!AV54</f>
        <v>0</v>
      </c>
      <c r="N54" s="973">
        <f>+CSV_CR_T0!BC54</f>
        <v>0</v>
      </c>
      <c r="O54" s="968">
        <f>+CSV_CR_T0!BF54</f>
        <v>0</v>
      </c>
      <c r="P54" s="973">
        <f>+CSV_CR_T0!BG54</f>
        <v>0</v>
      </c>
      <c r="Q54" s="2668">
        <f>+CSV_CR_T0!BH54</f>
        <v>0</v>
      </c>
      <c r="R54" s="973">
        <f>+CSV_CR_T0!BI54</f>
        <v>0</v>
      </c>
      <c r="S54" s="2648">
        <f>+CSV_CR_T0!BJ54</f>
        <v>0</v>
      </c>
      <c r="T54" s="2680"/>
      <c r="U54" s="2669"/>
      <c r="V54" s="1055">
        <f t="shared" si="52"/>
        <v>0</v>
      </c>
      <c r="W54" s="2669"/>
      <c r="X54" s="2669"/>
      <c r="Y54" s="2669"/>
      <c r="Z54" s="2669"/>
      <c r="AA54" s="2668">
        <f>IFERROR(Y54/(CSV_CR_T0!AF54*CSV_CR_T0!N54/CSV_CR_T0!BC54+CSV_CR_T0!Y54*CSV_CR_T0!V54/CSV_CR_T0!BC54),0)</f>
        <v>0</v>
      </c>
      <c r="AB54" s="1055">
        <f t="shared" si="37"/>
        <v>0</v>
      </c>
      <c r="AC54" s="2668">
        <f t="shared" si="50"/>
        <v>0</v>
      </c>
      <c r="AD54" s="976"/>
      <c r="AE54" s="973">
        <f t="shared" si="51"/>
        <v>0</v>
      </c>
      <c r="AF54" s="2668">
        <f t="shared" si="38"/>
        <v>0</v>
      </c>
      <c r="AG54" s="973">
        <f t="shared" si="39"/>
        <v>0</v>
      </c>
      <c r="AH54" s="2710"/>
      <c r="AI54" s="967"/>
      <c r="AJ54" s="2669"/>
      <c r="AK54" s="972">
        <f t="shared" si="40"/>
        <v>0</v>
      </c>
      <c r="AL54" s="976"/>
      <c r="AM54" s="976"/>
      <c r="AN54" s="973">
        <f t="shared" si="41"/>
        <v>0</v>
      </c>
      <c r="AO54" s="976"/>
      <c r="AP54" s="976"/>
      <c r="AQ54" s="968">
        <f t="shared" si="53"/>
        <v>0</v>
      </c>
      <c r="AR54" s="973">
        <f t="shared" si="43"/>
        <v>0</v>
      </c>
      <c r="AS54" s="2668">
        <f t="shared" si="44"/>
        <v>0</v>
      </c>
      <c r="AT54" s="973">
        <f t="shared" si="45"/>
        <v>0</v>
      </c>
      <c r="AU54" s="2648">
        <f t="shared" si="46"/>
        <v>0</v>
      </c>
      <c r="AV54" s="1083"/>
      <c r="AW54" s="1083"/>
      <c r="AX54" s="1083"/>
      <c r="AY54" s="1083"/>
      <c r="AZ54" s="1083"/>
      <c r="BA54" s="1083"/>
      <c r="BB54" s="1083"/>
      <c r="BC54" s="1083"/>
      <c r="BD54" s="1083"/>
      <c r="BE54" s="1083"/>
      <c r="BF54" s="1083"/>
      <c r="BG54" s="1083"/>
      <c r="BH54" s="1083"/>
      <c r="BI54" s="1083"/>
      <c r="BJ54" s="1083"/>
      <c r="BK54" s="1083"/>
      <c r="BL54" s="1083"/>
      <c r="BM54" s="1083"/>
      <c r="BN54" s="1083"/>
      <c r="BO54" s="1083"/>
      <c r="BP54" s="1083"/>
      <c r="BQ54" s="1083"/>
      <c r="BR54" s="1083"/>
      <c r="BS54" s="1083"/>
      <c r="BT54" s="1083"/>
      <c r="BU54" s="1083"/>
      <c r="BV54" s="1083"/>
      <c r="BW54" s="1083"/>
      <c r="BX54" s="1083"/>
      <c r="BY54" s="1083"/>
      <c r="BZ54" s="1083"/>
    </row>
    <row r="55" spans="1:78" s="955" customFormat="1" ht="12.75">
      <c r="A55" s="953"/>
      <c r="B55" s="986">
        <v>50</v>
      </c>
      <c r="C55" s="2092" t="s">
        <v>953</v>
      </c>
      <c r="D55" s="945" t="str">
        <f t="shared" si="14"/>
        <v>Total</v>
      </c>
      <c r="E55" s="945" t="s">
        <v>461</v>
      </c>
      <c r="F55" s="946">
        <v>2016</v>
      </c>
      <c r="G55" s="945" t="s">
        <v>31</v>
      </c>
      <c r="H55" s="990" t="s">
        <v>21</v>
      </c>
      <c r="I55" s="990" t="s">
        <v>1057</v>
      </c>
      <c r="J55" s="990"/>
      <c r="K55" s="990"/>
      <c r="L55" s="995" t="str">
        <f t="shared" si="9"/>
        <v xml:space="preserve">    Qualifying Revolving</v>
      </c>
      <c r="M55" s="972">
        <f>+CSV_CR_T0!AV55</f>
        <v>0</v>
      </c>
      <c r="N55" s="973">
        <f>+CSV_CR_T0!BC55</f>
        <v>0</v>
      </c>
      <c r="O55" s="968">
        <f>+CSV_CR_T0!BF55</f>
        <v>0</v>
      </c>
      <c r="P55" s="973">
        <f>+CSV_CR_T0!BG55</f>
        <v>0</v>
      </c>
      <c r="Q55" s="2668">
        <f>+CSV_CR_T0!BH55</f>
        <v>0</v>
      </c>
      <c r="R55" s="973">
        <f>+CSV_CR_T0!BI55</f>
        <v>0</v>
      </c>
      <c r="S55" s="2648">
        <f>+CSV_CR_T0!BJ55</f>
        <v>0</v>
      </c>
      <c r="T55" s="2679"/>
      <c r="U55" s="2670"/>
      <c r="V55" s="973">
        <f t="shared" si="52"/>
        <v>0</v>
      </c>
      <c r="W55" s="2670"/>
      <c r="X55" s="2670"/>
      <c r="Y55" s="2670"/>
      <c r="Z55" s="2670"/>
      <c r="AA55" s="2668">
        <f>IFERROR(Y55/(CSV_CR_T0!AF55*CSV_CR_T0!N55/CSV_CR_T0!BC55+CSV_CR_T0!Y55*CSV_CR_T0!V55/CSV_CR_T0!BC55),0)</f>
        <v>0</v>
      </c>
      <c r="AB55" s="973">
        <f t="shared" si="37"/>
        <v>0</v>
      </c>
      <c r="AC55" s="2668">
        <f t="shared" si="50"/>
        <v>0</v>
      </c>
      <c r="AD55" s="967"/>
      <c r="AE55" s="973">
        <f t="shared" si="51"/>
        <v>0</v>
      </c>
      <c r="AF55" s="2668">
        <f t="shared" si="38"/>
        <v>0</v>
      </c>
      <c r="AG55" s="973">
        <f t="shared" si="39"/>
        <v>0</v>
      </c>
      <c r="AH55" s="2710"/>
      <c r="AI55" s="967"/>
      <c r="AJ55" s="2670"/>
      <c r="AK55" s="972">
        <f t="shared" si="40"/>
        <v>0</v>
      </c>
      <c r="AL55" s="967"/>
      <c r="AM55" s="967"/>
      <c r="AN55" s="973">
        <f t="shared" si="41"/>
        <v>0</v>
      </c>
      <c r="AO55" s="967"/>
      <c r="AP55" s="967"/>
      <c r="AQ55" s="968">
        <f t="shared" si="53"/>
        <v>0</v>
      </c>
      <c r="AR55" s="973">
        <f t="shared" si="43"/>
        <v>0</v>
      </c>
      <c r="AS55" s="2668">
        <f t="shared" si="44"/>
        <v>0</v>
      </c>
      <c r="AT55" s="973">
        <f t="shared" si="45"/>
        <v>0</v>
      </c>
      <c r="AU55" s="2648">
        <f t="shared" si="46"/>
        <v>0</v>
      </c>
      <c r="AV55" s="1083"/>
      <c r="AW55" s="1083"/>
      <c r="AX55" s="1083"/>
      <c r="AY55" s="1083"/>
      <c r="AZ55" s="1083"/>
      <c r="BA55" s="1083"/>
      <c r="BB55" s="1083"/>
      <c r="BC55" s="1083"/>
      <c r="BD55" s="1083"/>
      <c r="BE55" s="1083"/>
      <c r="BF55" s="1083"/>
      <c r="BG55" s="1083"/>
      <c r="BH55" s="1083"/>
      <c r="BI55" s="1083"/>
      <c r="BJ55" s="1083"/>
      <c r="BK55" s="1083"/>
      <c r="BL55" s="1083"/>
      <c r="BM55" s="1083"/>
      <c r="BN55" s="1083"/>
      <c r="BO55" s="1083"/>
      <c r="BP55" s="1083"/>
      <c r="BQ55" s="1083"/>
      <c r="BR55" s="1083"/>
      <c r="BS55" s="1083"/>
      <c r="BT55" s="1083"/>
      <c r="BU55" s="1083"/>
      <c r="BV55" s="1083"/>
      <c r="BW55" s="1083"/>
      <c r="BX55" s="1083"/>
      <c r="BY55" s="1083"/>
      <c r="BZ55" s="1083"/>
    </row>
    <row r="56" spans="1:78" s="955" customFormat="1" ht="12.75">
      <c r="A56" s="953"/>
      <c r="B56" s="986">
        <v>51</v>
      </c>
      <c r="C56" s="2092" t="s">
        <v>954</v>
      </c>
      <c r="D56" s="945" t="str">
        <f t="shared" si="14"/>
        <v>Total</v>
      </c>
      <c r="E56" s="945" t="s">
        <v>461</v>
      </c>
      <c r="F56" s="946">
        <v>2016</v>
      </c>
      <c r="G56" s="945" t="s">
        <v>31</v>
      </c>
      <c r="H56" s="990" t="s">
        <v>21</v>
      </c>
      <c r="I56" s="990" t="s">
        <v>286</v>
      </c>
      <c r="J56" s="990"/>
      <c r="K56" s="990"/>
      <c r="L56" s="995" t="str">
        <f t="shared" si="9"/>
        <v xml:space="preserve">    Other</v>
      </c>
      <c r="M56" s="972">
        <f>+CSV_CR_T0!AV56</f>
        <v>0</v>
      </c>
      <c r="N56" s="973">
        <f>+CSV_CR_T0!BC56</f>
        <v>0</v>
      </c>
      <c r="O56" s="968">
        <f>+CSV_CR_T0!BF56</f>
        <v>0</v>
      </c>
      <c r="P56" s="973">
        <f>+CSV_CR_T0!BG56</f>
        <v>0</v>
      </c>
      <c r="Q56" s="2668">
        <f>+CSV_CR_T0!BH56</f>
        <v>0</v>
      </c>
      <c r="R56" s="973">
        <f>+CSV_CR_T0!BI56</f>
        <v>0</v>
      </c>
      <c r="S56" s="2648">
        <f>+CSV_CR_T0!BJ56</f>
        <v>0</v>
      </c>
      <c r="T56" s="2680"/>
      <c r="U56" s="2669"/>
      <c r="V56" s="973">
        <f t="shared" si="52"/>
        <v>0</v>
      </c>
      <c r="W56" s="2669"/>
      <c r="X56" s="2669"/>
      <c r="Y56" s="2669"/>
      <c r="Z56" s="2669"/>
      <c r="AA56" s="2668">
        <f>IFERROR(Y56/(CSV_CR_T0!AF56*CSV_CR_T0!N56/CSV_CR_T0!BC56+CSV_CR_T0!Y56*CSV_CR_T0!V56/CSV_CR_T0!BC56),0)</f>
        <v>0</v>
      </c>
      <c r="AB56" s="973">
        <f t="shared" si="37"/>
        <v>0</v>
      </c>
      <c r="AC56" s="2668">
        <f t="shared" si="50"/>
        <v>0</v>
      </c>
      <c r="AD56" s="973">
        <f>+AD57+AD59</f>
        <v>0</v>
      </c>
      <c r="AE56" s="973">
        <f t="shared" si="51"/>
        <v>0</v>
      </c>
      <c r="AF56" s="2668">
        <f t="shared" si="38"/>
        <v>0</v>
      </c>
      <c r="AG56" s="973">
        <f t="shared" si="39"/>
        <v>0</v>
      </c>
      <c r="AH56" s="2711">
        <f t="shared" ref="AH56" si="96">+AH57+AH59</f>
        <v>0</v>
      </c>
      <c r="AI56" s="973">
        <f t="shared" ref="AI56" si="97">+AI57+AI59</f>
        <v>0</v>
      </c>
      <c r="AJ56" s="2668">
        <f t="shared" ref="AJ56" si="98">+AJ57+AJ59</f>
        <v>0</v>
      </c>
      <c r="AK56" s="972">
        <f t="shared" si="40"/>
        <v>0</v>
      </c>
      <c r="AL56" s="973">
        <f t="shared" ref="AL56" si="99">+AL57+AL59</f>
        <v>0</v>
      </c>
      <c r="AM56" s="973">
        <f t="shared" ref="AM56" si="100">+AM57+AM59</f>
        <v>0</v>
      </c>
      <c r="AN56" s="973">
        <f t="shared" si="41"/>
        <v>0</v>
      </c>
      <c r="AO56" s="973">
        <f t="shared" ref="AO56" si="101">+AO57+AO59</f>
        <v>0</v>
      </c>
      <c r="AP56" s="973">
        <f t="shared" ref="AP56" si="102">+AP57+AP59</f>
        <v>0</v>
      </c>
      <c r="AQ56" s="968">
        <f t="shared" si="53"/>
        <v>0</v>
      </c>
      <c r="AR56" s="973">
        <f t="shared" si="43"/>
        <v>0</v>
      </c>
      <c r="AS56" s="2668">
        <f t="shared" si="44"/>
        <v>0</v>
      </c>
      <c r="AT56" s="973">
        <f t="shared" si="45"/>
        <v>0</v>
      </c>
      <c r="AU56" s="2648">
        <f t="shared" si="46"/>
        <v>0</v>
      </c>
      <c r="AV56" s="1083"/>
      <c r="AW56" s="1083"/>
      <c r="AX56" s="1083"/>
      <c r="AY56" s="1083"/>
      <c r="AZ56" s="1083"/>
      <c r="BA56" s="1083"/>
      <c r="BB56" s="1083"/>
      <c r="BC56" s="1083"/>
      <c r="BD56" s="1083"/>
      <c r="BE56" s="1083"/>
      <c r="BF56" s="1083"/>
      <c r="BG56" s="1083"/>
      <c r="BH56" s="1083"/>
      <c r="BI56" s="1083"/>
      <c r="BJ56" s="1083"/>
      <c r="BK56" s="1083"/>
      <c r="BL56" s="1083"/>
      <c r="BM56" s="1083"/>
      <c r="BN56" s="1083"/>
      <c r="BO56" s="1083"/>
      <c r="BP56" s="1083"/>
      <c r="BQ56" s="1083"/>
      <c r="BR56" s="1083"/>
      <c r="BS56" s="1083"/>
      <c r="BT56" s="1083"/>
      <c r="BU56" s="1083"/>
      <c r="BV56" s="1083"/>
      <c r="BW56" s="1083"/>
      <c r="BX56" s="1083"/>
      <c r="BY56" s="1083"/>
      <c r="BZ56" s="1083"/>
    </row>
    <row r="57" spans="1:78" s="955" customFormat="1" ht="12.75">
      <c r="A57" s="953"/>
      <c r="B57" s="986">
        <v>52</v>
      </c>
      <c r="C57" s="2092" t="s">
        <v>953</v>
      </c>
      <c r="D57" s="945" t="str">
        <f t="shared" si="14"/>
        <v>Total</v>
      </c>
      <c r="E57" s="945" t="s">
        <v>461</v>
      </c>
      <c r="F57" s="946">
        <v>2016</v>
      </c>
      <c r="G57" s="945" t="s">
        <v>31</v>
      </c>
      <c r="H57" s="990" t="s">
        <v>21</v>
      </c>
      <c r="I57" s="990" t="s">
        <v>286</v>
      </c>
      <c r="J57" s="990" t="s">
        <v>1055</v>
      </c>
      <c r="K57" s="990"/>
      <c r="L57" s="995" t="str">
        <f t="shared" si="9"/>
        <v xml:space="preserve">        SME</v>
      </c>
      <c r="M57" s="972">
        <f>+CSV_CR_T0!AV57</f>
        <v>0</v>
      </c>
      <c r="N57" s="973">
        <f>+CSV_CR_T0!BC57</f>
        <v>0</v>
      </c>
      <c r="O57" s="968">
        <f>+CSV_CR_T0!BF57</f>
        <v>0</v>
      </c>
      <c r="P57" s="973">
        <f>+CSV_CR_T0!BG57</f>
        <v>0</v>
      </c>
      <c r="Q57" s="2668">
        <f>+CSV_CR_T0!BH57</f>
        <v>0</v>
      </c>
      <c r="R57" s="973">
        <f>+CSV_CR_T0!BI57</f>
        <v>0</v>
      </c>
      <c r="S57" s="2648">
        <f>+CSV_CR_T0!BJ57</f>
        <v>0</v>
      </c>
      <c r="T57" s="2680"/>
      <c r="U57" s="2669"/>
      <c r="V57" s="1055">
        <f t="shared" si="52"/>
        <v>0</v>
      </c>
      <c r="W57" s="2669"/>
      <c r="X57" s="2669"/>
      <c r="Y57" s="2669"/>
      <c r="Z57" s="2669"/>
      <c r="AA57" s="2668">
        <f>IFERROR(Y57/(CSV_CR_T0!AF57*CSV_CR_T0!N57/CSV_CR_T0!BC57+CSV_CR_T0!Y57*CSV_CR_T0!V57/CSV_CR_T0!BC57),0)</f>
        <v>0</v>
      </c>
      <c r="AB57" s="1055">
        <f t="shared" si="37"/>
        <v>0</v>
      </c>
      <c r="AC57" s="2668">
        <f t="shared" si="50"/>
        <v>0</v>
      </c>
      <c r="AD57" s="976"/>
      <c r="AE57" s="973">
        <f t="shared" si="51"/>
        <v>0</v>
      </c>
      <c r="AF57" s="2668">
        <f t="shared" si="38"/>
        <v>0</v>
      </c>
      <c r="AG57" s="973">
        <f t="shared" si="39"/>
        <v>0</v>
      </c>
      <c r="AH57" s="2710"/>
      <c r="AI57" s="967"/>
      <c r="AJ57" s="2669"/>
      <c r="AK57" s="972">
        <f t="shared" si="40"/>
        <v>0</v>
      </c>
      <c r="AL57" s="976"/>
      <c r="AM57" s="976"/>
      <c r="AN57" s="973">
        <f t="shared" si="41"/>
        <v>0</v>
      </c>
      <c r="AO57" s="976"/>
      <c r="AP57" s="976"/>
      <c r="AQ57" s="968">
        <f t="shared" si="53"/>
        <v>0</v>
      </c>
      <c r="AR57" s="973">
        <f t="shared" si="43"/>
        <v>0</v>
      </c>
      <c r="AS57" s="2668">
        <f t="shared" si="44"/>
        <v>0</v>
      </c>
      <c r="AT57" s="973">
        <f t="shared" si="45"/>
        <v>0</v>
      </c>
      <c r="AU57" s="2648">
        <f t="shared" si="46"/>
        <v>0</v>
      </c>
      <c r="AV57" s="1083"/>
      <c r="AW57" s="1083"/>
      <c r="AX57" s="1083"/>
      <c r="AY57" s="1083"/>
      <c r="AZ57" s="1083"/>
      <c r="BA57" s="1083"/>
      <c r="BB57" s="1083"/>
      <c r="BC57" s="1083"/>
      <c r="BD57" s="1083"/>
      <c r="BE57" s="1083"/>
      <c r="BF57" s="1083"/>
      <c r="BG57" s="1083"/>
      <c r="BH57" s="1083"/>
      <c r="BI57" s="1083"/>
      <c r="BJ57" s="1083"/>
      <c r="BK57" s="1083"/>
      <c r="BL57" s="1083"/>
      <c r="BM57" s="1083"/>
      <c r="BN57" s="1083"/>
      <c r="BO57" s="1083"/>
      <c r="BP57" s="1083"/>
      <c r="BQ57" s="1083"/>
      <c r="BR57" s="1083"/>
      <c r="BS57" s="1083"/>
      <c r="BT57" s="1083"/>
      <c r="BU57" s="1083"/>
      <c r="BV57" s="1083"/>
      <c r="BW57" s="1083"/>
      <c r="BX57" s="1083"/>
      <c r="BY57" s="1083"/>
      <c r="BZ57" s="1083"/>
    </row>
    <row r="58" spans="1:78" s="955" customFormat="1" ht="12.75" customHeight="1">
      <c r="A58" s="978"/>
      <c r="B58" s="1001">
        <v>53</v>
      </c>
      <c r="C58" s="2093" t="s">
        <v>1053</v>
      </c>
      <c r="D58" s="945" t="str">
        <f t="shared" si="14"/>
        <v>Total</v>
      </c>
      <c r="E58" s="945" t="s">
        <v>461</v>
      </c>
      <c r="F58" s="946">
        <v>2016</v>
      </c>
      <c r="G58" s="945" t="s">
        <v>31</v>
      </c>
      <c r="H58" s="990" t="s">
        <v>21</v>
      </c>
      <c r="I58" s="990" t="s">
        <v>286</v>
      </c>
      <c r="J58" s="990" t="s">
        <v>1055</v>
      </c>
      <c r="K58" s="990" t="s">
        <v>1060</v>
      </c>
      <c r="L58" s="1002" t="str">
        <f t="shared" si="9"/>
        <v xml:space="preserve">                (OPTIONAL) of which: subject to SME-supporting factor</v>
      </c>
      <c r="M58" s="972">
        <f>+CSV_CR_T0!AV58</f>
        <v>0</v>
      </c>
      <c r="N58" s="973">
        <f>+CSV_CR_T0!BC58</f>
        <v>0</v>
      </c>
      <c r="O58" s="968">
        <f>+CSV_CR_T0!BF58</f>
        <v>0</v>
      </c>
      <c r="P58" s="973">
        <f>+CSV_CR_T0!BG58</f>
        <v>0</v>
      </c>
      <c r="Q58" s="2668">
        <f>+CSV_CR_T0!BH58</f>
        <v>0</v>
      </c>
      <c r="R58" s="973">
        <f>+CSV_CR_T0!BI58</f>
        <v>0</v>
      </c>
      <c r="S58" s="2648">
        <f>+CSV_CR_T0!BJ58</f>
        <v>0</v>
      </c>
      <c r="T58" s="2680"/>
      <c r="U58" s="2669"/>
      <c r="V58" s="1055">
        <f t="shared" si="52"/>
        <v>0</v>
      </c>
      <c r="W58" s="2669"/>
      <c r="X58" s="2669"/>
      <c r="Y58" s="2669"/>
      <c r="Z58" s="2669"/>
      <c r="AA58" s="2668">
        <f>IFERROR(Y58/(CSV_CR_T0!AF58*CSV_CR_T0!N58/CSV_CR_T0!BC58+CSV_CR_T0!Y58*CSV_CR_T0!V58/CSV_CR_T0!BC58),0)</f>
        <v>0</v>
      </c>
      <c r="AB58" s="1055">
        <f t="shared" si="37"/>
        <v>0</v>
      </c>
      <c r="AC58" s="2668">
        <f t="shared" si="50"/>
        <v>0</v>
      </c>
      <c r="AD58" s="976"/>
      <c r="AE58" s="973">
        <f t="shared" si="51"/>
        <v>0</v>
      </c>
      <c r="AF58" s="2668">
        <f t="shared" si="38"/>
        <v>0</v>
      </c>
      <c r="AG58" s="973">
        <f t="shared" si="39"/>
        <v>0</v>
      </c>
      <c r="AH58" s="2710"/>
      <c r="AI58" s="967"/>
      <c r="AJ58" s="2669"/>
      <c r="AK58" s="972">
        <f t="shared" si="40"/>
        <v>0</v>
      </c>
      <c r="AL58" s="976"/>
      <c r="AM58" s="976"/>
      <c r="AN58" s="973">
        <f t="shared" si="41"/>
        <v>0</v>
      </c>
      <c r="AO58" s="976"/>
      <c r="AP58" s="976"/>
      <c r="AQ58" s="968">
        <f t="shared" si="53"/>
        <v>0</v>
      </c>
      <c r="AR58" s="973">
        <f t="shared" si="43"/>
        <v>0</v>
      </c>
      <c r="AS58" s="2668">
        <f t="shared" si="44"/>
        <v>0</v>
      </c>
      <c r="AT58" s="973">
        <f t="shared" si="45"/>
        <v>0</v>
      </c>
      <c r="AU58" s="2648">
        <f t="shared" si="46"/>
        <v>0</v>
      </c>
      <c r="AV58" s="1083"/>
      <c r="AW58" s="1083"/>
      <c r="AX58" s="1083"/>
      <c r="AY58" s="1083"/>
      <c r="AZ58" s="1083"/>
      <c r="BA58" s="1083"/>
      <c r="BB58" s="1083"/>
      <c r="BC58" s="1083"/>
      <c r="BD58" s="1083"/>
      <c r="BE58" s="1083"/>
      <c r="BF58" s="1083"/>
      <c r="BG58" s="1083"/>
      <c r="BH58" s="1083"/>
      <c r="BI58" s="1083"/>
      <c r="BJ58" s="1083"/>
      <c r="BK58" s="1083"/>
      <c r="BL58" s="1083"/>
      <c r="BM58" s="1083"/>
      <c r="BN58" s="1083"/>
      <c r="BO58" s="1083"/>
      <c r="BP58" s="1083"/>
      <c r="BQ58" s="1083"/>
      <c r="BR58" s="1083"/>
      <c r="BS58" s="1083"/>
      <c r="BT58" s="1083"/>
      <c r="BU58" s="1083"/>
      <c r="BV58" s="1083"/>
      <c r="BW58" s="1083"/>
      <c r="BX58" s="1083"/>
      <c r="BY58" s="1083"/>
      <c r="BZ58" s="1083"/>
    </row>
    <row r="59" spans="1:78" s="955" customFormat="1" ht="12.75">
      <c r="A59" s="953"/>
      <c r="B59" s="986">
        <v>54</v>
      </c>
      <c r="C59" s="2092" t="s">
        <v>953</v>
      </c>
      <c r="D59" s="945" t="str">
        <f t="shared" si="14"/>
        <v>Total</v>
      </c>
      <c r="E59" s="945" t="s">
        <v>461</v>
      </c>
      <c r="F59" s="946">
        <v>2016</v>
      </c>
      <c r="G59" s="945" t="s">
        <v>31</v>
      </c>
      <c r="H59" s="990" t="s">
        <v>21</v>
      </c>
      <c r="I59" s="990" t="s">
        <v>286</v>
      </c>
      <c r="J59" s="990" t="s">
        <v>1061</v>
      </c>
      <c r="K59" s="990"/>
      <c r="L59" s="995" t="str">
        <f t="shared" si="9"/>
        <v xml:space="preserve">        Non SME</v>
      </c>
      <c r="M59" s="972">
        <f>+CSV_CR_T0!AV59</f>
        <v>0</v>
      </c>
      <c r="N59" s="973">
        <f>+CSV_CR_T0!BC59</f>
        <v>0</v>
      </c>
      <c r="O59" s="968">
        <f>+CSV_CR_T0!BF59</f>
        <v>0</v>
      </c>
      <c r="P59" s="973">
        <f>+CSV_CR_T0!BG59</f>
        <v>0</v>
      </c>
      <c r="Q59" s="2668">
        <f>+CSV_CR_T0!BH59</f>
        <v>0</v>
      </c>
      <c r="R59" s="973">
        <f>+CSV_CR_T0!BI59</f>
        <v>0</v>
      </c>
      <c r="S59" s="2648">
        <f>+CSV_CR_T0!BJ59</f>
        <v>0</v>
      </c>
      <c r="T59" s="2679"/>
      <c r="U59" s="2670"/>
      <c r="V59" s="973">
        <f t="shared" si="52"/>
        <v>0</v>
      </c>
      <c r="W59" s="2670"/>
      <c r="X59" s="2670"/>
      <c r="Y59" s="2670"/>
      <c r="Z59" s="2670"/>
      <c r="AA59" s="2668">
        <f>IFERROR(Y59/(CSV_CR_T0!AF59*CSV_CR_T0!N59/CSV_CR_T0!BC59+CSV_CR_T0!Y59*CSV_CR_T0!V59/CSV_CR_T0!BC59),0)</f>
        <v>0</v>
      </c>
      <c r="AB59" s="973">
        <f t="shared" si="37"/>
        <v>0</v>
      </c>
      <c r="AC59" s="2668">
        <f t="shared" si="50"/>
        <v>0</v>
      </c>
      <c r="AD59" s="967"/>
      <c r="AE59" s="973">
        <f t="shared" si="51"/>
        <v>0</v>
      </c>
      <c r="AF59" s="2668">
        <f t="shared" si="38"/>
        <v>0</v>
      </c>
      <c r="AG59" s="973">
        <f t="shared" si="39"/>
        <v>0</v>
      </c>
      <c r="AH59" s="2710"/>
      <c r="AI59" s="967"/>
      <c r="AJ59" s="2670"/>
      <c r="AK59" s="972">
        <f t="shared" si="40"/>
        <v>0</v>
      </c>
      <c r="AL59" s="967"/>
      <c r="AM59" s="967"/>
      <c r="AN59" s="973">
        <f t="shared" si="41"/>
        <v>0</v>
      </c>
      <c r="AO59" s="967"/>
      <c r="AP59" s="967"/>
      <c r="AQ59" s="968">
        <f t="shared" si="53"/>
        <v>0</v>
      </c>
      <c r="AR59" s="973">
        <f t="shared" si="43"/>
        <v>0</v>
      </c>
      <c r="AS59" s="2668">
        <f t="shared" si="44"/>
        <v>0</v>
      </c>
      <c r="AT59" s="973">
        <f t="shared" si="45"/>
        <v>0</v>
      </c>
      <c r="AU59" s="2648">
        <f t="shared" si="46"/>
        <v>0</v>
      </c>
      <c r="AV59" s="1083"/>
      <c r="AW59" s="1083"/>
      <c r="AX59" s="1083"/>
      <c r="AY59" s="1083"/>
      <c r="AZ59" s="1083"/>
      <c r="BA59" s="1083"/>
      <c r="BB59" s="1083"/>
      <c r="BC59" s="1083"/>
      <c r="BD59" s="1083"/>
      <c r="BE59" s="1083"/>
      <c r="BF59" s="1083"/>
      <c r="BG59" s="1083"/>
      <c r="BH59" s="1083"/>
      <c r="BI59" s="1083"/>
      <c r="BJ59" s="1083"/>
      <c r="BK59" s="1083"/>
      <c r="BL59" s="1083"/>
      <c r="BM59" s="1083"/>
      <c r="BN59" s="1083"/>
      <c r="BO59" s="1083"/>
      <c r="BP59" s="1083"/>
      <c r="BQ59" s="1083"/>
      <c r="BR59" s="1083"/>
      <c r="BS59" s="1083"/>
      <c r="BT59" s="1083"/>
      <c r="BU59" s="1083"/>
      <c r="BV59" s="1083"/>
      <c r="BW59" s="1083"/>
      <c r="BX59" s="1083"/>
      <c r="BY59" s="1083"/>
      <c r="BZ59" s="1083"/>
    </row>
    <row r="60" spans="1:78" s="955" customFormat="1" ht="12.75">
      <c r="A60" s="953"/>
      <c r="B60" s="986">
        <v>55</v>
      </c>
      <c r="C60" s="2092" t="s">
        <v>953</v>
      </c>
      <c r="D60" s="945" t="str">
        <f t="shared" si="14"/>
        <v>Total</v>
      </c>
      <c r="E60" s="945" t="s">
        <v>461</v>
      </c>
      <c r="F60" s="946">
        <v>2016</v>
      </c>
      <c r="G60" s="945" t="s">
        <v>31</v>
      </c>
      <c r="H60" s="990" t="s">
        <v>29</v>
      </c>
      <c r="I60" s="990"/>
      <c r="J60" s="990"/>
      <c r="K60" s="990"/>
      <c r="L60" s="998" t="str">
        <f t="shared" si="9"/>
        <v>Equity</v>
      </c>
      <c r="M60" s="972">
        <f>+CSV_CR_T0!AV60</f>
        <v>0</v>
      </c>
      <c r="N60" s="973">
        <f>+CSV_CR_T0!BC60</f>
        <v>0</v>
      </c>
      <c r="O60" s="968">
        <f>+CSV_CR_T0!BF60</f>
        <v>0</v>
      </c>
      <c r="P60" s="973">
        <f>+CSV_CR_T0!BG60</f>
        <v>0</v>
      </c>
      <c r="Q60" s="2668">
        <f>+CSV_CR_T0!BH60</f>
        <v>0</v>
      </c>
      <c r="R60" s="973">
        <f>+CSV_CR_T0!BI60</f>
        <v>0</v>
      </c>
      <c r="S60" s="2648">
        <f>+CSV_CR_T0!BJ60</f>
        <v>0</v>
      </c>
      <c r="T60" s="2679"/>
      <c r="U60" s="2670"/>
      <c r="V60" s="973">
        <f t="shared" si="52"/>
        <v>0</v>
      </c>
      <c r="W60" s="2670"/>
      <c r="X60" s="2670"/>
      <c r="Y60" s="2670"/>
      <c r="Z60" s="2670"/>
      <c r="AA60" s="2668">
        <f>IFERROR(Y60/(CSV_CR_T0!AF60*CSV_CR_T0!N60/CSV_CR_T0!BC60+CSV_CR_T0!Y60*CSV_CR_T0!V60/CSV_CR_T0!BC60),0)</f>
        <v>0</v>
      </c>
      <c r="AB60" s="973">
        <f t="shared" si="37"/>
        <v>0</v>
      </c>
      <c r="AC60" s="2668">
        <f t="shared" si="50"/>
        <v>0</v>
      </c>
      <c r="AD60" s="967"/>
      <c r="AE60" s="973">
        <f t="shared" si="51"/>
        <v>0</v>
      </c>
      <c r="AF60" s="2668">
        <f t="shared" si="38"/>
        <v>0</v>
      </c>
      <c r="AG60" s="973">
        <f t="shared" si="39"/>
        <v>0</v>
      </c>
      <c r="AH60" s="2710"/>
      <c r="AI60" s="967"/>
      <c r="AJ60" s="2667"/>
      <c r="AK60" s="972">
        <f t="shared" si="40"/>
        <v>0</v>
      </c>
      <c r="AL60" s="967"/>
      <c r="AM60" s="967"/>
      <c r="AN60" s="973">
        <f t="shared" si="41"/>
        <v>0</v>
      </c>
      <c r="AO60" s="967"/>
      <c r="AP60" s="967"/>
      <c r="AQ60" s="968">
        <f t="shared" si="53"/>
        <v>0</v>
      </c>
      <c r="AR60" s="973">
        <f t="shared" si="43"/>
        <v>0</v>
      </c>
      <c r="AS60" s="2668">
        <f t="shared" si="44"/>
        <v>0</v>
      </c>
      <c r="AT60" s="973">
        <f t="shared" si="45"/>
        <v>0</v>
      </c>
      <c r="AU60" s="2648">
        <f t="shared" si="46"/>
        <v>0</v>
      </c>
      <c r="AV60" s="1083"/>
      <c r="AW60" s="1083"/>
      <c r="AX60" s="1083"/>
      <c r="AY60" s="1083"/>
      <c r="AZ60" s="1083"/>
      <c r="BA60" s="1083"/>
      <c r="BB60" s="1083"/>
      <c r="BC60" s="1083"/>
      <c r="BD60" s="1083"/>
      <c r="BE60" s="1083"/>
      <c r="BF60" s="1083"/>
      <c r="BG60" s="1083"/>
      <c r="BH60" s="1083"/>
      <c r="BI60" s="1083"/>
      <c r="BJ60" s="1083"/>
      <c r="BK60" s="1083"/>
      <c r="BL60" s="1083"/>
      <c r="BM60" s="1083"/>
      <c r="BN60" s="1083"/>
      <c r="BO60" s="1083"/>
      <c r="BP60" s="1083"/>
      <c r="BQ60" s="1083"/>
      <c r="BR60" s="1083"/>
      <c r="BS60" s="1083"/>
      <c r="BT60" s="1083"/>
      <c r="BU60" s="1083"/>
      <c r="BV60" s="1083"/>
      <c r="BW60" s="1083"/>
      <c r="BX60" s="1083"/>
      <c r="BY60" s="1083"/>
      <c r="BZ60" s="1083"/>
    </row>
    <row r="61" spans="1:78" s="955" customFormat="1" ht="12.75">
      <c r="A61" s="953"/>
      <c r="B61" s="986">
        <v>56</v>
      </c>
      <c r="C61" s="2092" t="s">
        <v>953</v>
      </c>
      <c r="D61" s="945" t="str">
        <f t="shared" si="14"/>
        <v>Total</v>
      </c>
      <c r="E61" s="945" t="s">
        <v>461</v>
      </c>
      <c r="F61" s="946">
        <v>2016</v>
      </c>
      <c r="G61" s="945" t="s">
        <v>31</v>
      </c>
      <c r="H61" s="990" t="s">
        <v>1</v>
      </c>
      <c r="I61" s="990"/>
      <c r="J61" s="990"/>
      <c r="K61" s="990"/>
      <c r="L61" s="998" t="str">
        <f t="shared" si="9"/>
        <v>Securitisation</v>
      </c>
      <c r="M61" s="2105"/>
      <c r="N61" s="1075"/>
      <c r="O61" s="2108"/>
      <c r="P61" s="1075"/>
      <c r="Q61" s="2671"/>
      <c r="R61" s="1075"/>
      <c r="S61" s="2650"/>
      <c r="T61" s="2681"/>
      <c r="U61" s="2671"/>
      <c r="V61" s="1075"/>
      <c r="W61" s="2671"/>
      <c r="X61" s="2671"/>
      <c r="Y61" s="2671"/>
      <c r="Z61" s="2671"/>
      <c r="AA61" s="2671"/>
      <c r="AB61" s="1075"/>
      <c r="AC61" s="2671"/>
      <c r="AD61" s="1075"/>
      <c r="AE61" s="1075"/>
      <c r="AF61" s="2671"/>
      <c r="AG61" s="1075"/>
      <c r="AH61" s="2712"/>
      <c r="AI61" s="1075"/>
      <c r="AJ61" s="2671"/>
      <c r="AK61" s="2105"/>
      <c r="AL61" s="1075"/>
      <c r="AM61" s="1075"/>
      <c r="AN61" s="1075"/>
      <c r="AO61" s="1075"/>
      <c r="AP61" s="1075"/>
      <c r="AQ61" s="2108"/>
      <c r="AR61" s="1075"/>
      <c r="AS61" s="2671"/>
      <c r="AT61" s="1075"/>
      <c r="AU61" s="2650"/>
      <c r="AV61" s="1083"/>
      <c r="AW61" s="1083"/>
      <c r="AX61" s="1083"/>
      <c r="AY61" s="1083"/>
      <c r="AZ61" s="1083"/>
      <c r="BA61" s="1083"/>
      <c r="BB61" s="1083"/>
      <c r="BC61" s="1083"/>
      <c r="BD61" s="1083"/>
      <c r="BE61" s="1083"/>
      <c r="BF61" s="1083"/>
      <c r="BG61" s="1083"/>
      <c r="BH61" s="1083"/>
      <c r="BI61" s="1083"/>
      <c r="BJ61" s="1083"/>
      <c r="BK61" s="1083"/>
      <c r="BL61" s="1083"/>
      <c r="BM61" s="1083"/>
      <c r="BN61" s="1083"/>
      <c r="BO61" s="1083"/>
      <c r="BP61" s="1083"/>
      <c r="BQ61" s="1083"/>
      <c r="BR61" s="1083"/>
      <c r="BS61" s="1083"/>
      <c r="BT61" s="1083"/>
      <c r="BU61" s="1083"/>
      <c r="BV61" s="1083"/>
      <c r="BW61" s="1083"/>
      <c r="BX61" s="1083"/>
      <c r="BY61" s="1083"/>
      <c r="BZ61" s="1083"/>
    </row>
    <row r="62" spans="1:78" s="955" customFormat="1" ht="12.75">
      <c r="A62" s="953"/>
      <c r="B62" s="988">
        <v>57</v>
      </c>
      <c r="C62" s="2094" t="s">
        <v>953</v>
      </c>
      <c r="D62" s="949" t="str">
        <f t="shared" si="14"/>
        <v>Total</v>
      </c>
      <c r="E62" s="949" t="s">
        <v>461</v>
      </c>
      <c r="F62" s="950">
        <v>2016</v>
      </c>
      <c r="G62" s="949" t="s">
        <v>31</v>
      </c>
      <c r="H62" s="992" t="s">
        <v>30</v>
      </c>
      <c r="I62" s="992"/>
      <c r="J62" s="992"/>
      <c r="K62" s="993"/>
      <c r="L62" s="999" t="str">
        <f t="shared" si="9"/>
        <v>Other non-credit obligation assets</v>
      </c>
      <c r="M62" s="1074">
        <f>+CSV_CR_T0!AV62</f>
        <v>0</v>
      </c>
      <c r="N62" s="1059">
        <f>+CSV_CR_T0!BC62</f>
        <v>0</v>
      </c>
      <c r="O62" s="981">
        <f>+CSV_CR_T0!BF62</f>
        <v>0</v>
      </c>
      <c r="P62" s="1059">
        <f>+CSV_CR_T0!BG62</f>
        <v>0</v>
      </c>
      <c r="Q62" s="2693">
        <f>+CSV_CR_T0!BH62</f>
        <v>0</v>
      </c>
      <c r="R62" s="1059">
        <f>+CSV_CR_T0!BI62</f>
        <v>0</v>
      </c>
      <c r="S62" s="2651">
        <f>+CSV_CR_T0!BJ62</f>
        <v>0</v>
      </c>
      <c r="T62" s="2682"/>
      <c r="U62" s="2683"/>
      <c r="V62" s="1059">
        <f t="shared" ref="V62:V88" si="103">+T62*M62</f>
        <v>0</v>
      </c>
      <c r="W62" s="2683"/>
      <c r="X62" s="2683"/>
      <c r="Y62" s="2683"/>
      <c r="Z62" s="2683"/>
      <c r="AA62" s="2693">
        <f>IFERROR(Y62/(CSV_CR_T0!AF62*CSV_CR_T0!N62/CSV_CR_T0!BC62+CSV_CR_T0!Y62*CSV_CR_T0!V62/CSV_CR_T0!BC62),0)</f>
        <v>0</v>
      </c>
      <c r="AB62" s="1059">
        <f t="shared" ref="AB62:AB88" si="104">+V62*W62</f>
        <v>0</v>
      </c>
      <c r="AC62" s="2693">
        <f>+T62*R62</f>
        <v>0</v>
      </c>
      <c r="AD62" s="980"/>
      <c r="AE62" s="1059">
        <f t="shared" ref="AE62:AE88" si="105">+AB62-AD62</f>
        <v>0</v>
      </c>
      <c r="AF62" s="2693">
        <f t="shared" ref="AF62:AF88" si="106">IFERROR(AE62/M62,0)</f>
        <v>0</v>
      </c>
      <c r="AG62" s="1059">
        <f t="shared" ref="AG62:AG88" si="107">MAX(0,(N62*Y62)-P62)</f>
        <v>0</v>
      </c>
      <c r="AH62" s="2713"/>
      <c r="AI62" s="980"/>
      <c r="AJ62" s="2672"/>
      <c r="AK62" s="1074">
        <f t="shared" ref="AK62:AK88" si="108">+M62-V62</f>
        <v>0</v>
      </c>
      <c r="AL62" s="980"/>
      <c r="AM62" s="980"/>
      <c r="AN62" s="1059">
        <f t="shared" ref="AN62:AN88" si="109">+N62+V62</f>
        <v>0</v>
      </c>
      <c r="AO62" s="980"/>
      <c r="AP62" s="980"/>
      <c r="AQ62" s="981">
        <f t="shared" ref="AQ62:AQ63" si="110">+AR62+AS62</f>
        <v>0</v>
      </c>
      <c r="AR62" s="1059">
        <f t="shared" ref="AR62:AR88" si="111">+P62+AG62+AB62</f>
        <v>0</v>
      </c>
      <c r="AS62" s="2693">
        <f t="shared" ref="AS62:AS88" si="112">IFERROR(AR62/AN62,0)</f>
        <v>0</v>
      </c>
      <c r="AT62" s="1059">
        <f t="shared" ref="AT62:AT88" si="113">+R62-AD62</f>
        <v>0</v>
      </c>
      <c r="AU62" s="2651">
        <f t="shared" ref="AU62:AU88" si="114">IFERROR(AT62/AK62,0)</f>
        <v>0</v>
      </c>
      <c r="AV62" s="1083"/>
      <c r="AW62" s="1083"/>
      <c r="AX62" s="1083"/>
      <c r="AY62" s="1083"/>
      <c r="AZ62" s="1083"/>
      <c r="BA62" s="1083"/>
      <c r="BB62" s="1083"/>
      <c r="BC62" s="1083"/>
      <c r="BD62" s="1083"/>
      <c r="BE62" s="1083"/>
      <c r="BF62" s="1083"/>
      <c r="BG62" s="1083"/>
      <c r="BH62" s="1083"/>
      <c r="BI62" s="1083"/>
      <c r="BJ62" s="1083"/>
      <c r="BK62" s="1083"/>
      <c r="BL62" s="1083"/>
      <c r="BM62" s="1083"/>
      <c r="BN62" s="1083"/>
      <c r="BO62" s="1083"/>
      <c r="BP62" s="1083"/>
      <c r="BQ62" s="1083"/>
      <c r="BR62" s="1083"/>
      <c r="BS62" s="1083"/>
      <c r="BT62" s="1083"/>
      <c r="BU62" s="1083"/>
      <c r="BV62" s="1083"/>
      <c r="BW62" s="1083"/>
      <c r="BX62" s="1083"/>
      <c r="BY62" s="1083"/>
      <c r="BZ62" s="1083"/>
    </row>
    <row r="63" spans="1:78" s="1096" customFormat="1" thickBot="1">
      <c r="A63" s="956"/>
      <c r="B63" s="994">
        <v>58</v>
      </c>
      <c r="C63" s="2095" t="s">
        <v>954</v>
      </c>
      <c r="D63" s="2088" t="str">
        <f t="shared" si="14"/>
        <v>Total</v>
      </c>
      <c r="E63" s="2088" t="s">
        <v>461</v>
      </c>
      <c r="F63" s="2089">
        <v>2016</v>
      </c>
      <c r="G63" s="2088" t="s">
        <v>31</v>
      </c>
      <c r="H63" s="1863" t="s">
        <v>672</v>
      </c>
      <c r="I63" s="1863"/>
      <c r="J63" s="1863"/>
      <c r="K63" s="1863"/>
      <c r="L63" s="1000" t="str">
        <f t="shared" si="9"/>
        <v>TOTAL</v>
      </c>
      <c r="M63" s="1061">
        <f>+CSV_CR_T0!AV63</f>
        <v>0</v>
      </c>
      <c r="N63" s="1062">
        <f>+CSV_CR_T0!BC63</f>
        <v>0</v>
      </c>
      <c r="O63" s="1063">
        <f>+CSV_CR_T0!BF63</f>
        <v>0</v>
      </c>
      <c r="P63" s="1062">
        <f>+CSV_CR_T0!BG63</f>
        <v>0</v>
      </c>
      <c r="Q63" s="2673">
        <f>+CSV_CR_T0!BH63</f>
        <v>0</v>
      </c>
      <c r="R63" s="1062">
        <f>+CSV_CR_T0!BI63</f>
        <v>0</v>
      </c>
      <c r="S63" s="2652">
        <f>+CSV_CR_T0!BJ63</f>
        <v>0</v>
      </c>
      <c r="T63" s="2684"/>
      <c r="U63" s="2685"/>
      <c r="V63" s="1062">
        <f t="shared" si="103"/>
        <v>0</v>
      </c>
      <c r="W63" s="2685"/>
      <c r="X63" s="2685"/>
      <c r="Y63" s="2685"/>
      <c r="Z63" s="2685"/>
      <c r="AA63" s="2673">
        <f>IFERROR(Y63/(CSV_CR_T0!AF63*CSV_CR_T0!N63/CSV_CR_T0!BC63+CSV_CR_T0!Y63*CSV_CR_T0!V63/CSV_CR_T0!BC63),0)</f>
        <v>0</v>
      </c>
      <c r="AB63" s="1062">
        <f t="shared" si="104"/>
        <v>0</v>
      </c>
      <c r="AC63" s="2673">
        <f>+T63*M63</f>
        <v>0</v>
      </c>
      <c r="AD63" s="1062">
        <f>+AD35+AD36+AD37+AD47+AD60+AD62</f>
        <v>0</v>
      </c>
      <c r="AE63" s="1062">
        <f t="shared" si="105"/>
        <v>0</v>
      </c>
      <c r="AF63" s="2673">
        <f t="shared" si="106"/>
        <v>0</v>
      </c>
      <c r="AG63" s="1062">
        <f t="shared" si="107"/>
        <v>0</v>
      </c>
      <c r="AH63" s="2714">
        <f t="shared" ref="AH63" si="115">+AH35+AH36+AH37+AH47+AH60+AH62</f>
        <v>0</v>
      </c>
      <c r="AI63" s="1062">
        <f t="shared" ref="AI63" si="116">+AI35+AI36+AI37+AI47+AI60+AI62</f>
        <v>0</v>
      </c>
      <c r="AJ63" s="2673">
        <f>AJ37+AJ47</f>
        <v>0</v>
      </c>
      <c r="AK63" s="1061">
        <f t="shared" si="108"/>
        <v>0</v>
      </c>
      <c r="AL63" s="1062">
        <f t="shared" ref="AL63" si="117">+AL35+AL36+AL37+AL47+AL60+AL62</f>
        <v>0</v>
      </c>
      <c r="AM63" s="1062">
        <f t="shared" ref="AM63" si="118">+AM35+AM36+AM37+AM47+AM60+AM62</f>
        <v>0</v>
      </c>
      <c r="AN63" s="1062">
        <f t="shared" si="109"/>
        <v>0</v>
      </c>
      <c r="AO63" s="1062">
        <f t="shared" ref="AO63" si="119">+AO35+AO36+AO37+AO47+AO60+AO62</f>
        <v>0</v>
      </c>
      <c r="AP63" s="1062">
        <f t="shared" ref="AP63" si="120">+AP35+AP36+AP37+AP47+AP60+AP62</f>
        <v>0</v>
      </c>
      <c r="AQ63" s="1063">
        <f t="shared" si="110"/>
        <v>0</v>
      </c>
      <c r="AR63" s="1062">
        <f t="shared" si="111"/>
        <v>0</v>
      </c>
      <c r="AS63" s="2673">
        <f t="shared" si="112"/>
        <v>0</v>
      </c>
      <c r="AT63" s="1062">
        <f t="shared" si="113"/>
        <v>0</v>
      </c>
      <c r="AU63" s="2652">
        <f t="shared" si="114"/>
        <v>0</v>
      </c>
      <c r="AV63" s="1095"/>
      <c r="AW63" s="1095"/>
      <c r="AX63" s="1095"/>
      <c r="AY63" s="1095"/>
      <c r="AZ63" s="1095"/>
      <c r="BA63" s="1095"/>
      <c r="BB63" s="1095"/>
      <c r="BC63" s="1095"/>
      <c r="BD63" s="1095"/>
      <c r="BE63" s="1095"/>
      <c r="BF63" s="1095"/>
      <c r="BG63" s="1095"/>
      <c r="BH63" s="1095"/>
      <c r="BI63" s="1095"/>
      <c r="BJ63" s="1095"/>
      <c r="BK63" s="1095"/>
      <c r="BL63" s="1095"/>
      <c r="BM63" s="1095"/>
      <c r="BN63" s="1095"/>
      <c r="BO63" s="1095"/>
      <c r="BP63" s="1095"/>
      <c r="BQ63" s="1095"/>
      <c r="BR63" s="1095"/>
      <c r="BS63" s="1095"/>
      <c r="BT63" s="1095"/>
      <c r="BU63" s="1095"/>
      <c r="BV63" s="1095"/>
      <c r="BW63" s="1095"/>
      <c r="BX63" s="1095"/>
      <c r="BY63" s="1095"/>
      <c r="BZ63" s="1095"/>
    </row>
    <row r="64" spans="1:78" s="955" customFormat="1" ht="12.75">
      <c r="A64" s="953"/>
      <c r="B64" s="985">
        <v>59</v>
      </c>
      <c r="C64" s="2091" t="s">
        <v>953</v>
      </c>
      <c r="D64" s="943" t="str">
        <f t="shared" si="14"/>
        <v>Total</v>
      </c>
      <c r="E64" s="943" t="s">
        <v>461</v>
      </c>
      <c r="F64" s="944">
        <v>2016</v>
      </c>
      <c r="G64" s="943" t="s">
        <v>32</v>
      </c>
      <c r="H64" s="989" t="s">
        <v>33</v>
      </c>
      <c r="I64" s="989"/>
      <c r="J64" s="989"/>
      <c r="K64" s="989"/>
      <c r="L64" s="997" t="str">
        <f t="shared" si="9"/>
        <v>Central governments or central banks</v>
      </c>
      <c r="M64" s="972">
        <f>+CSV_CR_T0!AV64</f>
        <v>0</v>
      </c>
      <c r="N64" s="973">
        <f>+CSV_CR_T0!BC64</f>
        <v>0</v>
      </c>
      <c r="O64" s="968">
        <f>+CSV_CR_T0!BF64</f>
        <v>0</v>
      </c>
      <c r="P64" s="973">
        <f>+CSV_CR_T0!BG64</f>
        <v>0</v>
      </c>
      <c r="Q64" s="2668">
        <f>+CSV_CR_T0!BH64</f>
        <v>0</v>
      </c>
      <c r="R64" s="973">
        <f>+CSV_CR_T0!BI64</f>
        <v>0</v>
      </c>
      <c r="S64" s="2648">
        <f>+CSV_CR_T0!BJ64</f>
        <v>0</v>
      </c>
      <c r="T64" s="2679"/>
      <c r="U64" s="2670"/>
      <c r="V64" s="973">
        <f t="shared" si="103"/>
        <v>0</v>
      </c>
      <c r="W64" s="2670"/>
      <c r="X64" s="2670"/>
      <c r="Y64" s="2670"/>
      <c r="Z64" s="2670"/>
      <c r="AA64" s="2668">
        <f>IFERROR(Y64/(CSV_CR_T0!AF64*CSV_CR_T0!N64/CSV_CR_T0!BC64+CSV_CR_T0!Y64*CSV_CR_T0!V64/CSV_CR_T0!BC64),0)</f>
        <v>0</v>
      </c>
      <c r="AB64" s="973">
        <f t="shared" si="104"/>
        <v>0</v>
      </c>
      <c r="AC64" s="2668">
        <f t="shared" ref="AC64:AC88" si="121">+T64*R64</f>
        <v>0</v>
      </c>
      <c r="AD64" s="967"/>
      <c r="AE64" s="973">
        <f t="shared" si="105"/>
        <v>0</v>
      </c>
      <c r="AF64" s="2668">
        <f t="shared" si="106"/>
        <v>0</v>
      </c>
      <c r="AG64" s="970">
        <f t="shared" si="107"/>
        <v>0</v>
      </c>
      <c r="AH64" s="2710"/>
      <c r="AI64" s="967"/>
      <c r="AJ64" s="2667"/>
      <c r="AK64" s="633">
        <f t="shared" si="108"/>
        <v>0</v>
      </c>
      <c r="AL64" s="963"/>
      <c r="AM64" s="963"/>
      <c r="AN64" s="970">
        <f t="shared" si="109"/>
        <v>0</v>
      </c>
      <c r="AO64" s="963"/>
      <c r="AP64" s="963"/>
      <c r="AQ64" s="633">
        <f t="shared" ref="AQ64:AQ88" si="122">+AR64+AT64</f>
        <v>0</v>
      </c>
      <c r="AR64" s="970">
        <f t="shared" si="111"/>
        <v>0</v>
      </c>
      <c r="AS64" s="2692">
        <f t="shared" si="112"/>
        <v>0</v>
      </c>
      <c r="AT64" s="970">
        <f t="shared" si="113"/>
        <v>0</v>
      </c>
      <c r="AU64" s="2647">
        <f t="shared" si="114"/>
        <v>0</v>
      </c>
      <c r="AV64" s="1083"/>
      <c r="AW64" s="1083"/>
      <c r="AX64" s="1083"/>
      <c r="AY64" s="1083"/>
      <c r="AZ64" s="1083"/>
      <c r="BA64" s="1083"/>
      <c r="BB64" s="1083"/>
      <c r="BC64" s="1083"/>
      <c r="BD64" s="1083"/>
      <c r="BE64" s="1083"/>
      <c r="BF64" s="1083"/>
      <c r="BG64" s="1083"/>
      <c r="BH64" s="1083"/>
      <c r="BI64" s="1083"/>
      <c r="BJ64" s="1083"/>
      <c r="BK64" s="1083"/>
      <c r="BL64" s="1083"/>
      <c r="BM64" s="1083"/>
      <c r="BN64" s="1083"/>
      <c r="BO64" s="1083"/>
      <c r="BP64" s="1083"/>
      <c r="BQ64" s="1083"/>
      <c r="BR64" s="1083"/>
      <c r="BS64" s="1083"/>
      <c r="BT64" s="1083"/>
      <c r="BU64" s="1083"/>
      <c r="BV64" s="1083"/>
      <c r="BW64" s="1083"/>
      <c r="BX64" s="1083"/>
      <c r="BY64" s="1083"/>
      <c r="BZ64" s="1083"/>
    </row>
    <row r="65" spans="1:78" s="955" customFormat="1" ht="12.75">
      <c r="A65" s="953"/>
      <c r="B65" s="986">
        <v>60</v>
      </c>
      <c r="C65" s="2092" t="s">
        <v>953</v>
      </c>
      <c r="D65" s="945" t="str">
        <f t="shared" si="14"/>
        <v>Total</v>
      </c>
      <c r="E65" s="945" t="s">
        <v>461</v>
      </c>
      <c r="F65" s="946">
        <v>2016</v>
      </c>
      <c r="G65" s="945" t="s">
        <v>32</v>
      </c>
      <c r="H65" s="990" t="s">
        <v>34</v>
      </c>
      <c r="I65" s="990"/>
      <c r="J65" s="990"/>
      <c r="K65" s="990"/>
      <c r="L65" s="998" t="str">
        <f t="shared" si="9"/>
        <v xml:space="preserve">Regional governments or local authorities </v>
      </c>
      <c r="M65" s="972">
        <f>+CSV_CR_T0!AV65</f>
        <v>0</v>
      </c>
      <c r="N65" s="973">
        <f>+CSV_CR_T0!BC65</f>
        <v>0</v>
      </c>
      <c r="O65" s="968">
        <f>+CSV_CR_T0!BF65</f>
        <v>0</v>
      </c>
      <c r="P65" s="973">
        <f>+CSV_CR_T0!BG65</f>
        <v>0</v>
      </c>
      <c r="Q65" s="2668">
        <f>+CSV_CR_T0!BH65</f>
        <v>0</v>
      </c>
      <c r="R65" s="973">
        <f>+CSV_CR_T0!BI65</f>
        <v>0</v>
      </c>
      <c r="S65" s="2648">
        <f>+CSV_CR_T0!BJ65</f>
        <v>0</v>
      </c>
      <c r="T65" s="2679"/>
      <c r="U65" s="2670"/>
      <c r="V65" s="973">
        <f t="shared" si="103"/>
        <v>0</v>
      </c>
      <c r="W65" s="2670"/>
      <c r="X65" s="2670"/>
      <c r="Y65" s="2670"/>
      <c r="Z65" s="2670"/>
      <c r="AA65" s="2668">
        <f>IFERROR(Y65/(CSV_CR_T0!AF65*CSV_CR_T0!N65/CSV_CR_T0!BC65+CSV_CR_T0!Y65*CSV_CR_T0!V65/CSV_CR_T0!BC65),0)</f>
        <v>0</v>
      </c>
      <c r="AB65" s="973">
        <f t="shared" si="104"/>
        <v>0</v>
      </c>
      <c r="AC65" s="2668">
        <f t="shared" si="121"/>
        <v>0</v>
      </c>
      <c r="AD65" s="967"/>
      <c r="AE65" s="973">
        <f t="shared" si="105"/>
        <v>0</v>
      </c>
      <c r="AF65" s="2668">
        <f t="shared" si="106"/>
        <v>0</v>
      </c>
      <c r="AG65" s="973">
        <f t="shared" si="107"/>
        <v>0</v>
      </c>
      <c r="AH65" s="2710"/>
      <c r="AI65" s="967"/>
      <c r="AJ65" s="2667"/>
      <c r="AK65" s="972">
        <f t="shared" si="108"/>
        <v>0</v>
      </c>
      <c r="AL65" s="967"/>
      <c r="AM65" s="967"/>
      <c r="AN65" s="973">
        <f t="shared" si="109"/>
        <v>0</v>
      </c>
      <c r="AO65" s="967"/>
      <c r="AP65" s="967"/>
      <c r="AQ65" s="972">
        <f t="shared" si="122"/>
        <v>0</v>
      </c>
      <c r="AR65" s="973">
        <f t="shared" si="111"/>
        <v>0</v>
      </c>
      <c r="AS65" s="2668">
        <f t="shared" si="112"/>
        <v>0</v>
      </c>
      <c r="AT65" s="973">
        <f t="shared" si="113"/>
        <v>0</v>
      </c>
      <c r="AU65" s="2648">
        <f t="shared" si="114"/>
        <v>0</v>
      </c>
      <c r="AV65" s="1083"/>
      <c r="AW65" s="1083"/>
      <c r="AX65" s="1083"/>
      <c r="AY65" s="1083"/>
      <c r="AZ65" s="1083"/>
      <c r="BA65" s="1083"/>
      <c r="BB65" s="1083"/>
      <c r="BC65" s="1083"/>
      <c r="BD65" s="1083"/>
      <c r="BE65" s="1083"/>
      <c r="BF65" s="1083"/>
      <c r="BG65" s="1083"/>
      <c r="BH65" s="1083"/>
      <c r="BI65" s="1083"/>
      <c r="BJ65" s="1083"/>
      <c r="BK65" s="1083"/>
      <c r="BL65" s="1083"/>
      <c r="BM65" s="1083"/>
      <c r="BN65" s="1083"/>
      <c r="BO65" s="1083"/>
      <c r="BP65" s="1083"/>
      <c r="BQ65" s="1083"/>
      <c r="BR65" s="1083"/>
      <c r="BS65" s="1083"/>
      <c r="BT65" s="1083"/>
      <c r="BU65" s="1083"/>
      <c r="BV65" s="1083"/>
      <c r="BW65" s="1083"/>
      <c r="BX65" s="1083"/>
      <c r="BY65" s="1083"/>
      <c r="BZ65" s="1083"/>
    </row>
    <row r="66" spans="1:78" s="955" customFormat="1" ht="12.75">
      <c r="A66" s="953"/>
      <c r="B66" s="986">
        <v>61</v>
      </c>
      <c r="C66" s="2092" t="s">
        <v>953</v>
      </c>
      <c r="D66" s="945" t="str">
        <f t="shared" si="14"/>
        <v>Total</v>
      </c>
      <c r="E66" s="945" t="s">
        <v>461</v>
      </c>
      <c r="F66" s="946">
        <v>2016</v>
      </c>
      <c r="G66" s="945" t="s">
        <v>32</v>
      </c>
      <c r="H66" s="990" t="s">
        <v>35</v>
      </c>
      <c r="I66" s="990"/>
      <c r="J66" s="990"/>
      <c r="K66" s="990"/>
      <c r="L66" s="998" t="str">
        <f t="shared" si="9"/>
        <v>Public sector entities</v>
      </c>
      <c r="M66" s="972">
        <f>+CSV_CR_T0!AV66</f>
        <v>0</v>
      </c>
      <c r="N66" s="973">
        <f>+CSV_CR_T0!BC66</f>
        <v>0</v>
      </c>
      <c r="O66" s="968">
        <f>+CSV_CR_T0!BF66</f>
        <v>0</v>
      </c>
      <c r="P66" s="973">
        <f>+CSV_CR_T0!BG66</f>
        <v>0</v>
      </c>
      <c r="Q66" s="2668">
        <f>+CSV_CR_T0!BH66</f>
        <v>0</v>
      </c>
      <c r="R66" s="973">
        <f>+CSV_CR_T0!BI66</f>
        <v>0</v>
      </c>
      <c r="S66" s="2648">
        <f>+CSV_CR_T0!BJ66</f>
        <v>0</v>
      </c>
      <c r="T66" s="2679"/>
      <c r="U66" s="2670"/>
      <c r="V66" s="973">
        <f t="shared" si="103"/>
        <v>0</v>
      </c>
      <c r="W66" s="2670"/>
      <c r="X66" s="2670"/>
      <c r="Y66" s="2670"/>
      <c r="Z66" s="2670"/>
      <c r="AA66" s="2668">
        <f>IFERROR(Y66/(CSV_CR_T0!AF66*CSV_CR_T0!N66/CSV_CR_T0!BC66+CSV_CR_T0!Y66*CSV_CR_T0!V66/CSV_CR_T0!BC66),0)</f>
        <v>0</v>
      </c>
      <c r="AB66" s="973">
        <f t="shared" si="104"/>
        <v>0</v>
      </c>
      <c r="AC66" s="2668">
        <f t="shared" si="121"/>
        <v>0</v>
      </c>
      <c r="AD66" s="967"/>
      <c r="AE66" s="973">
        <f t="shared" si="105"/>
        <v>0</v>
      </c>
      <c r="AF66" s="2668">
        <f t="shared" si="106"/>
        <v>0</v>
      </c>
      <c r="AG66" s="973">
        <f t="shared" si="107"/>
        <v>0</v>
      </c>
      <c r="AH66" s="2710"/>
      <c r="AI66" s="967"/>
      <c r="AJ66" s="2667"/>
      <c r="AK66" s="972">
        <f t="shared" si="108"/>
        <v>0</v>
      </c>
      <c r="AL66" s="967"/>
      <c r="AM66" s="967"/>
      <c r="AN66" s="973">
        <f t="shared" si="109"/>
        <v>0</v>
      </c>
      <c r="AO66" s="967"/>
      <c r="AP66" s="967"/>
      <c r="AQ66" s="972">
        <f t="shared" si="122"/>
        <v>0</v>
      </c>
      <c r="AR66" s="973">
        <f t="shared" si="111"/>
        <v>0</v>
      </c>
      <c r="AS66" s="2668">
        <f t="shared" si="112"/>
        <v>0</v>
      </c>
      <c r="AT66" s="973">
        <f t="shared" si="113"/>
        <v>0</v>
      </c>
      <c r="AU66" s="2648">
        <f t="shared" si="114"/>
        <v>0</v>
      </c>
      <c r="AV66" s="1083"/>
      <c r="AW66" s="1083"/>
      <c r="AX66" s="1083"/>
      <c r="AY66" s="1083"/>
      <c r="AZ66" s="1083"/>
      <c r="BA66" s="1083"/>
      <c r="BB66" s="1083"/>
      <c r="BC66" s="1083"/>
      <c r="BD66" s="1083"/>
      <c r="BE66" s="1083"/>
      <c r="BF66" s="1083"/>
      <c r="BG66" s="1083"/>
      <c r="BH66" s="1083"/>
      <c r="BI66" s="1083"/>
      <c r="BJ66" s="1083"/>
      <c r="BK66" s="1083"/>
      <c r="BL66" s="1083"/>
      <c r="BM66" s="1083"/>
      <c r="BN66" s="1083"/>
      <c r="BO66" s="1083"/>
      <c r="BP66" s="1083"/>
      <c r="BQ66" s="1083"/>
      <c r="BR66" s="1083"/>
      <c r="BS66" s="1083"/>
      <c r="BT66" s="1083"/>
      <c r="BU66" s="1083"/>
      <c r="BV66" s="1083"/>
      <c r="BW66" s="1083"/>
      <c r="BX66" s="1083"/>
      <c r="BY66" s="1083"/>
      <c r="BZ66" s="1083"/>
    </row>
    <row r="67" spans="1:78" s="955" customFormat="1" ht="12.75">
      <c r="A67" s="953"/>
      <c r="B67" s="986">
        <v>62</v>
      </c>
      <c r="C67" s="2092" t="s">
        <v>953</v>
      </c>
      <c r="D67" s="945" t="str">
        <f t="shared" si="14"/>
        <v>Total</v>
      </c>
      <c r="E67" s="945" t="s">
        <v>461</v>
      </c>
      <c r="F67" s="946">
        <v>2016</v>
      </c>
      <c r="G67" s="945" t="s">
        <v>32</v>
      </c>
      <c r="H67" s="990" t="s">
        <v>36</v>
      </c>
      <c r="I67" s="990"/>
      <c r="J67" s="990"/>
      <c r="K67" s="990"/>
      <c r="L67" s="998" t="str">
        <f t="shared" si="9"/>
        <v xml:space="preserve">Multilateral Development Banks </v>
      </c>
      <c r="M67" s="972">
        <f>+CSV_CR_T0!AV67</f>
        <v>0</v>
      </c>
      <c r="N67" s="973">
        <f>+CSV_CR_T0!BC67</f>
        <v>0</v>
      </c>
      <c r="O67" s="968">
        <f>+CSV_CR_T0!BF67</f>
        <v>0</v>
      </c>
      <c r="P67" s="973">
        <f>+CSV_CR_T0!BG67</f>
        <v>0</v>
      </c>
      <c r="Q67" s="2668">
        <f>+CSV_CR_T0!BH67</f>
        <v>0</v>
      </c>
      <c r="R67" s="973">
        <f>+CSV_CR_T0!BI67</f>
        <v>0</v>
      </c>
      <c r="S67" s="2648">
        <f>+CSV_CR_T0!BJ67</f>
        <v>0</v>
      </c>
      <c r="T67" s="2679"/>
      <c r="U67" s="2670"/>
      <c r="V67" s="973">
        <f t="shared" si="103"/>
        <v>0</v>
      </c>
      <c r="W67" s="2670"/>
      <c r="X67" s="2670"/>
      <c r="Y67" s="2670"/>
      <c r="Z67" s="2670"/>
      <c r="AA67" s="2668">
        <f>IFERROR(Y67/(CSV_CR_T0!AF67*CSV_CR_T0!N67/CSV_CR_T0!BC67+CSV_CR_T0!Y67*CSV_CR_T0!V67/CSV_CR_T0!BC67),0)</f>
        <v>0</v>
      </c>
      <c r="AB67" s="973">
        <f t="shared" si="104"/>
        <v>0</v>
      </c>
      <c r="AC67" s="2668">
        <f t="shared" si="121"/>
        <v>0</v>
      </c>
      <c r="AD67" s="967"/>
      <c r="AE67" s="973">
        <f t="shared" si="105"/>
        <v>0</v>
      </c>
      <c r="AF67" s="2668">
        <f t="shared" si="106"/>
        <v>0</v>
      </c>
      <c r="AG67" s="973">
        <f t="shared" si="107"/>
        <v>0</v>
      </c>
      <c r="AH67" s="2710"/>
      <c r="AI67" s="967"/>
      <c r="AJ67" s="2667"/>
      <c r="AK67" s="972">
        <f t="shared" si="108"/>
        <v>0</v>
      </c>
      <c r="AL67" s="967"/>
      <c r="AM67" s="967"/>
      <c r="AN67" s="973">
        <f t="shared" si="109"/>
        <v>0</v>
      </c>
      <c r="AO67" s="967"/>
      <c r="AP67" s="967"/>
      <c r="AQ67" s="972">
        <f t="shared" si="122"/>
        <v>0</v>
      </c>
      <c r="AR67" s="973">
        <f t="shared" si="111"/>
        <v>0</v>
      </c>
      <c r="AS67" s="2668">
        <f t="shared" si="112"/>
        <v>0</v>
      </c>
      <c r="AT67" s="973">
        <f t="shared" si="113"/>
        <v>0</v>
      </c>
      <c r="AU67" s="2648">
        <f t="shared" si="114"/>
        <v>0</v>
      </c>
      <c r="AV67" s="1083"/>
      <c r="AW67" s="1083"/>
      <c r="AX67" s="1083"/>
      <c r="AY67" s="1083"/>
      <c r="AZ67" s="1083"/>
      <c r="BA67" s="1083"/>
      <c r="BB67" s="1083"/>
      <c r="BC67" s="1083"/>
      <c r="BD67" s="1083"/>
      <c r="BE67" s="1083"/>
      <c r="BF67" s="1083"/>
      <c r="BG67" s="1083"/>
      <c r="BH67" s="1083"/>
      <c r="BI67" s="1083"/>
      <c r="BJ67" s="1083"/>
      <c r="BK67" s="1083"/>
      <c r="BL67" s="1083"/>
      <c r="BM67" s="1083"/>
      <c r="BN67" s="1083"/>
      <c r="BO67" s="1083"/>
      <c r="BP67" s="1083"/>
      <c r="BQ67" s="1083"/>
      <c r="BR67" s="1083"/>
      <c r="BS67" s="1083"/>
      <c r="BT67" s="1083"/>
      <c r="BU67" s="1083"/>
      <c r="BV67" s="1083"/>
      <c r="BW67" s="1083"/>
      <c r="BX67" s="1083"/>
      <c r="BY67" s="1083"/>
      <c r="BZ67" s="1083"/>
    </row>
    <row r="68" spans="1:78" s="955" customFormat="1" ht="12.75">
      <c r="A68" s="953"/>
      <c r="B68" s="986">
        <v>63</v>
      </c>
      <c r="C68" s="2092" t="s">
        <v>953</v>
      </c>
      <c r="D68" s="945" t="str">
        <f t="shared" si="14"/>
        <v>Total</v>
      </c>
      <c r="E68" s="945" t="s">
        <v>461</v>
      </c>
      <c r="F68" s="946">
        <v>2016</v>
      </c>
      <c r="G68" s="945" t="s">
        <v>32</v>
      </c>
      <c r="H68" s="990" t="s">
        <v>37</v>
      </c>
      <c r="I68" s="990"/>
      <c r="J68" s="990"/>
      <c r="K68" s="990"/>
      <c r="L68" s="998" t="str">
        <f t="shared" si="9"/>
        <v>International Organisations</v>
      </c>
      <c r="M68" s="972">
        <f>+CSV_CR_T0!AV68</f>
        <v>0</v>
      </c>
      <c r="N68" s="973">
        <f>+CSV_CR_T0!BC68</f>
        <v>0</v>
      </c>
      <c r="O68" s="968">
        <f>+CSV_CR_T0!BF68</f>
        <v>0</v>
      </c>
      <c r="P68" s="973">
        <f>+CSV_CR_T0!BG68</f>
        <v>0</v>
      </c>
      <c r="Q68" s="2668">
        <f>+CSV_CR_T0!BH68</f>
        <v>0</v>
      </c>
      <c r="R68" s="973">
        <f>+CSV_CR_T0!BI68</f>
        <v>0</v>
      </c>
      <c r="S68" s="2648">
        <f>+CSV_CR_T0!BJ68</f>
        <v>0</v>
      </c>
      <c r="T68" s="2679"/>
      <c r="U68" s="2670"/>
      <c r="V68" s="973">
        <f t="shared" si="103"/>
        <v>0</v>
      </c>
      <c r="W68" s="2670"/>
      <c r="X68" s="2670"/>
      <c r="Y68" s="2670"/>
      <c r="Z68" s="2670"/>
      <c r="AA68" s="2668">
        <f>IFERROR(Y68/(CSV_CR_T0!AF68*CSV_CR_T0!N68/CSV_CR_T0!BC68+CSV_CR_T0!Y68*CSV_CR_T0!V68/CSV_CR_T0!BC68),0)</f>
        <v>0</v>
      </c>
      <c r="AB68" s="973">
        <f t="shared" si="104"/>
        <v>0</v>
      </c>
      <c r="AC68" s="2668">
        <f t="shared" si="121"/>
        <v>0</v>
      </c>
      <c r="AD68" s="967"/>
      <c r="AE68" s="973">
        <f t="shared" si="105"/>
        <v>0</v>
      </c>
      <c r="AF68" s="2668">
        <f t="shared" si="106"/>
        <v>0</v>
      </c>
      <c r="AG68" s="973">
        <f t="shared" si="107"/>
        <v>0</v>
      </c>
      <c r="AH68" s="2710"/>
      <c r="AI68" s="967"/>
      <c r="AJ68" s="2667"/>
      <c r="AK68" s="972">
        <f t="shared" si="108"/>
        <v>0</v>
      </c>
      <c r="AL68" s="967"/>
      <c r="AM68" s="967"/>
      <c r="AN68" s="973">
        <f t="shared" si="109"/>
        <v>0</v>
      </c>
      <c r="AO68" s="967"/>
      <c r="AP68" s="967"/>
      <c r="AQ68" s="972">
        <f t="shared" si="122"/>
        <v>0</v>
      </c>
      <c r="AR68" s="973">
        <f t="shared" si="111"/>
        <v>0</v>
      </c>
      <c r="AS68" s="2668">
        <f t="shared" si="112"/>
        <v>0</v>
      </c>
      <c r="AT68" s="973">
        <f t="shared" si="113"/>
        <v>0</v>
      </c>
      <c r="AU68" s="2648">
        <f t="shared" si="114"/>
        <v>0</v>
      </c>
      <c r="AV68" s="1083"/>
      <c r="AW68" s="1083"/>
      <c r="AX68" s="1083"/>
      <c r="AY68" s="1083"/>
      <c r="AZ68" s="1083"/>
      <c r="BA68" s="1083"/>
      <c r="BB68" s="1083"/>
      <c r="BC68" s="1083"/>
      <c r="BD68" s="1083"/>
      <c r="BE68" s="1083"/>
      <c r="BF68" s="1083"/>
      <c r="BG68" s="1083"/>
      <c r="BH68" s="1083"/>
      <c r="BI68" s="1083"/>
      <c r="BJ68" s="1083"/>
      <c r="BK68" s="1083"/>
      <c r="BL68" s="1083"/>
      <c r="BM68" s="1083"/>
      <c r="BN68" s="1083"/>
      <c r="BO68" s="1083"/>
      <c r="BP68" s="1083"/>
      <c r="BQ68" s="1083"/>
      <c r="BR68" s="1083"/>
      <c r="BS68" s="1083"/>
      <c r="BT68" s="1083"/>
      <c r="BU68" s="1083"/>
      <c r="BV68" s="1083"/>
      <c r="BW68" s="1083"/>
      <c r="BX68" s="1083"/>
      <c r="BY68" s="1083"/>
      <c r="BZ68" s="1083"/>
    </row>
    <row r="69" spans="1:78" s="955" customFormat="1" ht="12.75">
      <c r="A69" s="953"/>
      <c r="B69" s="986">
        <v>64</v>
      </c>
      <c r="C69" s="2092" t="s">
        <v>953</v>
      </c>
      <c r="D69" s="945" t="str">
        <f t="shared" si="14"/>
        <v>Total</v>
      </c>
      <c r="E69" s="945" t="s">
        <v>461</v>
      </c>
      <c r="F69" s="946">
        <v>2016</v>
      </c>
      <c r="G69" s="945" t="s">
        <v>32</v>
      </c>
      <c r="H69" s="990" t="s">
        <v>10</v>
      </c>
      <c r="I69" s="990"/>
      <c r="J69" s="990"/>
      <c r="K69" s="990"/>
      <c r="L69" s="998" t="str">
        <f t="shared" si="9"/>
        <v>Institutions</v>
      </c>
      <c r="M69" s="972">
        <f>+CSV_CR_T0!AV69</f>
        <v>0</v>
      </c>
      <c r="N69" s="973">
        <f>+CSV_CR_T0!BC69</f>
        <v>0</v>
      </c>
      <c r="O69" s="968">
        <f>+CSV_CR_T0!BF69</f>
        <v>0</v>
      </c>
      <c r="P69" s="973">
        <f>+CSV_CR_T0!BG69</f>
        <v>0</v>
      </c>
      <c r="Q69" s="2668">
        <f>+CSV_CR_T0!BH69</f>
        <v>0</v>
      </c>
      <c r="R69" s="973">
        <f>+CSV_CR_T0!BI69</f>
        <v>0</v>
      </c>
      <c r="S69" s="2648">
        <f>+CSV_CR_T0!BJ69</f>
        <v>0</v>
      </c>
      <c r="T69" s="2679"/>
      <c r="U69" s="2670"/>
      <c r="V69" s="973">
        <f t="shared" si="103"/>
        <v>0</v>
      </c>
      <c r="W69" s="2670"/>
      <c r="X69" s="2670"/>
      <c r="Y69" s="2670"/>
      <c r="Z69" s="2670"/>
      <c r="AA69" s="2668">
        <f>IFERROR(Y69/(CSV_CR_T0!AF69*CSV_CR_T0!N69/CSV_CR_T0!BC69+CSV_CR_T0!Y69*CSV_CR_T0!V69/CSV_CR_T0!BC69),0)</f>
        <v>0</v>
      </c>
      <c r="AB69" s="973">
        <f t="shared" si="104"/>
        <v>0</v>
      </c>
      <c r="AC69" s="2668">
        <f t="shared" si="121"/>
        <v>0</v>
      </c>
      <c r="AD69" s="967"/>
      <c r="AE69" s="973">
        <f t="shared" si="105"/>
        <v>0</v>
      </c>
      <c r="AF69" s="2668">
        <f t="shared" si="106"/>
        <v>0</v>
      </c>
      <c r="AG69" s="973">
        <f t="shared" si="107"/>
        <v>0</v>
      </c>
      <c r="AH69" s="2710"/>
      <c r="AI69" s="967"/>
      <c r="AJ69" s="2667"/>
      <c r="AK69" s="972">
        <f t="shared" si="108"/>
        <v>0</v>
      </c>
      <c r="AL69" s="967"/>
      <c r="AM69" s="967"/>
      <c r="AN69" s="973">
        <f t="shared" si="109"/>
        <v>0</v>
      </c>
      <c r="AO69" s="967"/>
      <c r="AP69" s="967"/>
      <c r="AQ69" s="972">
        <f t="shared" si="122"/>
        <v>0</v>
      </c>
      <c r="AR69" s="973">
        <f t="shared" si="111"/>
        <v>0</v>
      </c>
      <c r="AS69" s="2668">
        <f t="shared" si="112"/>
        <v>0</v>
      </c>
      <c r="AT69" s="973">
        <f t="shared" si="113"/>
        <v>0</v>
      </c>
      <c r="AU69" s="2648">
        <f t="shared" si="114"/>
        <v>0</v>
      </c>
      <c r="AV69" s="1083"/>
      <c r="AW69" s="1083"/>
      <c r="AX69" s="1083"/>
      <c r="AY69" s="1083"/>
      <c r="AZ69" s="1083"/>
      <c r="BA69" s="1083"/>
      <c r="BB69" s="1083"/>
      <c r="BC69" s="1083"/>
      <c r="BD69" s="1083"/>
      <c r="BE69" s="1083"/>
      <c r="BF69" s="1083"/>
      <c r="BG69" s="1083"/>
      <c r="BH69" s="1083"/>
      <c r="BI69" s="1083"/>
      <c r="BJ69" s="1083"/>
      <c r="BK69" s="1083"/>
      <c r="BL69" s="1083"/>
      <c r="BM69" s="1083"/>
      <c r="BN69" s="1083"/>
      <c r="BO69" s="1083"/>
      <c r="BP69" s="1083"/>
      <c r="BQ69" s="1083"/>
      <c r="BR69" s="1083"/>
      <c r="BS69" s="1083"/>
      <c r="BT69" s="1083"/>
      <c r="BU69" s="1083"/>
      <c r="BV69" s="1083"/>
      <c r="BW69" s="1083"/>
      <c r="BX69" s="1083"/>
      <c r="BY69" s="1083"/>
      <c r="BZ69" s="1083"/>
    </row>
    <row r="70" spans="1:78" s="955" customFormat="1" ht="12.75">
      <c r="A70" s="953"/>
      <c r="B70" s="986">
        <v>65</v>
      </c>
      <c r="C70" s="2092" t="s">
        <v>954</v>
      </c>
      <c r="D70" s="945" t="str">
        <f t="shared" si="14"/>
        <v>Total</v>
      </c>
      <c r="E70" s="945" t="s">
        <v>461</v>
      </c>
      <c r="F70" s="946">
        <v>2016</v>
      </c>
      <c r="G70" s="945" t="s">
        <v>32</v>
      </c>
      <c r="H70" s="990" t="s">
        <v>38</v>
      </c>
      <c r="I70" s="990"/>
      <c r="J70" s="990"/>
      <c r="K70" s="990"/>
      <c r="L70" s="998" t="str">
        <f t="shared" si="9"/>
        <v xml:space="preserve">Corporates </v>
      </c>
      <c r="M70" s="972">
        <f>+CSV_CR_T0!AV70</f>
        <v>0</v>
      </c>
      <c r="N70" s="973">
        <f>+CSV_CR_T0!BC70</f>
        <v>0</v>
      </c>
      <c r="O70" s="968">
        <f>+CSV_CR_T0!BF70</f>
        <v>0</v>
      </c>
      <c r="P70" s="973">
        <f>+CSV_CR_T0!BG70</f>
        <v>0</v>
      </c>
      <c r="Q70" s="2668">
        <f>+CSV_CR_T0!BH70</f>
        <v>0</v>
      </c>
      <c r="R70" s="973">
        <f>+CSV_CR_T0!BI70</f>
        <v>0</v>
      </c>
      <c r="S70" s="2648">
        <f>+CSV_CR_T0!BJ70</f>
        <v>0</v>
      </c>
      <c r="T70" s="2679"/>
      <c r="U70" s="2670"/>
      <c r="V70" s="973">
        <f t="shared" si="103"/>
        <v>0</v>
      </c>
      <c r="W70" s="2670"/>
      <c r="X70" s="2670"/>
      <c r="Y70" s="2670"/>
      <c r="Z70" s="2670"/>
      <c r="AA70" s="2668">
        <f>IFERROR(Y70/(CSV_CR_T0!AF70*CSV_CR_T0!N70/CSV_CR_T0!BC70+CSV_CR_T0!Y70*CSV_CR_T0!V70/CSV_CR_T0!BC70),0)</f>
        <v>0</v>
      </c>
      <c r="AB70" s="973">
        <f t="shared" si="104"/>
        <v>0</v>
      </c>
      <c r="AC70" s="2668">
        <f t="shared" si="121"/>
        <v>0</v>
      </c>
      <c r="AD70" s="973">
        <f t="shared" ref="AD70" si="123">+AD71+AD73</f>
        <v>0</v>
      </c>
      <c r="AE70" s="973">
        <f t="shared" si="105"/>
        <v>0</v>
      </c>
      <c r="AF70" s="2668">
        <f t="shared" si="106"/>
        <v>0</v>
      </c>
      <c r="AG70" s="973">
        <f t="shared" si="107"/>
        <v>0</v>
      </c>
      <c r="AH70" s="2711">
        <f t="shared" ref="AH70:AJ70" si="124">+AH71+AH73</f>
        <v>0</v>
      </c>
      <c r="AI70" s="973">
        <f t="shared" si="124"/>
        <v>0</v>
      </c>
      <c r="AJ70" s="2668">
        <f t="shared" si="124"/>
        <v>0</v>
      </c>
      <c r="AK70" s="972">
        <f t="shared" si="108"/>
        <v>0</v>
      </c>
      <c r="AL70" s="973">
        <f t="shared" ref="AL70:AM70" si="125">+AL71+AL73</f>
        <v>0</v>
      </c>
      <c r="AM70" s="973">
        <f t="shared" si="125"/>
        <v>0</v>
      </c>
      <c r="AN70" s="973">
        <f t="shared" si="109"/>
        <v>0</v>
      </c>
      <c r="AO70" s="973">
        <f t="shared" ref="AO70:AP70" si="126">+AO71+AO73</f>
        <v>0</v>
      </c>
      <c r="AP70" s="973">
        <f t="shared" si="126"/>
        <v>0</v>
      </c>
      <c r="AQ70" s="972">
        <f t="shared" si="122"/>
        <v>0</v>
      </c>
      <c r="AR70" s="973">
        <f t="shared" si="111"/>
        <v>0</v>
      </c>
      <c r="AS70" s="2668">
        <f t="shared" si="112"/>
        <v>0</v>
      </c>
      <c r="AT70" s="973">
        <f t="shared" si="113"/>
        <v>0</v>
      </c>
      <c r="AU70" s="2648">
        <f t="shared" si="114"/>
        <v>0</v>
      </c>
      <c r="AV70" s="1083"/>
      <c r="AW70" s="1083"/>
      <c r="AX70" s="1083"/>
      <c r="AY70" s="1083"/>
      <c r="AZ70" s="1083"/>
      <c r="BA70" s="1083"/>
      <c r="BB70" s="1083"/>
      <c r="BC70" s="1083"/>
      <c r="BD70" s="1083"/>
      <c r="BE70" s="1083"/>
      <c r="BF70" s="1083"/>
      <c r="BG70" s="1083"/>
      <c r="BH70" s="1083"/>
      <c r="BI70" s="1083"/>
      <c r="BJ70" s="1083"/>
      <c r="BK70" s="1083"/>
      <c r="BL70" s="1083"/>
      <c r="BM70" s="1083"/>
      <c r="BN70" s="1083"/>
      <c r="BO70" s="1083"/>
      <c r="BP70" s="1083"/>
      <c r="BQ70" s="1083"/>
      <c r="BR70" s="1083"/>
      <c r="BS70" s="1083"/>
      <c r="BT70" s="1083"/>
      <c r="BU70" s="1083"/>
      <c r="BV70" s="1083"/>
      <c r="BW70" s="1083"/>
      <c r="BX70" s="1083"/>
      <c r="BY70" s="1083"/>
      <c r="BZ70" s="1083"/>
    </row>
    <row r="71" spans="1:78" s="955" customFormat="1" ht="12.75">
      <c r="A71" s="953"/>
      <c r="B71" s="986">
        <v>66</v>
      </c>
      <c r="C71" s="2092" t="s">
        <v>953</v>
      </c>
      <c r="D71" s="945" t="str">
        <f t="shared" si="14"/>
        <v>Total</v>
      </c>
      <c r="E71" s="945" t="s">
        <v>461</v>
      </c>
      <c r="F71" s="946">
        <v>2016</v>
      </c>
      <c r="G71" s="945" t="s">
        <v>32</v>
      </c>
      <c r="H71" s="990" t="s">
        <v>38</v>
      </c>
      <c r="I71" s="990" t="s">
        <v>1055</v>
      </c>
      <c r="J71" s="990"/>
      <c r="K71" s="990"/>
      <c r="L71" s="995" t="str">
        <f t="shared" ref="L71:L91" si="127">IF(K71="",IF(J71="",IF(I71="",IF(H71="","",H71),"    "&amp;I71),"        "&amp;J71),"                "&amp;K71)</f>
        <v xml:space="preserve">    SME</v>
      </c>
      <c r="M71" s="972">
        <f>+CSV_CR_T0!AV71</f>
        <v>0</v>
      </c>
      <c r="N71" s="973">
        <f>+CSV_CR_T0!BC71</f>
        <v>0</v>
      </c>
      <c r="O71" s="968">
        <f>+CSV_CR_T0!BF71</f>
        <v>0</v>
      </c>
      <c r="P71" s="973">
        <f>+CSV_CR_T0!BG71</f>
        <v>0</v>
      </c>
      <c r="Q71" s="2668">
        <f>+CSV_CR_T0!BH71</f>
        <v>0</v>
      </c>
      <c r="R71" s="973">
        <f>+CSV_CR_T0!BI71</f>
        <v>0</v>
      </c>
      <c r="S71" s="2648">
        <f>+CSV_CR_T0!BJ71</f>
        <v>0</v>
      </c>
      <c r="T71" s="2679"/>
      <c r="U71" s="2670"/>
      <c r="V71" s="973">
        <f t="shared" si="103"/>
        <v>0</v>
      </c>
      <c r="W71" s="2670"/>
      <c r="X71" s="2670"/>
      <c r="Y71" s="2670"/>
      <c r="Z71" s="2670"/>
      <c r="AA71" s="2668">
        <f>IFERROR(Y71/(CSV_CR_T0!AF71*CSV_CR_T0!N71/CSV_CR_T0!BC71+CSV_CR_T0!Y71*CSV_CR_T0!V71/CSV_CR_T0!BC71),0)</f>
        <v>0</v>
      </c>
      <c r="AB71" s="973">
        <f t="shared" si="104"/>
        <v>0</v>
      </c>
      <c r="AC71" s="2668">
        <f t="shared" si="121"/>
        <v>0</v>
      </c>
      <c r="AD71" s="967"/>
      <c r="AE71" s="973">
        <f t="shared" si="105"/>
        <v>0</v>
      </c>
      <c r="AF71" s="2668">
        <f t="shared" si="106"/>
        <v>0</v>
      </c>
      <c r="AG71" s="973">
        <f t="shared" si="107"/>
        <v>0</v>
      </c>
      <c r="AH71" s="2710"/>
      <c r="AI71" s="967"/>
      <c r="AJ71" s="2670"/>
      <c r="AK71" s="972">
        <f t="shared" si="108"/>
        <v>0</v>
      </c>
      <c r="AL71" s="967"/>
      <c r="AM71" s="967"/>
      <c r="AN71" s="973">
        <f t="shared" si="109"/>
        <v>0</v>
      </c>
      <c r="AO71" s="967"/>
      <c r="AP71" s="967"/>
      <c r="AQ71" s="972">
        <f t="shared" si="122"/>
        <v>0</v>
      </c>
      <c r="AR71" s="973">
        <f t="shared" si="111"/>
        <v>0</v>
      </c>
      <c r="AS71" s="2668">
        <f t="shared" si="112"/>
        <v>0</v>
      </c>
      <c r="AT71" s="973">
        <f t="shared" si="113"/>
        <v>0</v>
      </c>
      <c r="AU71" s="2648">
        <f t="shared" si="114"/>
        <v>0</v>
      </c>
      <c r="AV71" s="1083"/>
      <c r="AW71" s="1083"/>
      <c r="AX71" s="1083"/>
      <c r="AY71" s="1083"/>
      <c r="AZ71" s="1083"/>
      <c r="BA71" s="1083"/>
      <c r="BB71" s="1083"/>
      <c r="BC71" s="1083"/>
      <c r="BD71" s="1083"/>
      <c r="BE71" s="1083"/>
      <c r="BF71" s="1083"/>
      <c r="BG71" s="1083"/>
      <c r="BH71" s="1083"/>
      <c r="BI71" s="1083"/>
      <c r="BJ71" s="1083"/>
      <c r="BK71" s="1083"/>
      <c r="BL71" s="1083"/>
      <c r="BM71" s="1083"/>
      <c r="BN71" s="1083"/>
      <c r="BO71" s="1083"/>
      <c r="BP71" s="1083"/>
      <c r="BQ71" s="1083"/>
      <c r="BR71" s="1083"/>
      <c r="BS71" s="1083"/>
      <c r="BT71" s="1083"/>
      <c r="BU71" s="1083"/>
      <c r="BV71" s="1083"/>
      <c r="BW71" s="1083"/>
      <c r="BX71" s="1083"/>
      <c r="BY71" s="1083"/>
      <c r="BZ71" s="1083"/>
    </row>
    <row r="72" spans="1:78" s="955" customFormat="1" ht="12.75" customHeight="1">
      <c r="A72" s="978"/>
      <c r="B72" s="1001">
        <v>67</v>
      </c>
      <c r="C72" s="2093" t="s">
        <v>1053</v>
      </c>
      <c r="D72" s="945" t="str">
        <f t="shared" ref="D72:D91" si="128">$D$6</f>
        <v>Total</v>
      </c>
      <c r="E72" s="945" t="s">
        <v>461</v>
      </c>
      <c r="F72" s="946">
        <v>2016</v>
      </c>
      <c r="G72" s="945" t="s">
        <v>32</v>
      </c>
      <c r="H72" s="990" t="s">
        <v>38</v>
      </c>
      <c r="I72" s="990" t="s">
        <v>1055</v>
      </c>
      <c r="J72" s="990" t="s">
        <v>1060</v>
      </c>
      <c r="K72" s="990"/>
      <c r="L72" s="1002" t="str">
        <f t="shared" si="127"/>
        <v xml:space="preserve">        (OPTIONAL) of which: subject to SME-supporting factor</v>
      </c>
      <c r="M72" s="972">
        <f>+CSV_CR_T0!AV72</f>
        <v>0</v>
      </c>
      <c r="N72" s="973">
        <f>+CSV_CR_T0!BC72</f>
        <v>0</v>
      </c>
      <c r="O72" s="968">
        <f>+CSV_CR_T0!BF72</f>
        <v>0</v>
      </c>
      <c r="P72" s="973">
        <f>+CSV_CR_T0!BG72</f>
        <v>0</v>
      </c>
      <c r="Q72" s="2668">
        <f>+CSV_CR_T0!BH72</f>
        <v>0</v>
      </c>
      <c r="R72" s="973">
        <f>+CSV_CR_T0!BI72</f>
        <v>0</v>
      </c>
      <c r="S72" s="2648">
        <f>+CSV_CR_T0!BJ72</f>
        <v>0</v>
      </c>
      <c r="T72" s="2680"/>
      <c r="U72" s="2669"/>
      <c r="V72" s="1055">
        <f t="shared" si="103"/>
        <v>0</v>
      </c>
      <c r="W72" s="2669"/>
      <c r="X72" s="2669"/>
      <c r="Y72" s="2669"/>
      <c r="Z72" s="2669"/>
      <c r="AA72" s="2668">
        <f>IFERROR(Y72/(CSV_CR_T0!AF72*CSV_CR_T0!N72/CSV_CR_T0!BC72+CSV_CR_T0!Y72*CSV_CR_T0!V72/CSV_CR_T0!BC72),0)</f>
        <v>0</v>
      </c>
      <c r="AB72" s="1055">
        <f t="shared" si="104"/>
        <v>0</v>
      </c>
      <c r="AC72" s="2668">
        <f t="shared" si="121"/>
        <v>0</v>
      </c>
      <c r="AD72" s="976"/>
      <c r="AE72" s="973">
        <f t="shared" si="105"/>
        <v>0</v>
      </c>
      <c r="AF72" s="2668">
        <f t="shared" si="106"/>
        <v>0</v>
      </c>
      <c r="AG72" s="973">
        <f t="shared" si="107"/>
        <v>0</v>
      </c>
      <c r="AH72" s="2710"/>
      <c r="AI72" s="967"/>
      <c r="AJ72" s="2669"/>
      <c r="AK72" s="972">
        <f t="shared" si="108"/>
        <v>0</v>
      </c>
      <c r="AL72" s="976"/>
      <c r="AM72" s="976"/>
      <c r="AN72" s="973">
        <f t="shared" si="109"/>
        <v>0</v>
      </c>
      <c r="AO72" s="976"/>
      <c r="AP72" s="976"/>
      <c r="AQ72" s="972">
        <f t="shared" si="122"/>
        <v>0</v>
      </c>
      <c r="AR72" s="973">
        <f t="shared" si="111"/>
        <v>0</v>
      </c>
      <c r="AS72" s="2668">
        <f t="shared" si="112"/>
        <v>0</v>
      </c>
      <c r="AT72" s="973">
        <f t="shared" si="113"/>
        <v>0</v>
      </c>
      <c r="AU72" s="2648">
        <f t="shared" si="114"/>
        <v>0</v>
      </c>
      <c r="AV72" s="1083"/>
      <c r="AW72" s="1083"/>
      <c r="AX72" s="1083"/>
      <c r="AY72" s="1083"/>
      <c r="AZ72" s="1083"/>
      <c r="BA72" s="1083"/>
      <c r="BB72" s="1083"/>
      <c r="BC72" s="1083"/>
      <c r="BD72" s="1083"/>
      <c r="BE72" s="1083"/>
      <c r="BF72" s="1083"/>
      <c r="BG72" s="1083"/>
      <c r="BH72" s="1083"/>
      <c r="BI72" s="1083"/>
      <c r="BJ72" s="1083"/>
      <c r="BK72" s="1083"/>
      <c r="BL72" s="1083"/>
      <c r="BM72" s="1083"/>
      <c r="BN72" s="1083"/>
      <c r="BO72" s="1083"/>
      <c r="BP72" s="1083"/>
      <c r="BQ72" s="1083"/>
      <c r="BR72" s="1083"/>
      <c r="BS72" s="1083"/>
      <c r="BT72" s="1083"/>
      <c r="BU72" s="1083"/>
      <c r="BV72" s="1083"/>
      <c r="BW72" s="1083"/>
      <c r="BX72" s="1083"/>
      <c r="BY72" s="1083"/>
      <c r="BZ72" s="1083"/>
    </row>
    <row r="73" spans="1:78" s="955" customFormat="1" ht="12.75">
      <c r="A73" s="953"/>
      <c r="B73" s="986">
        <v>68</v>
      </c>
      <c r="C73" s="2092" t="s">
        <v>953</v>
      </c>
      <c r="D73" s="945" t="str">
        <f t="shared" si="128"/>
        <v>Total</v>
      </c>
      <c r="E73" s="945" t="s">
        <v>461</v>
      </c>
      <c r="F73" s="946">
        <v>2016</v>
      </c>
      <c r="G73" s="945" t="s">
        <v>32</v>
      </c>
      <c r="H73" s="990" t="s">
        <v>38</v>
      </c>
      <c r="I73" s="990" t="s">
        <v>1061</v>
      </c>
      <c r="J73" s="990"/>
      <c r="K73" s="990"/>
      <c r="L73" s="995" t="str">
        <f t="shared" si="127"/>
        <v xml:space="preserve">    Non SME</v>
      </c>
      <c r="M73" s="972">
        <f>+CSV_CR_T0!AV73</f>
        <v>0</v>
      </c>
      <c r="N73" s="973">
        <f>+CSV_CR_T0!BC73</f>
        <v>0</v>
      </c>
      <c r="O73" s="968">
        <f>+CSV_CR_T0!BF73</f>
        <v>0</v>
      </c>
      <c r="P73" s="973">
        <f>+CSV_CR_T0!BG73</f>
        <v>0</v>
      </c>
      <c r="Q73" s="2668">
        <f>+CSV_CR_T0!BH73</f>
        <v>0</v>
      </c>
      <c r="R73" s="973">
        <f>+CSV_CR_T0!BI73</f>
        <v>0</v>
      </c>
      <c r="S73" s="2648">
        <f>+CSV_CR_T0!BJ73</f>
        <v>0</v>
      </c>
      <c r="T73" s="2679"/>
      <c r="U73" s="2670"/>
      <c r="V73" s="973">
        <f t="shared" si="103"/>
        <v>0</v>
      </c>
      <c r="W73" s="2670"/>
      <c r="X73" s="2670"/>
      <c r="Y73" s="2670"/>
      <c r="Z73" s="2670"/>
      <c r="AA73" s="2668">
        <f>IFERROR(Y73/(CSV_CR_T0!AF73*CSV_CR_T0!N73/CSV_CR_T0!BC73+CSV_CR_T0!Y73*CSV_CR_T0!V73/CSV_CR_T0!BC73),0)</f>
        <v>0</v>
      </c>
      <c r="AB73" s="973">
        <f t="shared" si="104"/>
        <v>0</v>
      </c>
      <c r="AC73" s="2668">
        <f t="shared" si="121"/>
        <v>0</v>
      </c>
      <c r="AD73" s="967"/>
      <c r="AE73" s="973">
        <f t="shared" si="105"/>
        <v>0</v>
      </c>
      <c r="AF73" s="2668">
        <f t="shared" si="106"/>
        <v>0</v>
      </c>
      <c r="AG73" s="973">
        <f t="shared" si="107"/>
        <v>0</v>
      </c>
      <c r="AH73" s="2710"/>
      <c r="AI73" s="967"/>
      <c r="AJ73" s="2670"/>
      <c r="AK73" s="972">
        <f t="shared" si="108"/>
        <v>0</v>
      </c>
      <c r="AL73" s="967"/>
      <c r="AM73" s="967"/>
      <c r="AN73" s="973">
        <f t="shared" si="109"/>
        <v>0</v>
      </c>
      <c r="AO73" s="967"/>
      <c r="AP73" s="967"/>
      <c r="AQ73" s="972">
        <f t="shared" si="122"/>
        <v>0</v>
      </c>
      <c r="AR73" s="973">
        <f t="shared" si="111"/>
        <v>0</v>
      </c>
      <c r="AS73" s="2668">
        <f t="shared" si="112"/>
        <v>0</v>
      </c>
      <c r="AT73" s="973">
        <f t="shared" si="113"/>
        <v>0</v>
      </c>
      <c r="AU73" s="2648">
        <f t="shared" si="114"/>
        <v>0</v>
      </c>
      <c r="AV73" s="1083"/>
      <c r="AW73" s="1083"/>
      <c r="AX73" s="1083"/>
      <c r="AY73" s="1083"/>
      <c r="AZ73" s="1083"/>
      <c r="BA73" s="1083"/>
      <c r="BB73" s="1083"/>
      <c r="BC73" s="1083"/>
      <c r="BD73" s="1083"/>
      <c r="BE73" s="1083"/>
      <c r="BF73" s="1083"/>
      <c r="BG73" s="1083"/>
      <c r="BH73" s="1083"/>
      <c r="BI73" s="1083"/>
      <c r="BJ73" s="1083"/>
      <c r="BK73" s="1083"/>
      <c r="BL73" s="1083"/>
      <c r="BM73" s="1083"/>
      <c r="BN73" s="1083"/>
      <c r="BO73" s="1083"/>
      <c r="BP73" s="1083"/>
      <c r="BQ73" s="1083"/>
      <c r="BR73" s="1083"/>
      <c r="BS73" s="1083"/>
      <c r="BT73" s="1083"/>
      <c r="BU73" s="1083"/>
      <c r="BV73" s="1083"/>
      <c r="BW73" s="1083"/>
      <c r="BX73" s="1083"/>
      <c r="BY73" s="1083"/>
      <c r="BZ73" s="1083"/>
    </row>
    <row r="74" spans="1:78" s="955" customFormat="1" ht="12.75">
      <c r="A74" s="953"/>
      <c r="B74" s="986">
        <v>69</v>
      </c>
      <c r="C74" s="2092" t="s">
        <v>954</v>
      </c>
      <c r="D74" s="945" t="str">
        <f t="shared" si="128"/>
        <v>Total</v>
      </c>
      <c r="E74" s="945" t="s">
        <v>461</v>
      </c>
      <c r="F74" s="946">
        <v>2016</v>
      </c>
      <c r="G74" s="945" t="s">
        <v>32</v>
      </c>
      <c r="H74" s="990" t="s">
        <v>21</v>
      </c>
      <c r="I74" s="990"/>
      <c r="J74" s="990"/>
      <c r="K74" s="990"/>
      <c r="L74" s="998" t="str">
        <f t="shared" si="127"/>
        <v>Retail</v>
      </c>
      <c r="M74" s="972">
        <f>+CSV_CR_T0!AV74</f>
        <v>0</v>
      </c>
      <c r="N74" s="973">
        <f>+CSV_CR_T0!BC74</f>
        <v>0</v>
      </c>
      <c r="O74" s="968">
        <f>+CSV_CR_T0!BF74</f>
        <v>0</v>
      </c>
      <c r="P74" s="973">
        <f>+CSV_CR_T0!BG74</f>
        <v>0</v>
      </c>
      <c r="Q74" s="2668">
        <f>+CSV_CR_T0!BH74</f>
        <v>0</v>
      </c>
      <c r="R74" s="973">
        <f>+CSV_CR_T0!BI74</f>
        <v>0</v>
      </c>
      <c r="S74" s="2648">
        <f>+CSV_CR_T0!BJ74</f>
        <v>0</v>
      </c>
      <c r="T74" s="2679"/>
      <c r="U74" s="2670"/>
      <c r="V74" s="973">
        <f t="shared" si="103"/>
        <v>0</v>
      </c>
      <c r="W74" s="2670"/>
      <c r="X74" s="2670"/>
      <c r="Y74" s="2670"/>
      <c r="Z74" s="2670"/>
      <c r="AA74" s="2668">
        <f>IFERROR(Y74/(CSV_CR_T0!AF74*CSV_CR_T0!N74/CSV_CR_T0!BC74+CSV_CR_T0!Y74*CSV_CR_T0!V74/CSV_CR_T0!BC74),0)</f>
        <v>0</v>
      </c>
      <c r="AB74" s="973">
        <f t="shared" si="104"/>
        <v>0</v>
      </c>
      <c r="AC74" s="2668">
        <f t="shared" si="121"/>
        <v>0</v>
      </c>
      <c r="AD74" s="973">
        <f t="shared" ref="AD74" si="129">+AD75+AD77</f>
        <v>0</v>
      </c>
      <c r="AE74" s="973">
        <f t="shared" si="105"/>
        <v>0</v>
      </c>
      <c r="AF74" s="2668">
        <f t="shared" si="106"/>
        <v>0</v>
      </c>
      <c r="AG74" s="973">
        <f t="shared" si="107"/>
        <v>0</v>
      </c>
      <c r="AH74" s="2711">
        <f t="shared" ref="AH74:AJ74" si="130">+AH75+AH77</f>
        <v>0</v>
      </c>
      <c r="AI74" s="973">
        <f t="shared" si="130"/>
        <v>0</v>
      </c>
      <c r="AJ74" s="2668">
        <f t="shared" si="130"/>
        <v>0</v>
      </c>
      <c r="AK74" s="972">
        <f t="shared" si="108"/>
        <v>0</v>
      </c>
      <c r="AL74" s="973">
        <f t="shared" ref="AL74:AM74" si="131">+AL75+AL77</f>
        <v>0</v>
      </c>
      <c r="AM74" s="973">
        <f t="shared" si="131"/>
        <v>0</v>
      </c>
      <c r="AN74" s="973">
        <f t="shared" si="109"/>
        <v>0</v>
      </c>
      <c r="AO74" s="973">
        <f t="shared" ref="AO74:AP74" si="132">+AO75+AO77</f>
        <v>0</v>
      </c>
      <c r="AP74" s="973">
        <f t="shared" si="132"/>
        <v>0</v>
      </c>
      <c r="AQ74" s="972">
        <f t="shared" si="122"/>
        <v>0</v>
      </c>
      <c r="AR74" s="973">
        <f t="shared" si="111"/>
        <v>0</v>
      </c>
      <c r="AS74" s="2668">
        <f t="shared" si="112"/>
        <v>0</v>
      </c>
      <c r="AT74" s="973">
        <f t="shared" si="113"/>
        <v>0</v>
      </c>
      <c r="AU74" s="2648">
        <f t="shared" si="114"/>
        <v>0</v>
      </c>
      <c r="AV74" s="1083"/>
      <c r="AW74" s="1083"/>
      <c r="AX74" s="1083"/>
      <c r="AY74" s="1083"/>
      <c r="AZ74" s="1083"/>
      <c r="BA74" s="1083"/>
      <c r="BB74" s="1083"/>
      <c r="BC74" s="1083"/>
      <c r="BD74" s="1083"/>
      <c r="BE74" s="1083"/>
      <c r="BF74" s="1083"/>
      <c r="BG74" s="1083"/>
      <c r="BH74" s="1083"/>
      <c r="BI74" s="1083"/>
      <c r="BJ74" s="1083"/>
      <c r="BK74" s="1083"/>
      <c r="BL74" s="1083"/>
      <c r="BM74" s="1083"/>
      <c r="BN74" s="1083"/>
      <c r="BO74" s="1083"/>
      <c r="BP74" s="1083"/>
      <c r="BQ74" s="1083"/>
      <c r="BR74" s="1083"/>
      <c r="BS74" s="1083"/>
      <c r="BT74" s="1083"/>
      <c r="BU74" s="1083"/>
      <c r="BV74" s="1083"/>
      <c r="BW74" s="1083"/>
      <c r="BX74" s="1083"/>
      <c r="BY74" s="1083"/>
      <c r="BZ74" s="1083"/>
    </row>
    <row r="75" spans="1:78" s="955" customFormat="1" ht="12.75">
      <c r="A75" s="953"/>
      <c r="B75" s="986">
        <v>70</v>
      </c>
      <c r="C75" s="2092" t="s">
        <v>953</v>
      </c>
      <c r="D75" s="945" t="str">
        <f t="shared" si="128"/>
        <v>Total</v>
      </c>
      <c r="E75" s="945" t="s">
        <v>461</v>
      </c>
      <c r="F75" s="946">
        <v>2016</v>
      </c>
      <c r="G75" s="945" t="s">
        <v>32</v>
      </c>
      <c r="H75" s="990" t="s">
        <v>21</v>
      </c>
      <c r="I75" s="990" t="s">
        <v>1055</v>
      </c>
      <c r="J75" s="990"/>
      <c r="K75" s="990"/>
      <c r="L75" s="995" t="str">
        <f t="shared" si="127"/>
        <v xml:space="preserve">    SME</v>
      </c>
      <c r="M75" s="972">
        <f>+CSV_CR_T0!AV75</f>
        <v>0</v>
      </c>
      <c r="N75" s="973">
        <f>+CSV_CR_T0!BC75</f>
        <v>0</v>
      </c>
      <c r="O75" s="968">
        <f>+CSV_CR_T0!BF75</f>
        <v>0</v>
      </c>
      <c r="P75" s="973">
        <f>+CSV_CR_T0!BG75</f>
        <v>0</v>
      </c>
      <c r="Q75" s="2668">
        <f>+CSV_CR_T0!BH75</f>
        <v>0</v>
      </c>
      <c r="R75" s="973">
        <f>+CSV_CR_T0!BI75</f>
        <v>0</v>
      </c>
      <c r="S75" s="2648">
        <f>+CSV_CR_T0!BJ75</f>
        <v>0</v>
      </c>
      <c r="T75" s="2679"/>
      <c r="U75" s="2670"/>
      <c r="V75" s="973">
        <f t="shared" si="103"/>
        <v>0</v>
      </c>
      <c r="W75" s="2670"/>
      <c r="X75" s="2670"/>
      <c r="Y75" s="2670"/>
      <c r="Z75" s="2670"/>
      <c r="AA75" s="2668">
        <f>IFERROR(Y75/(CSV_CR_T0!AF75*CSV_CR_T0!N75/CSV_CR_T0!BC75+CSV_CR_T0!Y75*CSV_CR_T0!V75/CSV_CR_T0!BC75),0)</f>
        <v>0</v>
      </c>
      <c r="AB75" s="973">
        <f t="shared" si="104"/>
        <v>0</v>
      </c>
      <c r="AC75" s="2668">
        <f t="shared" si="121"/>
        <v>0</v>
      </c>
      <c r="AD75" s="967"/>
      <c r="AE75" s="973">
        <f t="shared" si="105"/>
        <v>0</v>
      </c>
      <c r="AF75" s="2668">
        <f t="shared" si="106"/>
        <v>0</v>
      </c>
      <c r="AG75" s="973">
        <f t="shared" si="107"/>
        <v>0</v>
      </c>
      <c r="AH75" s="2710"/>
      <c r="AI75" s="967"/>
      <c r="AJ75" s="2670"/>
      <c r="AK75" s="972">
        <f t="shared" si="108"/>
        <v>0</v>
      </c>
      <c r="AL75" s="967"/>
      <c r="AM75" s="967"/>
      <c r="AN75" s="973">
        <f t="shared" si="109"/>
        <v>0</v>
      </c>
      <c r="AO75" s="967"/>
      <c r="AP75" s="967"/>
      <c r="AQ75" s="972">
        <f t="shared" si="122"/>
        <v>0</v>
      </c>
      <c r="AR75" s="973">
        <f t="shared" si="111"/>
        <v>0</v>
      </c>
      <c r="AS75" s="2668">
        <f t="shared" si="112"/>
        <v>0</v>
      </c>
      <c r="AT75" s="973">
        <f t="shared" si="113"/>
        <v>0</v>
      </c>
      <c r="AU75" s="2648">
        <f t="shared" si="114"/>
        <v>0</v>
      </c>
      <c r="AV75" s="1083"/>
      <c r="AW75" s="1083"/>
      <c r="AX75" s="1083"/>
      <c r="AY75" s="1083"/>
      <c r="AZ75" s="1083"/>
      <c r="BA75" s="1083"/>
      <c r="BB75" s="1083"/>
      <c r="BC75" s="1083"/>
      <c r="BD75" s="1083"/>
      <c r="BE75" s="1083"/>
      <c r="BF75" s="1083"/>
      <c r="BG75" s="1083"/>
      <c r="BH75" s="1083"/>
      <c r="BI75" s="1083"/>
      <c r="BJ75" s="1083"/>
      <c r="BK75" s="1083"/>
      <c r="BL75" s="1083"/>
      <c r="BM75" s="1083"/>
      <c r="BN75" s="1083"/>
      <c r="BO75" s="1083"/>
      <c r="BP75" s="1083"/>
      <c r="BQ75" s="1083"/>
      <c r="BR75" s="1083"/>
      <c r="BS75" s="1083"/>
      <c r="BT75" s="1083"/>
      <c r="BU75" s="1083"/>
      <c r="BV75" s="1083"/>
      <c r="BW75" s="1083"/>
      <c r="BX75" s="1083"/>
      <c r="BY75" s="1083"/>
      <c r="BZ75" s="1083"/>
    </row>
    <row r="76" spans="1:78" s="955" customFormat="1" ht="12.75" customHeight="1">
      <c r="A76" s="978"/>
      <c r="B76" s="1001">
        <v>71</v>
      </c>
      <c r="C76" s="2093" t="s">
        <v>1053</v>
      </c>
      <c r="D76" s="945" t="str">
        <f t="shared" si="128"/>
        <v>Total</v>
      </c>
      <c r="E76" s="945" t="s">
        <v>461</v>
      </c>
      <c r="F76" s="946">
        <v>2016</v>
      </c>
      <c r="G76" s="945" t="s">
        <v>32</v>
      </c>
      <c r="H76" s="990" t="s">
        <v>21</v>
      </c>
      <c r="I76" s="990" t="s">
        <v>1055</v>
      </c>
      <c r="J76" s="990" t="s">
        <v>1060</v>
      </c>
      <c r="K76" s="990"/>
      <c r="L76" s="1002" t="str">
        <f t="shared" si="127"/>
        <v xml:space="preserve">        (OPTIONAL) of which: subject to SME-supporting factor</v>
      </c>
      <c r="M76" s="972">
        <f>+CSV_CR_T0!AV76</f>
        <v>0</v>
      </c>
      <c r="N76" s="973">
        <f>+CSV_CR_T0!BC76</f>
        <v>0</v>
      </c>
      <c r="O76" s="968">
        <f>+CSV_CR_T0!BF76</f>
        <v>0</v>
      </c>
      <c r="P76" s="973">
        <f>+CSV_CR_T0!BG76</f>
        <v>0</v>
      </c>
      <c r="Q76" s="2668">
        <f>+CSV_CR_T0!BH76</f>
        <v>0</v>
      </c>
      <c r="R76" s="973">
        <f>+CSV_CR_T0!BI76</f>
        <v>0</v>
      </c>
      <c r="S76" s="2648">
        <f>+CSV_CR_T0!BJ76</f>
        <v>0</v>
      </c>
      <c r="T76" s="2680"/>
      <c r="U76" s="2669"/>
      <c r="V76" s="1055">
        <f t="shared" si="103"/>
        <v>0</v>
      </c>
      <c r="W76" s="2669"/>
      <c r="X76" s="2669"/>
      <c r="Y76" s="2669"/>
      <c r="Z76" s="2669"/>
      <c r="AA76" s="2668">
        <f>IFERROR(Y76/(CSV_CR_T0!AF76*CSV_CR_T0!N76/CSV_CR_T0!BC76+CSV_CR_T0!Y76*CSV_CR_T0!V76/CSV_CR_T0!BC76),0)</f>
        <v>0</v>
      </c>
      <c r="AB76" s="1055">
        <f t="shared" si="104"/>
        <v>0</v>
      </c>
      <c r="AC76" s="2668">
        <f t="shared" si="121"/>
        <v>0</v>
      </c>
      <c r="AD76" s="976"/>
      <c r="AE76" s="973">
        <f t="shared" si="105"/>
        <v>0</v>
      </c>
      <c r="AF76" s="2668">
        <f t="shared" si="106"/>
        <v>0</v>
      </c>
      <c r="AG76" s="973">
        <f t="shared" si="107"/>
        <v>0</v>
      </c>
      <c r="AH76" s="2710"/>
      <c r="AI76" s="967"/>
      <c r="AJ76" s="2669"/>
      <c r="AK76" s="972">
        <f t="shared" si="108"/>
        <v>0</v>
      </c>
      <c r="AL76" s="976"/>
      <c r="AM76" s="976"/>
      <c r="AN76" s="973">
        <f t="shared" si="109"/>
        <v>0</v>
      </c>
      <c r="AO76" s="976"/>
      <c r="AP76" s="976"/>
      <c r="AQ76" s="972">
        <f t="shared" si="122"/>
        <v>0</v>
      </c>
      <c r="AR76" s="973">
        <f t="shared" si="111"/>
        <v>0</v>
      </c>
      <c r="AS76" s="2668">
        <f t="shared" si="112"/>
        <v>0</v>
      </c>
      <c r="AT76" s="973">
        <f t="shared" si="113"/>
        <v>0</v>
      </c>
      <c r="AU76" s="2648">
        <f t="shared" si="114"/>
        <v>0</v>
      </c>
      <c r="AV76" s="1083"/>
      <c r="AW76" s="1083"/>
      <c r="AX76" s="1083"/>
      <c r="AY76" s="1083"/>
      <c r="AZ76" s="1083"/>
      <c r="BA76" s="1083"/>
      <c r="BB76" s="1083"/>
      <c r="BC76" s="1083"/>
      <c r="BD76" s="1083"/>
      <c r="BE76" s="1083"/>
      <c r="BF76" s="1083"/>
      <c r="BG76" s="1083"/>
      <c r="BH76" s="1083"/>
      <c r="BI76" s="1083"/>
      <c r="BJ76" s="1083"/>
      <c r="BK76" s="1083"/>
      <c r="BL76" s="1083"/>
      <c r="BM76" s="1083"/>
      <c r="BN76" s="1083"/>
      <c r="BO76" s="1083"/>
      <c r="BP76" s="1083"/>
      <c r="BQ76" s="1083"/>
      <c r="BR76" s="1083"/>
      <c r="BS76" s="1083"/>
      <c r="BT76" s="1083"/>
      <c r="BU76" s="1083"/>
      <c r="BV76" s="1083"/>
      <c r="BW76" s="1083"/>
      <c r="BX76" s="1083"/>
      <c r="BY76" s="1083"/>
      <c r="BZ76" s="1083"/>
    </row>
    <row r="77" spans="1:78" s="955" customFormat="1" ht="12.75">
      <c r="A77" s="953"/>
      <c r="B77" s="986">
        <v>72</v>
      </c>
      <c r="C77" s="2092" t="s">
        <v>953</v>
      </c>
      <c r="D77" s="945" t="str">
        <f t="shared" si="128"/>
        <v>Total</v>
      </c>
      <c r="E77" s="945" t="s">
        <v>461</v>
      </c>
      <c r="F77" s="946">
        <v>2016</v>
      </c>
      <c r="G77" s="945" t="s">
        <v>32</v>
      </c>
      <c r="H77" s="990" t="s">
        <v>21</v>
      </c>
      <c r="I77" s="990" t="s">
        <v>1061</v>
      </c>
      <c r="J77" s="990"/>
      <c r="K77" s="990"/>
      <c r="L77" s="995" t="str">
        <f t="shared" si="127"/>
        <v xml:space="preserve">    Non SME</v>
      </c>
      <c r="M77" s="972">
        <f>+CSV_CR_T0!AV77</f>
        <v>0</v>
      </c>
      <c r="N77" s="973">
        <f>+CSV_CR_T0!BC77</f>
        <v>0</v>
      </c>
      <c r="O77" s="968">
        <f>+CSV_CR_T0!BF77</f>
        <v>0</v>
      </c>
      <c r="P77" s="973">
        <f>+CSV_CR_T0!BG77</f>
        <v>0</v>
      </c>
      <c r="Q77" s="2668">
        <f>+CSV_CR_T0!BH77</f>
        <v>0</v>
      </c>
      <c r="R77" s="973">
        <f>+CSV_CR_T0!BI77</f>
        <v>0</v>
      </c>
      <c r="S77" s="2648">
        <f>+CSV_CR_T0!BJ77</f>
        <v>0</v>
      </c>
      <c r="T77" s="2679"/>
      <c r="U77" s="2670"/>
      <c r="V77" s="973">
        <f t="shared" si="103"/>
        <v>0</v>
      </c>
      <c r="W77" s="2670"/>
      <c r="X77" s="2670"/>
      <c r="Y77" s="2670"/>
      <c r="Z77" s="2670"/>
      <c r="AA77" s="2668">
        <f>IFERROR(Y77/(CSV_CR_T0!AF77*CSV_CR_T0!N77/CSV_CR_T0!BC77+CSV_CR_T0!Y77*CSV_CR_T0!V77/CSV_CR_T0!BC77),0)</f>
        <v>0</v>
      </c>
      <c r="AB77" s="973">
        <f t="shared" si="104"/>
        <v>0</v>
      </c>
      <c r="AC77" s="2668">
        <f t="shared" si="121"/>
        <v>0</v>
      </c>
      <c r="AD77" s="967"/>
      <c r="AE77" s="973">
        <f t="shared" si="105"/>
        <v>0</v>
      </c>
      <c r="AF77" s="2668">
        <f t="shared" si="106"/>
        <v>0</v>
      </c>
      <c r="AG77" s="973">
        <f t="shared" si="107"/>
        <v>0</v>
      </c>
      <c r="AH77" s="2710"/>
      <c r="AI77" s="967"/>
      <c r="AJ77" s="2670"/>
      <c r="AK77" s="972">
        <f t="shared" si="108"/>
        <v>0</v>
      </c>
      <c r="AL77" s="967"/>
      <c r="AM77" s="967"/>
      <c r="AN77" s="973">
        <f t="shared" si="109"/>
        <v>0</v>
      </c>
      <c r="AO77" s="967"/>
      <c r="AP77" s="967"/>
      <c r="AQ77" s="972">
        <f t="shared" si="122"/>
        <v>0</v>
      </c>
      <c r="AR77" s="973">
        <f t="shared" si="111"/>
        <v>0</v>
      </c>
      <c r="AS77" s="2668">
        <f t="shared" si="112"/>
        <v>0</v>
      </c>
      <c r="AT77" s="973">
        <f t="shared" si="113"/>
        <v>0</v>
      </c>
      <c r="AU77" s="2648">
        <f t="shared" si="114"/>
        <v>0</v>
      </c>
      <c r="AV77" s="1083"/>
      <c r="AW77" s="1083"/>
      <c r="AX77" s="1083"/>
      <c r="AY77" s="1083"/>
      <c r="AZ77" s="1083"/>
      <c r="BA77" s="1083"/>
      <c r="BB77" s="1083"/>
      <c r="BC77" s="1083"/>
      <c r="BD77" s="1083"/>
      <c r="BE77" s="1083"/>
      <c r="BF77" s="1083"/>
      <c r="BG77" s="1083"/>
      <c r="BH77" s="1083"/>
      <c r="BI77" s="1083"/>
      <c r="BJ77" s="1083"/>
      <c r="BK77" s="1083"/>
      <c r="BL77" s="1083"/>
      <c r="BM77" s="1083"/>
      <c r="BN77" s="1083"/>
      <c r="BO77" s="1083"/>
      <c r="BP77" s="1083"/>
      <c r="BQ77" s="1083"/>
      <c r="BR77" s="1083"/>
      <c r="BS77" s="1083"/>
      <c r="BT77" s="1083"/>
      <c r="BU77" s="1083"/>
      <c r="BV77" s="1083"/>
      <c r="BW77" s="1083"/>
      <c r="BX77" s="1083"/>
      <c r="BY77" s="1083"/>
      <c r="BZ77" s="1083"/>
    </row>
    <row r="78" spans="1:78" s="955" customFormat="1" ht="12.75">
      <c r="A78" s="953"/>
      <c r="B78" s="986">
        <v>73</v>
      </c>
      <c r="C78" s="2092" t="s">
        <v>954</v>
      </c>
      <c r="D78" s="945" t="str">
        <f t="shared" si="128"/>
        <v>Total</v>
      </c>
      <c r="E78" s="945" t="s">
        <v>461</v>
      </c>
      <c r="F78" s="946">
        <v>2016</v>
      </c>
      <c r="G78" s="945" t="s">
        <v>32</v>
      </c>
      <c r="H78" s="990" t="s">
        <v>41</v>
      </c>
      <c r="I78" s="990"/>
      <c r="J78" s="990"/>
      <c r="K78" s="990"/>
      <c r="L78" s="998" t="str">
        <f t="shared" si="127"/>
        <v>Secured by mortgages on immovable property</v>
      </c>
      <c r="M78" s="972">
        <f>+CSV_CR_T0!AV78</f>
        <v>0</v>
      </c>
      <c r="N78" s="973">
        <f>+CSV_CR_T0!BC78</f>
        <v>0</v>
      </c>
      <c r="O78" s="968">
        <f>+CSV_CR_T0!BF78</f>
        <v>0</v>
      </c>
      <c r="P78" s="973">
        <f>+CSV_CR_T0!BG78</f>
        <v>0</v>
      </c>
      <c r="Q78" s="2668">
        <f>+CSV_CR_T0!BH78</f>
        <v>0</v>
      </c>
      <c r="R78" s="973">
        <f>+CSV_CR_T0!BI78</f>
        <v>0</v>
      </c>
      <c r="S78" s="2648">
        <f>+CSV_CR_T0!BJ78</f>
        <v>0</v>
      </c>
      <c r="T78" s="2679"/>
      <c r="U78" s="2670"/>
      <c r="V78" s="973">
        <f t="shared" si="103"/>
        <v>0</v>
      </c>
      <c r="W78" s="2670"/>
      <c r="X78" s="2670"/>
      <c r="Y78" s="2670"/>
      <c r="Z78" s="2670"/>
      <c r="AA78" s="2668">
        <f>IFERROR(Y78/(CSV_CR_T0!AF78*CSV_CR_T0!N78/CSV_CR_T0!BC78+CSV_CR_T0!Y78*CSV_CR_T0!V78/CSV_CR_T0!BC78),0)</f>
        <v>0</v>
      </c>
      <c r="AB78" s="973">
        <f t="shared" si="104"/>
        <v>0</v>
      </c>
      <c r="AC78" s="2668">
        <f t="shared" si="121"/>
        <v>0</v>
      </c>
      <c r="AD78" s="973">
        <f t="shared" ref="AD78" si="133">+AD79+AD80</f>
        <v>0</v>
      </c>
      <c r="AE78" s="973">
        <f t="shared" si="105"/>
        <v>0</v>
      </c>
      <c r="AF78" s="2668">
        <f t="shared" si="106"/>
        <v>0</v>
      </c>
      <c r="AG78" s="973">
        <f t="shared" si="107"/>
        <v>0</v>
      </c>
      <c r="AH78" s="2711">
        <f t="shared" ref="AH78:AJ78" si="134">+AH79+AH80</f>
        <v>0</v>
      </c>
      <c r="AI78" s="973">
        <f t="shared" si="134"/>
        <v>0</v>
      </c>
      <c r="AJ78" s="2668">
        <f t="shared" si="134"/>
        <v>0</v>
      </c>
      <c r="AK78" s="972">
        <f t="shared" si="108"/>
        <v>0</v>
      </c>
      <c r="AL78" s="973">
        <f t="shared" ref="AL78:AM78" si="135">+AL79+AL80</f>
        <v>0</v>
      </c>
      <c r="AM78" s="973">
        <f t="shared" si="135"/>
        <v>0</v>
      </c>
      <c r="AN78" s="973">
        <f t="shared" si="109"/>
        <v>0</v>
      </c>
      <c r="AO78" s="973">
        <f t="shared" ref="AO78:AP78" si="136">+AO79+AO80</f>
        <v>0</v>
      </c>
      <c r="AP78" s="973">
        <f t="shared" si="136"/>
        <v>0</v>
      </c>
      <c r="AQ78" s="972">
        <f t="shared" si="122"/>
        <v>0</v>
      </c>
      <c r="AR78" s="973">
        <f t="shared" si="111"/>
        <v>0</v>
      </c>
      <c r="AS78" s="2668">
        <f t="shared" si="112"/>
        <v>0</v>
      </c>
      <c r="AT78" s="973">
        <f t="shared" si="113"/>
        <v>0</v>
      </c>
      <c r="AU78" s="2648">
        <f t="shared" si="114"/>
        <v>0</v>
      </c>
      <c r="AV78" s="1083"/>
      <c r="AW78" s="1083"/>
      <c r="AX78" s="1083"/>
      <c r="AY78" s="1083"/>
      <c r="AZ78" s="1083"/>
      <c r="BA78" s="1083"/>
      <c r="BB78" s="1083"/>
      <c r="BC78" s="1083"/>
      <c r="BD78" s="1083"/>
      <c r="BE78" s="1083"/>
      <c r="BF78" s="1083"/>
      <c r="BG78" s="1083"/>
      <c r="BH78" s="1083"/>
      <c r="BI78" s="1083"/>
      <c r="BJ78" s="1083"/>
      <c r="BK78" s="1083"/>
      <c r="BL78" s="1083"/>
      <c r="BM78" s="1083"/>
      <c r="BN78" s="1083"/>
      <c r="BO78" s="1083"/>
      <c r="BP78" s="1083"/>
      <c r="BQ78" s="1083"/>
      <c r="BR78" s="1083"/>
      <c r="BS78" s="1083"/>
      <c r="BT78" s="1083"/>
      <c r="BU78" s="1083"/>
      <c r="BV78" s="1083"/>
      <c r="BW78" s="1083"/>
      <c r="BX78" s="1083"/>
      <c r="BY78" s="1083"/>
      <c r="BZ78" s="1083"/>
    </row>
    <row r="79" spans="1:78" s="955" customFormat="1" ht="12.75">
      <c r="A79" s="953"/>
      <c r="B79" s="986">
        <v>74</v>
      </c>
      <c r="C79" s="2092" t="s">
        <v>953</v>
      </c>
      <c r="D79" s="945" t="str">
        <f t="shared" si="128"/>
        <v>Total</v>
      </c>
      <c r="E79" s="945" t="s">
        <v>461</v>
      </c>
      <c r="F79" s="946">
        <v>2016</v>
      </c>
      <c r="G79" s="945" t="s">
        <v>32</v>
      </c>
      <c r="H79" s="990" t="s">
        <v>41</v>
      </c>
      <c r="I79" s="990" t="s">
        <v>1055</v>
      </c>
      <c r="J79" s="990"/>
      <c r="K79" s="990"/>
      <c r="L79" s="995" t="str">
        <f t="shared" si="127"/>
        <v xml:space="preserve">    SME</v>
      </c>
      <c r="M79" s="972">
        <f>+CSV_CR_T0!AV79</f>
        <v>0</v>
      </c>
      <c r="N79" s="973">
        <f>+CSV_CR_T0!BC79</f>
        <v>0</v>
      </c>
      <c r="O79" s="968">
        <f>+CSV_CR_T0!BF79</f>
        <v>0</v>
      </c>
      <c r="P79" s="973">
        <f>+CSV_CR_T0!BG79</f>
        <v>0</v>
      </c>
      <c r="Q79" s="2668">
        <f>+CSV_CR_T0!BH79</f>
        <v>0</v>
      </c>
      <c r="R79" s="973">
        <f>+CSV_CR_T0!BI79</f>
        <v>0</v>
      </c>
      <c r="S79" s="2648">
        <f>+CSV_CR_T0!BJ79</f>
        <v>0</v>
      </c>
      <c r="T79" s="2679"/>
      <c r="U79" s="2670"/>
      <c r="V79" s="973">
        <f t="shared" si="103"/>
        <v>0</v>
      </c>
      <c r="W79" s="2670"/>
      <c r="X79" s="2670"/>
      <c r="Y79" s="2670"/>
      <c r="Z79" s="2670"/>
      <c r="AA79" s="2668">
        <f>IFERROR(Y79/(CSV_CR_T0!AF79*CSV_CR_T0!N79/CSV_CR_T0!BC79+CSV_CR_T0!Y79*CSV_CR_T0!V79/CSV_CR_T0!BC79),0)</f>
        <v>0</v>
      </c>
      <c r="AB79" s="973">
        <f t="shared" si="104"/>
        <v>0</v>
      </c>
      <c r="AC79" s="2668">
        <f t="shared" si="121"/>
        <v>0</v>
      </c>
      <c r="AD79" s="967"/>
      <c r="AE79" s="973">
        <f t="shared" si="105"/>
        <v>0</v>
      </c>
      <c r="AF79" s="2668">
        <f t="shared" si="106"/>
        <v>0</v>
      </c>
      <c r="AG79" s="973">
        <f t="shared" si="107"/>
        <v>0</v>
      </c>
      <c r="AH79" s="2710"/>
      <c r="AI79" s="967"/>
      <c r="AJ79" s="2670"/>
      <c r="AK79" s="972">
        <f t="shared" si="108"/>
        <v>0</v>
      </c>
      <c r="AL79" s="967"/>
      <c r="AM79" s="967"/>
      <c r="AN79" s="973">
        <f t="shared" si="109"/>
        <v>0</v>
      </c>
      <c r="AO79" s="967"/>
      <c r="AP79" s="967"/>
      <c r="AQ79" s="972">
        <f t="shared" si="122"/>
        <v>0</v>
      </c>
      <c r="AR79" s="973">
        <f t="shared" si="111"/>
        <v>0</v>
      </c>
      <c r="AS79" s="2668">
        <f t="shared" si="112"/>
        <v>0</v>
      </c>
      <c r="AT79" s="973">
        <f t="shared" si="113"/>
        <v>0</v>
      </c>
      <c r="AU79" s="2648">
        <f t="shared" si="114"/>
        <v>0</v>
      </c>
      <c r="AV79" s="1083"/>
      <c r="AW79" s="1083"/>
      <c r="AX79" s="1083"/>
      <c r="AY79" s="1083"/>
      <c r="AZ79" s="1083"/>
      <c r="BA79" s="1083"/>
      <c r="BB79" s="1083"/>
      <c r="BC79" s="1083"/>
      <c r="BD79" s="1083"/>
      <c r="BE79" s="1083"/>
      <c r="BF79" s="1083"/>
      <c r="BG79" s="1083"/>
      <c r="BH79" s="1083"/>
      <c r="BI79" s="1083"/>
      <c r="BJ79" s="1083"/>
      <c r="BK79" s="1083"/>
      <c r="BL79" s="1083"/>
      <c r="BM79" s="1083"/>
      <c r="BN79" s="1083"/>
      <c r="BO79" s="1083"/>
      <c r="BP79" s="1083"/>
      <c r="BQ79" s="1083"/>
      <c r="BR79" s="1083"/>
      <c r="BS79" s="1083"/>
      <c r="BT79" s="1083"/>
      <c r="BU79" s="1083"/>
      <c r="BV79" s="1083"/>
      <c r="BW79" s="1083"/>
      <c r="BX79" s="1083"/>
      <c r="BY79" s="1083"/>
      <c r="BZ79" s="1083"/>
    </row>
    <row r="80" spans="1:78" s="955" customFormat="1" ht="12.75">
      <c r="A80" s="953"/>
      <c r="B80" s="986">
        <v>75</v>
      </c>
      <c r="C80" s="2092" t="s">
        <v>953</v>
      </c>
      <c r="D80" s="945" t="str">
        <f t="shared" si="128"/>
        <v>Total</v>
      </c>
      <c r="E80" s="945" t="s">
        <v>461</v>
      </c>
      <c r="F80" s="946">
        <v>2016</v>
      </c>
      <c r="G80" s="945" t="s">
        <v>32</v>
      </c>
      <c r="H80" s="990" t="s">
        <v>41</v>
      </c>
      <c r="I80" s="990" t="s">
        <v>1061</v>
      </c>
      <c r="J80" s="990"/>
      <c r="K80" s="990"/>
      <c r="L80" s="995" t="str">
        <f t="shared" si="127"/>
        <v xml:space="preserve">    Non SME</v>
      </c>
      <c r="M80" s="972">
        <f>+CSV_CR_T0!AV80</f>
        <v>0</v>
      </c>
      <c r="N80" s="973">
        <f>+CSV_CR_T0!BC80</f>
        <v>0</v>
      </c>
      <c r="O80" s="968">
        <f>+CSV_CR_T0!BF80</f>
        <v>0</v>
      </c>
      <c r="P80" s="973">
        <f>+CSV_CR_T0!BG80</f>
        <v>0</v>
      </c>
      <c r="Q80" s="2668">
        <f>+CSV_CR_T0!BH80</f>
        <v>0</v>
      </c>
      <c r="R80" s="973">
        <f>+CSV_CR_T0!BI80</f>
        <v>0</v>
      </c>
      <c r="S80" s="2648">
        <f>+CSV_CR_T0!BJ80</f>
        <v>0</v>
      </c>
      <c r="T80" s="2679"/>
      <c r="U80" s="2670"/>
      <c r="V80" s="973">
        <f t="shared" si="103"/>
        <v>0</v>
      </c>
      <c r="W80" s="2670"/>
      <c r="X80" s="2670"/>
      <c r="Y80" s="2670"/>
      <c r="Z80" s="2670"/>
      <c r="AA80" s="2668">
        <f>IFERROR(Y80/(CSV_CR_T0!AF80*CSV_CR_T0!N80/CSV_CR_T0!BC80+CSV_CR_T0!Y80*CSV_CR_T0!V80/CSV_CR_T0!BC80),0)</f>
        <v>0</v>
      </c>
      <c r="AB80" s="973">
        <f t="shared" si="104"/>
        <v>0</v>
      </c>
      <c r="AC80" s="2668">
        <f t="shared" si="121"/>
        <v>0</v>
      </c>
      <c r="AD80" s="967"/>
      <c r="AE80" s="973">
        <f t="shared" si="105"/>
        <v>0</v>
      </c>
      <c r="AF80" s="2668">
        <f t="shared" si="106"/>
        <v>0</v>
      </c>
      <c r="AG80" s="973">
        <f t="shared" si="107"/>
        <v>0</v>
      </c>
      <c r="AH80" s="2710"/>
      <c r="AI80" s="967"/>
      <c r="AJ80" s="2670"/>
      <c r="AK80" s="972">
        <f t="shared" si="108"/>
        <v>0</v>
      </c>
      <c r="AL80" s="967"/>
      <c r="AM80" s="967"/>
      <c r="AN80" s="973">
        <f t="shared" si="109"/>
        <v>0</v>
      </c>
      <c r="AO80" s="967"/>
      <c r="AP80" s="967"/>
      <c r="AQ80" s="972">
        <f t="shared" si="122"/>
        <v>0</v>
      </c>
      <c r="AR80" s="973">
        <f t="shared" si="111"/>
        <v>0</v>
      </c>
      <c r="AS80" s="2668">
        <f t="shared" si="112"/>
        <v>0</v>
      </c>
      <c r="AT80" s="973">
        <f t="shared" si="113"/>
        <v>0</v>
      </c>
      <c r="AU80" s="2648">
        <f t="shared" si="114"/>
        <v>0</v>
      </c>
      <c r="AV80" s="1083"/>
      <c r="AW80" s="1083"/>
      <c r="AX80" s="1083"/>
      <c r="AY80" s="1083"/>
      <c r="AZ80" s="1083"/>
      <c r="BA80" s="1083"/>
      <c r="BB80" s="1083"/>
      <c r="BC80" s="1083"/>
      <c r="BD80" s="1083"/>
      <c r="BE80" s="1083"/>
      <c r="BF80" s="1083"/>
      <c r="BG80" s="1083"/>
      <c r="BH80" s="1083"/>
      <c r="BI80" s="1083"/>
      <c r="BJ80" s="1083"/>
      <c r="BK80" s="1083"/>
      <c r="BL80" s="1083"/>
      <c r="BM80" s="1083"/>
      <c r="BN80" s="1083"/>
      <c r="BO80" s="1083"/>
      <c r="BP80" s="1083"/>
      <c r="BQ80" s="1083"/>
      <c r="BR80" s="1083"/>
      <c r="BS80" s="1083"/>
      <c r="BT80" s="1083"/>
      <c r="BU80" s="1083"/>
      <c r="BV80" s="1083"/>
      <c r="BW80" s="1083"/>
      <c r="BX80" s="1083"/>
      <c r="BY80" s="1083"/>
      <c r="BZ80" s="1083"/>
    </row>
    <row r="81" spans="1:78" s="955" customFormat="1" ht="12.75">
      <c r="A81" s="978"/>
      <c r="B81" s="1001">
        <v>76</v>
      </c>
      <c r="C81" s="2093" t="s">
        <v>1053</v>
      </c>
      <c r="D81" s="945" t="str">
        <f t="shared" si="128"/>
        <v>Total</v>
      </c>
      <c r="E81" s="945" t="s">
        <v>461</v>
      </c>
      <c r="F81" s="946">
        <v>2016</v>
      </c>
      <c r="G81" s="945" t="s">
        <v>32</v>
      </c>
      <c r="H81" s="990" t="s">
        <v>41</v>
      </c>
      <c r="I81" s="990" t="s">
        <v>1061</v>
      </c>
      <c r="J81" s="990" t="s">
        <v>1062</v>
      </c>
      <c r="K81" s="990"/>
      <c r="L81" s="1002" t="str">
        <f t="shared" si="127"/>
        <v xml:space="preserve">        (OPTIONAL) of which: Owner Occupier</v>
      </c>
      <c r="M81" s="972">
        <f>+CSV_CR_T0!AV81</f>
        <v>0</v>
      </c>
      <c r="N81" s="973">
        <f>+CSV_CR_T0!BC81</f>
        <v>0</v>
      </c>
      <c r="O81" s="968">
        <f>+CSV_CR_T0!BF81</f>
        <v>0</v>
      </c>
      <c r="P81" s="973">
        <f>+CSV_CR_T0!BG81</f>
        <v>0</v>
      </c>
      <c r="Q81" s="2668">
        <f>+CSV_CR_T0!BH81</f>
        <v>0</v>
      </c>
      <c r="R81" s="973">
        <f>+CSV_CR_T0!BI81</f>
        <v>0</v>
      </c>
      <c r="S81" s="2648">
        <f>+CSV_CR_T0!BJ81</f>
        <v>0</v>
      </c>
      <c r="T81" s="2680"/>
      <c r="U81" s="2669"/>
      <c r="V81" s="1055">
        <f t="shared" si="103"/>
        <v>0</v>
      </c>
      <c r="W81" s="2669"/>
      <c r="X81" s="2669"/>
      <c r="Y81" s="2669"/>
      <c r="Z81" s="2669"/>
      <c r="AA81" s="2668">
        <f>IFERROR(Y81/(CSV_CR_T0!AF81*CSV_CR_T0!N81/CSV_CR_T0!BC81+CSV_CR_T0!Y81*CSV_CR_T0!V81/CSV_CR_T0!BC81),0)</f>
        <v>0</v>
      </c>
      <c r="AB81" s="1055">
        <f t="shared" si="104"/>
        <v>0</v>
      </c>
      <c r="AC81" s="2668">
        <f t="shared" si="121"/>
        <v>0</v>
      </c>
      <c r="AD81" s="976"/>
      <c r="AE81" s="973">
        <f t="shared" si="105"/>
        <v>0</v>
      </c>
      <c r="AF81" s="2668">
        <f t="shared" si="106"/>
        <v>0</v>
      </c>
      <c r="AG81" s="973">
        <f t="shared" si="107"/>
        <v>0</v>
      </c>
      <c r="AH81" s="2710"/>
      <c r="AI81" s="967"/>
      <c r="AJ81" s="2669"/>
      <c r="AK81" s="972">
        <f t="shared" si="108"/>
        <v>0</v>
      </c>
      <c r="AL81" s="976"/>
      <c r="AM81" s="976"/>
      <c r="AN81" s="973">
        <f t="shared" si="109"/>
        <v>0</v>
      </c>
      <c r="AO81" s="976"/>
      <c r="AP81" s="976"/>
      <c r="AQ81" s="972">
        <f t="shared" si="122"/>
        <v>0</v>
      </c>
      <c r="AR81" s="973">
        <f t="shared" si="111"/>
        <v>0</v>
      </c>
      <c r="AS81" s="2668">
        <f t="shared" si="112"/>
        <v>0</v>
      </c>
      <c r="AT81" s="973">
        <f t="shared" si="113"/>
        <v>0</v>
      </c>
      <c r="AU81" s="2648">
        <f t="shared" si="114"/>
        <v>0</v>
      </c>
      <c r="AV81" s="1083"/>
      <c r="AW81" s="1083"/>
      <c r="AX81" s="1083"/>
      <c r="AY81" s="1083"/>
      <c r="AZ81" s="1083"/>
      <c r="BA81" s="1083"/>
      <c r="BB81" s="1083"/>
      <c r="BC81" s="1083"/>
      <c r="BD81" s="1083"/>
      <c r="BE81" s="1083"/>
      <c r="BF81" s="1083"/>
      <c r="BG81" s="1083"/>
      <c r="BH81" s="1083"/>
      <c r="BI81" s="1083"/>
      <c r="BJ81" s="1083"/>
      <c r="BK81" s="1083"/>
      <c r="BL81" s="1083"/>
      <c r="BM81" s="1083"/>
      <c r="BN81" s="1083"/>
      <c r="BO81" s="1083"/>
      <c r="BP81" s="1083"/>
      <c r="BQ81" s="1083"/>
      <c r="BR81" s="1083"/>
      <c r="BS81" s="1083"/>
      <c r="BT81" s="1083"/>
      <c r="BU81" s="1083"/>
      <c r="BV81" s="1083"/>
      <c r="BW81" s="1083"/>
      <c r="BX81" s="1083"/>
      <c r="BY81" s="1083"/>
      <c r="BZ81" s="1083"/>
    </row>
    <row r="82" spans="1:78" s="955" customFormat="1" ht="12.75">
      <c r="A82" s="978"/>
      <c r="B82" s="1001">
        <v>77</v>
      </c>
      <c r="C82" s="2093" t="s">
        <v>1053</v>
      </c>
      <c r="D82" s="945" t="str">
        <f t="shared" si="128"/>
        <v>Total</v>
      </c>
      <c r="E82" s="945" t="s">
        <v>461</v>
      </c>
      <c r="F82" s="946">
        <v>2016</v>
      </c>
      <c r="G82" s="945" t="s">
        <v>32</v>
      </c>
      <c r="H82" s="990" t="s">
        <v>41</v>
      </c>
      <c r="I82" s="990" t="s">
        <v>1061</v>
      </c>
      <c r="J82" s="990" t="s">
        <v>1063</v>
      </c>
      <c r="K82" s="990"/>
      <c r="L82" s="1002" t="str">
        <f t="shared" si="127"/>
        <v xml:space="preserve">        (OPTIONAL) of which: Buy to let</v>
      </c>
      <c r="M82" s="972">
        <f>+CSV_CR_T0!AV82</f>
        <v>0</v>
      </c>
      <c r="N82" s="973">
        <f>+CSV_CR_T0!BC82</f>
        <v>0</v>
      </c>
      <c r="O82" s="968">
        <f>+CSV_CR_T0!BF82</f>
        <v>0</v>
      </c>
      <c r="P82" s="973">
        <f>+CSV_CR_T0!BG82</f>
        <v>0</v>
      </c>
      <c r="Q82" s="2668">
        <f>+CSV_CR_T0!BH82</f>
        <v>0</v>
      </c>
      <c r="R82" s="973">
        <f>+CSV_CR_T0!BI82</f>
        <v>0</v>
      </c>
      <c r="S82" s="2648">
        <f>+CSV_CR_T0!BJ82</f>
        <v>0</v>
      </c>
      <c r="T82" s="2680"/>
      <c r="U82" s="2669"/>
      <c r="V82" s="1055">
        <f t="shared" si="103"/>
        <v>0</v>
      </c>
      <c r="W82" s="2669"/>
      <c r="X82" s="2669"/>
      <c r="Y82" s="2669"/>
      <c r="Z82" s="2669"/>
      <c r="AA82" s="2668">
        <f>IFERROR(Y82/(CSV_CR_T0!AF82*CSV_CR_T0!N82/CSV_CR_T0!BC82+CSV_CR_T0!Y82*CSV_CR_T0!V82/CSV_CR_T0!BC82),0)</f>
        <v>0</v>
      </c>
      <c r="AB82" s="1055">
        <f t="shared" si="104"/>
        <v>0</v>
      </c>
      <c r="AC82" s="2668">
        <f t="shared" si="121"/>
        <v>0</v>
      </c>
      <c r="AD82" s="976"/>
      <c r="AE82" s="973">
        <f t="shared" si="105"/>
        <v>0</v>
      </c>
      <c r="AF82" s="2668">
        <f t="shared" si="106"/>
        <v>0</v>
      </c>
      <c r="AG82" s="973">
        <f t="shared" si="107"/>
        <v>0</v>
      </c>
      <c r="AH82" s="2710"/>
      <c r="AI82" s="967"/>
      <c r="AJ82" s="2669"/>
      <c r="AK82" s="972">
        <f t="shared" si="108"/>
        <v>0</v>
      </c>
      <c r="AL82" s="976"/>
      <c r="AM82" s="976"/>
      <c r="AN82" s="973">
        <f t="shared" si="109"/>
        <v>0</v>
      </c>
      <c r="AO82" s="976"/>
      <c r="AP82" s="976"/>
      <c r="AQ82" s="972">
        <f t="shared" si="122"/>
        <v>0</v>
      </c>
      <c r="AR82" s="973">
        <f t="shared" si="111"/>
        <v>0</v>
      </c>
      <c r="AS82" s="2668">
        <f t="shared" si="112"/>
        <v>0</v>
      </c>
      <c r="AT82" s="973">
        <f t="shared" si="113"/>
        <v>0</v>
      </c>
      <c r="AU82" s="2648">
        <f t="shared" si="114"/>
        <v>0</v>
      </c>
      <c r="AV82" s="1083"/>
      <c r="AW82" s="1083"/>
      <c r="AX82" s="1083"/>
      <c r="AY82" s="1083"/>
      <c r="AZ82" s="1083"/>
      <c r="BA82" s="1083"/>
      <c r="BB82" s="1083"/>
      <c r="BC82" s="1083"/>
      <c r="BD82" s="1083"/>
      <c r="BE82" s="1083"/>
      <c r="BF82" s="1083"/>
      <c r="BG82" s="1083"/>
      <c r="BH82" s="1083"/>
      <c r="BI82" s="1083"/>
      <c r="BJ82" s="1083"/>
      <c r="BK82" s="1083"/>
      <c r="BL82" s="1083"/>
      <c r="BM82" s="1083"/>
      <c r="BN82" s="1083"/>
      <c r="BO82" s="1083"/>
      <c r="BP82" s="1083"/>
      <c r="BQ82" s="1083"/>
      <c r="BR82" s="1083"/>
      <c r="BS82" s="1083"/>
      <c r="BT82" s="1083"/>
      <c r="BU82" s="1083"/>
      <c r="BV82" s="1083"/>
      <c r="BW82" s="1083"/>
      <c r="BX82" s="1083"/>
      <c r="BY82" s="1083"/>
      <c r="BZ82" s="1083"/>
    </row>
    <row r="83" spans="1:78" s="955" customFormat="1" ht="12.75">
      <c r="A83" s="978"/>
      <c r="B83" s="1001">
        <v>78</v>
      </c>
      <c r="C83" s="2093" t="s">
        <v>1053</v>
      </c>
      <c r="D83" s="945" t="str">
        <f t="shared" si="128"/>
        <v>Total</v>
      </c>
      <c r="E83" s="945" t="s">
        <v>461</v>
      </c>
      <c r="F83" s="946">
        <v>2016</v>
      </c>
      <c r="G83" s="945" t="s">
        <v>32</v>
      </c>
      <c r="H83" s="990" t="s">
        <v>41</v>
      </c>
      <c r="I83" s="990" t="s">
        <v>1061</v>
      </c>
      <c r="J83" s="990" t="s">
        <v>1064</v>
      </c>
      <c r="K83" s="990"/>
      <c r="L83" s="1002" t="str">
        <f t="shared" si="127"/>
        <v xml:space="preserve">        (OPTIONAL) of which: Other secured by real estate</v>
      </c>
      <c r="M83" s="972">
        <f>+CSV_CR_T0!AV83</f>
        <v>0</v>
      </c>
      <c r="N83" s="973">
        <f>+CSV_CR_T0!BC83</f>
        <v>0</v>
      </c>
      <c r="O83" s="968">
        <f>+CSV_CR_T0!BF83</f>
        <v>0</v>
      </c>
      <c r="P83" s="973">
        <f>+CSV_CR_T0!BG83</f>
        <v>0</v>
      </c>
      <c r="Q83" s="2668">
        <f>+CSV_CR_T0!BH83</f>
        <v>0</v>
      </c>
      <c r="R83" s="973">
        <f>+CSV_CR_T0!BI83</f>
        <v>0</v>
      </c>
      <c r="S83" s="2648">
        <f>+CSV_CR_T0!BJ83</f>
        <v>0</v>
      </c>
      <c r="T83" s="2680"/>
      <c r="U83" s="2669"/>
      <c r="V83" s="1055">
        <f t="shared" si="103"/>
        <v>0</v>
      </c>
      <c r="W83" s="2669"/>
      <c r="X83" s="2669"/>
      <c r="Y83" s="2669"/>
      <c r="Z83" s="2669"/>
      <c r="AA83" s="2668">
        <f>IFERROR(Y83/(CSV_CR_T0!AF83*CSV_CR_T0!N83/CSV_CR_T0!BC83+CSV_CR_T0!Y83*CSV_CR_T0!V83/CSV_CR_T0!BC83),0)</f>
        <v>0</v>
      </c>
      <c r="AB83" s="1055">
        <f t="shared" si="104"/>
        <v>0</v>
      </c>
      <c r="AC83" s="2668">
        <f t="shared" si="121"/>
        <v>0</v>
      </c>
      <c r="AD83" s="976"/>
      <c r="AE83" s="973">
        <f t="shared" si="105"/>
        <v>0</v>
      </c>
      <c r="AF83" s="2668">
        <f t="shared" si="106"/>
        <v>0</v>
      </c>
      <c r="AG83" s="973">
        <f t="shared" si="107"/>
        <v>0</v>
      </c>
      <c r="AH83" s="2710"/>
      <c r="AI83" s="967"/>
      <c r="AJ83" s="2669"/>
      <c r="AK83" s="972">
        <f t="shared" si="108"/>
        <v>0</v>
      </c>
      <c r="AL83" s="976"/>
      <c r="AM83" s="976"/>
      <c r="AN83" s="973">
        <f t="shared" si="109"/>
        <v>0</v>
      </c>
      <c r="AO83" s="976"/>
      <c r="AP83" s="976"/>
      <c r="AQ83" s="972">
        <f t="shared" si="122"/>
        <v>0</v>
      </c>
      <c r="AR83" s="973">
        <f t="shared" si="111"/>
        <v>0</v>
      </c>
      <c r="AS83" s="2668">
        <f t="shared" si="112"/>
        <v>0</v>
      </c>
      <c r="AT83" s="973">
        <f t="shared" si="113"/>
        <v>0</v>
      </c>
      <c r="AU83" s="2648">
        <f t="shared" si="114"/>
        <v>0</v>
      </c>
      <c r="AV83" s="1083"/>
      <c r="AW83" s="1083"/>
      <c r="AX83" s="1083"/>
      <c r="AY83" s="1083"/>
      <c r="AZ83" s="1083"/>
      <c r="BA83" s="1083"/>
      <c r="BB83" s="1083"/>
      <c r="BC83" s="1083"/>
      <c r="BD83" s="1083"/>
      <c r="BE83" s="1083"/>
      <c r="BF83" s="1083"/>
      <c r="BG83" s="1083"/>
      <c r="BH83" s="1083"/>
      <c r="BI83" s="1083"/>
      <c r="BJ83" s="1083"/>
      <c r="BK83" s="1083"/>
      <c r="BL83" s="1083"/>
      <c r="BM83" s="1083"/>
      <c r="BN83" s="1083"/>
      <c r="BO83" s="1083"/>
      <c r="BP83" s="1083"/>
      <c r="BQ83" s="1083"/>
      <c r="BR83" s="1083"/>
      <c r="BS83" s="1083"/>
      <c r="BT83" s="1083"/>
      <c r="BU83" s="1083"/>
      <c r="BV83" s="1083"/>
      <c r="BW83" s="1083"/>
      <c r="BX83" s="1083"/>
      <c r="BY83" s="1083"/>
      <c r="BZ83" s="1083"/>
    </row>
    <row r="84" spans="1:78" s="955" customFormat="1" ht="12.75">
      <c r="A84" s="953"/>
      <c r="B84" s="986">
        <v>79</v>
      </c>
      <c r="C84" s="2092" t="s">
        <v>953</v>
      </c>
      <c r="D84" s="945" t="str">
        <f t="shared" si="128"/>
        <v>Total</v>
      </c>
      <c r="E84" s="945" t="s">
        <v>461</v>
      </c>
      <c r="F84" s="946">
        <v>2016</v>
      </c>
      <c r="G84" s="945" t="s">
        <v>32</v>
      </c>
      <c r="H84" s="990" t="s">
        <v>44</v>
      </c>
      <c r="I84" s="990"/>
      <c r="J84" s="990"/>
      <c r="K84" s="990"/>
      <c r="L84" s="998" t="str">
        <f t="shared" si="127"/>
        <v>Items associated with particularly high risk</v>
      </c>
      <c r="M84" s="972">
        <f>+CSV_CR_T0!AV84</f>
        <v>0</v>
      </c>
      <c r="N84" s="973">
        <f>+CSV_CR_T0!BC84</f>
        <v>0</v>
      </c>
      <c r="O84" s="968">
        <f>+CSV_CR_T0!BF84</f>
        <v>0</v>
      </c>
      <c r="P84" s="973">
        <f>+CSV_CR_T0!BG84</f>
        <v>0</v>
      </c>
      <c r="Q84" s="2668">
        <f>+CSV_CR_T0!BH84</f>
        <v>0</v>
      </c>
      <c r="R84" s="973">
        <f>+CSV_CR_T0!BI84</f>
        <v>0</v>
      </c>
      <c r="S84" s="2648">
        <f>+CSV_CR_T0!BJ84</f>
        <v>0</v>
      </c>
      <c r="T84" s="2679"/>
      <c r="U84" s="2670"/>
      <c r="V84" s="973">
        <f t="shared" si="103"/>
        <v>0</v>
      </c>
      <c r="W84" s="2670"/>
      <c r="X84" s="2670"/>
      <c r="Y84" s="2670"/>
      <c r="Z84" s="2670"/>
      <c r="AA84" s="2668">
        <f>IFERROR(Y84/(CSV_CR_T0!AF84*CSV_CR_T0!N84/CSV_CR_T0!BC84+CSV_CR_T0!Y84*CSV_CR_T0!V84/CSV_CR_T0!BC84),0)</f>
        <v>0</v>
      </c>
      <c r="AB84" s="973">
        <f t="shared" si="104"/>
        <v>0</v>
      </c>
      <c r="AC84" s="2668">
        <f t="shared" si="121"/>
        <v>0</v>
      </c>
      <c r="AD84" s="967"/>
      <c r="AE84" s="973">
        <f t="shared" si="105"/>
        <v>0</v>
      </c>
      <c r="AF84" s="2668">
        <f t="shared" si="106"/>
        <v>0</v>
      </c>
      <c r="AG84" s="973">
        <f t="shared" si="107"/>
        <v>0</v>
      </c>
      <c r="AH84" s="2710"/>
      <c r="AI84" s="967"/>
      <c r="AJ84" s="2667"/>
      <c r="AK84" s="972">
        <f t="shared" si="108"/>
        <v>0</v>
      </c>
      <c r="AL84" s="967"/>
      <c r="AM84" s="967"/>
      <c r="AN84" s="973">
        <f t="shared" si="109"/>
        <v>0</v>
      </c>
      <c r="AO84" s="967"/>
      <c r="AP84" s="967"/>
      <c r="AQ84" s="972">
        <f t="shared" si="122"/>
        <v>0</v>
      </c>
      <c r="AR84" s="973">
        <f t="shared" si="111"/>
        <v>0</v>
      </c>
      <c r="AS84" s="2668">
        <f t="shared" si="112"/>
        <v>0</v>
      </c>
      <c r="AT84" s="973">
        <f t="shared" si="113"/>
        <v>0</v>
      </c>
      <c r="AU84" s="2648">
        <f t="shared" si="114"/>
        <v>0</v>
      </c>
      <c r="AV84" s="1083"/>
      <c r="AW84" s="1083"/>
      <c r="AX84" s="1083"/>
      <c r="AY84" s="1083"/>
      <c r="AZ84" s="1083"/>
      <c r="BA84" s="1083"/>
      <c r="BB84" s="1083"/>
      <c r="BC84" s="1083"/>
      <c r="BD84" s="1083"/>
      <c r="BE84" s="1083"/>
      <c r="BF84" s="1083"/>
      <c r="BG84" s="1083"/>
      <c r="BH84" s="1083"/>
      <c r="BI84" s="1083"/>
      <c r="BJ84" s="1083"/>
      <c r="BK84" s="1083"/>
      <c r="BL84" s="1083"/>
      <c r="BM84" s="1083"/>
      <c r="BN84" s="1083"/>
      <c r="BO84" s="1083"/>
      <c r="BP84" s="1083"/>
      <c r="BQ84" s="1083"/>
      <c r="BR84" s="1083"/>
      <c r="BS84" s="1083"/>
      <c r="BT84" s="1083"/>
      <c r="BU84" s="1083"/>
      <c r="BV84" s="1083"/>
      <c r="BW84" s="1083"/>
      <c r="BX84" s="1083"/>
      <c r="BY84" s="1083"/>
      <c r="BZ84" s="1083"/>
    </row>
    <row r="85" spans="1:78" s="955" customFormat="1" ht="12.75">
      <c r="A85" s="953"/>
      <c r="B85" s="986">
        <v>80</v>
      </c>
      <c r="C85" s="2092" t="s">
        <v>953</v>
      </c>
      <c r="D85" s="945" t="str">
        <f t="shared" si="128"/>
        <v>Total</v>
      </c>
      <c r="E85" s="945" t="s">
        <v>461</v>
      </c>
      <c r="F85" s="946">
        <v>2016</v>
      </c>
      <c r="G85" s="945" t="s">
        <v>32</v>
      </c>
      <c r="H85" s="990" t="s">
        <v>45</v>
      </c>
      <c r="I85" s="990"/>
      <c r="J85" s="990"/>
      <c r="K85" s="990"/>
      <c r="L85" s="998" t="str">
        <f t="shared" si="127"/>
        <v>Covered bonds</v>
      </c>
      <c r="M85" s="972">
        <f>+CSV_CR_T0!AV85</f>
        <v>0</v>
      </c>
      <c r="N85" s="973">
        <f>+CSV_CR_T0!BC85</f>
        <v>0</v>
      </c>
      <c r="O85" s="968">
        <f>+CSV_CR_T0!BF85</f>
        <v>0</v>
      </c>
      <c r="P85" s="973">
        <f>+CSV_CR_T0!BG85</f>
        <v>0</v>
      </c>
      <c r="Q85" s="2668">
        <f>+CSV_CR_T0!BH85</f>
        <v>0</v>
      </c>
      <c r="R85" s="973">
        <f>+CSV_CR_T0!BI85</f>
        <v>0</v>
      </c>
      <c r="S85" s="2648">
        <f>+CSV_CR_T0!BJ85</f>
        <v>0</v>
      </c>
      <c r="T85" s="2679"/>
      <c r="U85" s="2670"/>
      <c r="V85" s="973">
        <f t="shared" si="103"/>
        <v>0</v>
      </c>
      <c r="W85" s="2670"/>
      <c r="X85" s="2670"/>
      <c r="Y85" s="2670"/>
      <c r="Z85" s="2670"/>
      <c r="AA85" s="2668">
        <f>IFERROR(Y85/(CSV_CR_T0!AF85*CSV_CR_T0!N85/CSV_CR_T0!BC85+CSV_CR_T0!Y85*CSV_CR_T0!V85/CSV_CR_T0!BC85),0)</f>
        <v>0</v>
      </c>
      <c r="AB85" s="973">
        <f t="shared" si="104"/>
        <v>0</v>
      </c>
      <c r="AC85" s="2668">
        <f t="shared" si="121"/>
        <v>0</v>
      </c>
      <c r="AD85" s="967"/>
      <c r="AE85" s="973">
        <f t="shared" si="105"/>
        <v>0</v>
      </c>
      <c r="AF85" s="2668">
        <f t="shared" si="106"/>
        <v>0</v>
      </c>
      <c r="AG85" s="973">
        <f t="shared" si="107"/>
        <v>0</v>
      </c>
      <c r="AH85" s="2710"/>
      <c r="AI85" s="967"/>
      <c r="AJ85" s="2667"/>
      <c r="AK85" s="972">
        <f t="shared" si="108"/>
        <v>0</v>
      </c>
      <c r="AL85" s="967"/>
      <c r="AM85" s="967"/>
      <c r="AN85" s="973">
        <f t="shared" si="109"/>
        <v>0</v>
      </c>
      <c r="AO85" s="967"/>
      <c r="AP85" s="967"/>
      <c r="AQ85" s="972">
        <f t="shared" si="122"/>
        <v>0</v>
      </c>
      <c r="AR85" s="973">
        <f t="shared" si="111"/>
        <v>0</v>
      </c>
      <c r="AS85" s="2668">
        <f t="shared" si="112"/>
        <v>0</v>
      </c>
      <c r="AT85" s="973">
        <f t="shared" si="113"/>
        <v>0</v>
      </c>
      <c r="AU85" s="2648">
        <f t="shared" si="114"/>
        <v>0</v>
      </c>
      <c r="AV85" s="1083"/>
      <c r="AW85" s="1083"/>
      <c r="AX85" s="1083"/>
      <c r="AY85" s="1083"/>
      <c r="AZ85" s="1083"/>
      <c r="BA85" s="1083"/>
      <c r="BB85" s="1083"/>
      <c r="BC85" s="1083"/>
      <c r="BD85" s="1083"/>
      <c r="BE85" s="1083"/>
      <c r="BF85" s="1083"/>
      <c r="BG85" s="1083"/>
      <c r="BH85" s="1083"/>
      <c r="BI85" s="1083"/>
      <c r="BJ85" s="1083"/>
      <c r="BK85" s="1083"/>
      <c r="BL85" s="1083"/>
      <c r="BM85" s="1083"/>
      <c r="BN85" s="1083"/>
      <c r="BO85" s="1083"/>
      <c r="BP85" s="1083"/>
      <c r="BQ85" s="1083"/>
      <c r="BR85" s="1083"/>
      <c r="BS85" s="1083"/>
      <c r="BT85" s="1083"/>
      <c r="BU85" s="1083"/>
      <c r="BV85" s="1083"/>
      <c r="BW85" s="1083"/>
      <c r="BX85" s="1083"/>
      <c r="BY85" s="1083"/>
      <c r="BZ85" s="1083"/>
    </row>
    <row r="86" spans="1:78" s="955" customFormat="1" ht="12.75">
      <c r="A86" s="953"/>
      <c r="B86" s="986">
        <v>81</v>
      </c>
      <c r="C86" s="2092" t="s">
        <v>953</v>
      </c>
      <c r="D86" s="945" t="str">
        <f t="shared" si="128"/>
        <v>Total</v>
      </c>
      <c r="E86" s="945" t="s">
        <v>461</v>
      </c>
      <c r="F86" s="946">
        <v>2016</v>
      </c>
      <c r="G86" s="945" t="s">
        <v>32</v>
      </c>
      <c r="H86" s="990" t="s">
        <v>46</v>
      </c>
      <c r="I86" s="990"/>
      <c r="J86" s="990"/>
      <c r="K86" s="990"/>
      <c r="L86" s="998" t="str">
        <f t="shared" si="127"/>
        <v>Claims on institutions and corporates with a ST credit assessment</v>
      </c>
      <c r="M86" s="972">
        <f>+CSV_CR_T0!AV86</f>
        <v>0</v>
      </c>
      <c r="N86" s="973">
        <f>+CSV_CR_T0!BC86</f>
        <v>0</v>
      </c>
      <c r="O86" s="968">
        <f>+CSV_CR_T0!BF86</f>
        <v>0</v>
      </c>
      <c r="P86" s="973">
        <f>+CSV_CR_T0!BG86</f>
        <v>0</v>
      </c>
      <c r="Q86" s="2668">
        <f>+CSV_CR_T0!BH86</f>
        <v>0</v>
      </c>
      <c r="R86" s="973">
        <f>+CSV_CR_T0!BI86</f>
        <v>0</v>
      </c>
      <c r="S86" s="2648">
        <f>+CSV_CR_T0!BJ86</f>
        <v>0</v>
      </c>
      <c r="T86" s="2679"/>
      <c r="U86" s="2670"/>
      <c r="V86" s="973">
        <f t="shared" si="103"/>
        <v>0</v>
      </c>
      <c r="W86" s="2670"/>
      <c r="X86" s="2670"/>
      <c r="Y86" s="2670"/>
      <c r="Z86" s="2670"/>
      <c r="AA86" s="2668">
        <f>IFERROR(Y86/(CSV_CR_T0!AF86*CSV_CR_T0!N86/CSV_CR_T0!BC86+CSV_CR_T0!Y86*CSV_CR_T0!V86/CSV_CR_T0!BC86),0)</f>
        <v>0</v>
      </c>
      <c r="AB86" s="973">
        <f t="shared" si="104"/>
        <v>0</v>
      </c>
      <c r="AC86" s="2668">
        <f t="shared" si="121"/>
        <v>0</v>
      </c>
      <c r="AD86" s="967"/>
      <c r="AE86" s="973">
        <f t="shared" si="105"/>
        <v>0</v>
      </c>
      <c r="AF86" s="2668">
        <f t="shared" si="106"/>
        <v>0</v>
      </c>
      <c r="AG86" s="973">
        <f t="shared" si="107"/>
        <v>0</v>
      </c>
      <c r="AH86" s="2710"/>
      <c r="AI86" s="967"/>
      <c r="AJ86" s="2667"/>
      <c r="AK86" s="972">
        <f t="shared" si="108"/>
        <v>0</v>
      </c>
      <c r="AL86" s="967"/>
      <c r="AM86" s="967"/>
      <c r="AN86" s="973">
        <f t="shared" si="109"/>
        <v>0</v>
      </c>
      <c r="AO86" s="967"/>
      <c r="AP86" s="967"/>
      <c r="AQ86" s="972">
        <f t="shared" si="122"/>
        <v>0</v>
      </c>
      <c r="AR86" s="973">
        <f t="shared" si="111"/>
        <v>0</v>
      </c>
      <c r="AS86" s="2668">
        <f t="shared" si="112"/>
        <v>0</v>
      </c>
      <c r="AT86" s="973">
        <f t="shared" si="113"/>
        <v>0</v>
      </c>
      <c r="AU86" s="2648">
        <f t="shared" si="114"/>
        <v>0</v>
      </c>
      <c r="AV86" s="1083"/>
      <c r="AW86" s="1083"/>
      <c r="AX86" s="1083"/>
      <c r="AY86" s="1083"/>
      <c r="AZ86" s="1083"/>
      <c r="BA86" s="1083"/>
      <c r="BB86" s="1083"/>
      <c r="BC86" s="1083"/>
      <c r="BD86" s="1083"/>
      <c r="BE86" s="1083"/>
      <c r="BF86" s="1083"/>
      <c r="BG86" s="1083"/>
      <c r="BH86" s="1083"/>
      <c r="BI86" s="1083"/>
      <c r="BJ86" s="1083"/>
      <c r="BK86" s="1083"/>
      <c r="BL86" s="1083"/>
      <c r="BM86" s="1083"/>
      <c r="BN86" s="1083"/>
      <c r="BO86" s="1083"/>
      <c r="BP86" s="1083"/>
      <c r="BQ86" s="1083"/>
      <c r="BR86" s="1083"/>
      <c r="BS86" s="1083"/>
      <c r="BT86" s="1083"/>
      <c r="BU86" s="1083"/>
      <c r="BV86" s="1083"/>
      <c r="BW86" s="1083"/>
      <c r="BX86" s="1083"/>
      <c r="BY86" s="1083"/>
      <c r="BZ86" s="1083"/>
    </row>
    <row r="87" spans="1:78" s="955" customFormat="1" ht="12.75">
      <c r="A87" s="953"/>
      <c r="B87" s="986">
        <v>82</v>
      </c>
      <c r="C87" s="2092" t="s">
        <v>953</v>
      </c>
      <c r="D87" s="945" t="str">
        <f t="shared" si="128"/>
        <v>Total</v>
      </c>
      <c r="E87" s="945" t="s">
        <v>461</v>
      </c>
      <c r="F87" s="946">
        <v>2016</v>
      </c>
      <c r="G87" s="945" t="s">
        <v>32</v>
      </c>
      <c r="H87" s="990" t="s">
        <v>47</v>
      </c>
      <c r="I87" s="990"/>
      <c r="J87" s="990"/>
      <c r="K87" s="990"/>
      <c r="L87" s="998" t="str">
        <f t="shared" si="127"/>
        <v>Collective investments undertakings (CIU)</v>
      </c>
      <c r="M87" s="972">
        <f>+CSV_CR_T0!AV87</f>
        <v>0</v>
      </c>
      <c r="N87" s="973">
        <f>+CSV_CR_T0!BC87</f>
        <v>0</v>
      </c>
      <c r="O87" s="968">
        <f>+CSV_CR_T0!BF87</f>
        <v>0</v>
      </c>
      <c r="P87" s="973">
        <f>+CSV_CR_T0!BG87</f>
        <v>0</v>
      </c>
      <c r="Q87" s="2668">
        <f>+CSV_CR_T0!BH87</f>
        <v>0</v>
      </c>
      <c r="R87" s="973">
        <f>+CSV_CR_T0!BI87</f>
        <v>0</v>
      </c>
      <c r="S87" s="2648">
        <f>+CSV_CR_T0!BJ87</f>
        <v>0</v>
      </c>
      <c r="T87" s="2679"/>
      <c r="U87" s="2670"/>
      <c r="V87" s="973">
        <f t="shared" si="103"/>
        <v>0</v>
      </c>
      <c r="W87" s="2670"/>
      <c r="X87" s="2670"/>
      <c r="Y87" s="2670"/>
      <c r="Z87" s="2670"/>
      <c r="AA87" s="2668">
        <f>IFERROR(Y87/(CSV_CR_T0!AF87*CSV_CR_T0!N87/CSV_CR_T0!BC87+CSV_CR_T0!Y87*CSV_CR_T0!V87/CSV_CR_T0!BC87),0)</f>
        <v>0</v>
      </c>
      <c r="AB87" s="973">
        <f t="shared" si="104"/>
        <v>0</v>
      </c>
      <c r="AC87" s="2668">
        <f t="shared" si="121"/>
        <v>0</v>
      </c>
      <c r="AD87" s="967"/>
      <c r="AE87" s="973">
        <f t="shared" si="105"/>
        <v>0</v>
      </c>
      <c r="AF87" s="2668">
        <f t="shared" si="106"/>
        <v>0</v>
      </c>
      <c r="AG87" s="973">
        <f t="shared" si="107"/>
        <v>0</v>
      </c>
      <c r="AH87" s="2710"/>
      <c r="AI87" s="967"/>
      <c r="AJ87" s="2667"/>
      <c r="AK87" s="972">
        <f t="shared" si="108"/>
        <v>0</v>
      </c>
      <c r="AL87" s="967"/>
      <c r="AM87" s="967"/>
      <c r="AN87" s="973">
        <f t="shared" si="109"/>
        <v>0</v>
      </c>
      <c r="AO87" s="967"/>
      <c r="AP87" s="967"/>
      <c r="AQ87" s="972">
        <f t="shared" si="122"/>
        <v>0</v>
      </c>
      <c r="AR87" s="973">
        <f t="shared" si="111"/>
        <v>0</v>
      </c>
      <c r="AS87" s="2668">
        <f t="shared" si="112"/>
        <v>0</v>
      </c>
      <c r="AT87" s="973">
        <f t="shared" si="113"/>
        <v>0</v>
      </c>
      <c r="AU87" s="2648">
        <f t="shared" si="114"/>
        <v>0</v>
      </c>
      <c r="AV87" s="1083"/>
      <c r="AW87" s="1083"/>
      <c r="AX87" s="1083"/>
      <c r="AY87" s="1083"/>
      <c r="AZ87" s="1083"/>
      <c r="BA87" s="1083"/>
      <c r="BB87" s="1083"/>
      <c r="BC87" s="1083"/>
      <c r="BD87" s="1083"/>
      <c r="BE87" s="1083"/>
      <c r="BF87" s="1083"/>
      <c r="BG87" s="1083"/>
      <c r="BH87" s="1083"/>
      <c r="BI87" s="1083"/>
      <c r="BJ87" s="1083"/>
      <c r="BK87" s="1083"/>
      <c r="BL87" s="1083"/>
      <c r="BM87" s="1083"/>
      <c r="BN87" s="1083"/>
      <c r="BO87" s="1083"/>
      <c r="BP87" s="1083"/>
      <c r="BQ87" s="1083"/>
      <c r="BR87" s="1083"/>
      <c r="BS87" s="1083"/>
      <c r="BT87" s="1083"/>
      <c r="BU87" s="1083"/>
      <c r="BV87" s="1083"/>
      <c r="BW87" s="1083"/>
      <c r="BX87" s="1083"/>
      <c r="BY87" s="1083"/>
      <c r="BZ87" s="1083"/>
    </row>
    <row r="88" spans="1:78" s="955" customFormat="1" ht="12.75">
      <c r="A88" s="953"/>
      <c r="B88" s="986">
        <v>83</v>
      </c>
      <c r="C88" s="2092" t="s">
        <v>953</v>
      </c>
      <c r="D88" s="945" t="str">
        <f t="shared" si="128"/>
        <v>Total</v>
      </c>
      <c r="E88" s="945" t="s">
        <v>461</v>
      </c>
      <c r="F88" s="946">
        <v>2016</v>
      </c>
      <c r="G88" s="945" t="s">
        <v>32</v>
      </c>
      <c r="H88" s="990" t="s">
        <v>29</v>
      </c>
      <c r="I88" s="990"/>
      <c r="J88" s="990"/>
      <c r="K88" s="990"/>
      <c r="L88" s="998" t="str">
        <f t="shared" si="127"/>
        <v>Equity</v>
      </c>
      <c r="M88" s="972">
        <f>+CSV_CR_T0!AV88</f>
        <v>0</v>
      </c>
      <c r="N88" s="973">
        <f>+CSV_CR_T0!BC88</f>
        <v>0</v>
      </c>
      <c r="O88" s="968">
        <f>+CSV_CR_T0!BF88</f>
        <v>0</v>
      </c>
      <c r="P88" s="973">
        <f>+CSV_CR_T0!BG88</f>
        <v>0</v>
      </c>
      <c r="Q88" s="2668">
        <f>+CSV_CR_T0!BH88</f>
        <v>0</v>
      </c>
      <c r="R88" s="973">
        <f>+CSV_CR_T0!BI88</f>
        <v>0</v>
      </c>
      <c r="S88" s="2648">
        <f>+CSV_CR_T0!BJ88</f>
        <v>0</v>
      </c>
      <c r="T88" s="2679"/>
      <c r="U88" s="2670"/>
      <c r="V88" s="973">
        <f t="shared" si="103"/>
        <v>0</v>
      </c>
      <c r="W88" s="2670"/>
      <c r="X88" s="2670"/>
      <c r="Y88" s="2670"/>
      <c r="Z88" s="2670"/>
      <c r="AA88" s="2668">
        <f>IFERROR(Y88/(CSV_CR_T0!AF88*CSV_CR_T0!N88/CSV_CR_T0!BC88+CSV_CR_T0!Y88*CSV_CR_T0!V88/CSV_CR_T0!BC88),0)</f>
        <v>0</v>
      </c>
      <c r="AB88" s="973">
        <f t="shared" si="104"/>
        <v>0</v>
      </c>
      <c r="AC88" s="2668">
        <f t="shared" si="121"/>
        <v>0</v>
      </c>
      <c r="AD88" s="967"/>
      <c r="AE88" s="973">
        <f t="shared" si="105"/>
        <v>0</v>
      </c>
      <c r="AF88" s="2668">
        <f t="shared" si="106"/>
        <v>0</v>
      </c>
      <c r="AG88" s="973">
        <f t="shared" si="107"/>
        <v>0</v>
      </c>
      <c r="AH88" s="2710"/>
      <c r="AI88" s="967"/>
      <c r="AJ88" s="2667"/>
      <c r="AK88" s="972">
        <f t="shared" si="108"/>
        <v>0</v>
      </c>
      <c r="AL88" s="967"/>
      <c r="AM88" s="967"/>
      <c r="AN88" s="973">
        <f t="shared" si="109"/>
        <v>0</v>
      </c>
      <c r="AO88" s="967"/>
      <c r="AP88" s="967"/>
      <c r="AQ88" s="972">
        <f t="shared" si="122"/>
        <v>0</v>
      </c>
      <c r="AR88" s="973">
        <f t="shared" si="111"/>
        <v>0</v>
      </c>
      <c r="AS88" s="2668">
        <f t="shared" si="112"/>
        <v>0</v>
      </c>
      <c r="AT88" s="973">
        <f t="shared" si="113"/>
        <v>0</v>
      </c>
      <c r="AU88" s="2648">
        <f t="shared" si="114"/>
        <v>0</v>
      </c>
      <c r="AV88" s="1083"/>
      <c r="AW88" s="1083"/>
      <c r="AX88" s="1083"/>
      <c r="AY88" s="1083"/>
      <c r="AZ88" s="1083"/>
      <c r="BA88" s="1083"/>
      <c r="BB88" s="1083"/>
      <c r="BC88" s="1083"/>
      <c r="BD88" s="1083"/>
      <c r="BE88" s="1083"/>
      <c r="BF88" s="1083"/>
      <c r="BG88" s="1083"/>
      <c r="BH88" s="1083"/>
      <c r="BI88" s="1083"/>
      <c r="BJ88" s="1083"/>
      <c r="BK88" s="1083"/>
      <c r="BL88" s="1083"/>
      <c r="BM88" s="1083"/>
      <c r="BN88" s="1083"/>
      <c r="BO88" s="1083"/>
      <c r="BP88" s="1083"/>
      <c r="BQ88" s="1083"/>
      <c r="BR88" s="1083"/>
      <c r="BS88" s="1083"/>
      <c r="BT88" s="1083"/>
      <c r="BU88" s="1083"/>
      <c r="BV88" s="1083"/>
      <c r="BW88" s="1083"/>
      <c r="BX88" s="1083"/>
      <c r="BY88" s="1083"/>
      <c r="BZ88" s="1083"/>
    </row>
    <row r="89" spans="1:78" s="955" customFormat="1" ht="12.75">
      <c r="A89" s="953"/>
      <c r="B89" s="986">
        <v>84</v>
      </c>
      <c r="C89" s="2092" t="s">
        <v>953</v>
      </c>
      <c r="D89" s="945" t="str">
        <f t="shared" si="128"/>
        <v>Total</v>
      </c>
      <c r="E89" s="945" t="s">
        <v>461</v>
      </c>
      <c r="F89" s="946">
        <v>2016</v>
      </c>
      <c r="G89" s="945" t="s">
        <v>32</v>
      </c>
      <c r="H89" s="990" t="s">
        <v>1</v>
      </c>
      <c r="I89" s="990"/>
      <c r="J89" s="990"/>
      <c r="K89" s="996"/>
      <c r="L89" s="998" t="str">
        <f t="shared" si="127"/>
        <v>Securitisation</v>
      </c>
      <c r="M89" s="2105"/>
      <c r="N89" s="1075"/>
      <c r="O89" s="2108"/>
      <c r="P89" s="1075"/>
      <c r="Q89" s="2671"/>
      <c r="R89" s="1075"/>
      <c r="S89" s="2650"/>
      <c r="T89" s="2681"/>
      <c r="U89" s="2671"/>
      <c r="V89" s="1075"/>
      <c r="W89" s="2671"/>
      <c r="X89" s="2671"/>
      <c r="Y89" s="2671"/>
      <c r="Z89" s="2671"/>
      <c r="AA89" s="2671"/>
      <c r="AB89" s="1075"/>
      <c r="AC89" s="2671"/>
      <c r="AD89" s="1075"/>
      <c r="AE89" s="1075"/>
      <c r="AF89" s="2671"/>
      <c r="AG89" s="1052"/>
      <c r="AH89" s="2712"/>
      <c r="AI89" s="1075"/>
      <c r="AJ89" s="2671"/>
      <c r="AK89" s="2105"/>
      <c r="AL89" s="1075"/>
      <c r="AM89" s="1075"/>
      <c r="AN89" s="1075"/>
      <c r="AO89" s="1075"/>
      <c r="AP89" s="1075"/>
      <c r="AQ89" s="2105"/>
      <c r="AR89" s="1075"/>
      <c r="AS89" s="2671"/>
      <c r="AT89" s="1075"/>
      <c r="AU89" s="2650"/>
      <c r="AV89" s="1083"/>
      <c r="AW89" s="1083"/>
      <c r="AX89" s="1083"/>
      <c r="AY89" s="1083"/>
      <c r="AZ89" s="1083"/>
      <c r="BA89" s="1083"/>
      <c r="BB89" s="1083"/>
      <c r="BC89" s="1083"/>
      <c r="BD89" s="1083"/>
      <c r="BE89" s="1083"/>
      <c r="BF89" s="1083"/>
      <c r="BG89" s="1083"/>
      <c r="BH89" s="1083"/>
      <c r="BI89" s="1083"/>
      <c r="BJ89" s="1083"/>
      <c r="BK89" s="1083"/>
      <c r="BL89" s="1083"/>
      <c r="BM89" s="1083"/>
      <c r="BN89" s="1083"/>
      <c r="BO89" s="1083"/>
      <c r="BP89" s="1083"/>
      <c r="BQ89" s="1083"/>
      <c r="BR89" s="1083"/>
      <c r="BS89" s="1083"/>
      <c r="BT89" s="1083"/>
      <c r="BU89" s="1083"/>
      <c r="BV89" s="1083"/>
      <c r="BW89" s="1083"/>
      <c r="BX89" s="1083"/>
      <c r="BY89" s="1083"/>
      <c r="BZ89" s="1083"/>
    </row>
    <row r="90" spans="1:78" s="955" customFormat="1" ht="12.75">
      <c r="A90" s="953"/>
      <c r="B90" s="988">
        <v>85</v>
      </c>
      <c r="C90" s="2094" t="s">
        <v>953</v>
      </c>
      <c r="D90" s="949" t="str">
        <f t="shared" si="128"/>
        <v>Total</v>
      </c>
      <c r="E90" s="949" t="s">
        <v>461</v>
      </c>
      <c r="F90" s="950">
        <v>2016</v>
      </c>
      <c r="G90" s="949" t="s">
        <v>32</v>
      </c>
      <c r="H90" s="992" t="s">
        <v>48</v>
      </c>
      <c r="I90" s="992"/>
      <c r="J90" s="992"/>
      <c r="K90" s="993"/>
      <c r="L90" s="999" t="str">
        <f t="shared" si="127"/>
        <v>Other exposures</v>
      </c>
      <c r="M90" s="1074">
        <f>+CSV_CR_T0!AV90</f>
        <v>0</v>
      </c>
      <c r="N90" s="1059">
        <f>+CSV_CR_T0!BC90</f>
        <v>0</v>
      </c>
      <c r="O90" s="981">
        <f>+CSV_CR_T0!BF90</f>
        <v>0</v>
      </c>
      <c r="P90" s="1059">
        <f>+CSV_CR_T0!BG90</f>
        <v>0</v>
      </c>
      <c r="Q90" s="2693">
        <f>+CSV_CR_T0!BH90</f>
        <v>0</v>
      </c>
      <c r="R90" s="1059">
        <f>+CSV_CR_T0!BI90</f>
        <v>0</v>
      </c>
      <c r="S90" s="2651">
        <f>+CSV_CR_T0!BJ90</f>
        <v>0</v>
      </c>
      <c r="T90" s="2682"/>
      <c r="U90" s="2683"/>
      <c r="V90" s="1059">
        <f t="shared" ref="V90:V91" si="137">+T90*M90</f>
        <v>0</v>
      </c>
      <c r="W90" s="2683"/>
      <c r="X90" s="2683"/>
      <c r="Y90" s="2683"/>
      <c r="Z90" s="2683"/>
      <c r="AA90" s="2693">
        <f>IFERROR(Y90/(CSV_CR_T0!AF90*CSV_CR_T0!N90/CSV_CR_T0!BC90+CSV_CR_T0!Y90*CSV_CR_T0!V90/CSV_CR_T0!BC90),0)</f>
        <v>0</v>
      </c>
      <c r="AB90" s="1059">
        <f>+V90*W90</f>
        <v>0</v>
      </c>
      <c r="AC90" s="2693">
        <f>+T90*R90</f>
        <v>0</v>
      </c>
      <c r="AD90" s="980"/>
      <c r="AE90" s="1059">
        <f t="shared" ref="AE90:AE91" si="138">+AB90-AD90</f>
        <v>0</v>
      </c>
      <c r="AF90" s="2693">
        <f>IFERROR(AE90/M90,0)</f>
        <v>0</v>
      </c>
      <c r="AG90" s="1059">
        <f>MAX(0,(N90*Y90)-P90)</f>
        <v>0</v>
      </c>
      <c r="AH90" s="2713"/>
      <c r="AI90" s="980"/>
      <c r="AJ90" s="2672"/>
      <c r="AK90" s="1074">
        <f>+M90-V90</f>
        <v>0</v>
      </c>
      <c r="AL90" s="980"/>
      <c r="AM90" s="980"/>
      <c r="AN90" s="1059">
        <f>+N90+V90</f>
        <v>0</v>
      </c>
      <c r="AO90" s="980"/>
      <c r="AP90" s="980"/>
      <c r="AQ90" s="1074">
        <f t="shared" ref="AQ90:AQ91" si="139">+AR90+AT90</f>
        <v>0</v>
      </c>
      <c r="AR90" s="1059">
        <f>+P90+AG90+AB90</f>
        <v>0</v>
      </c>
      <c r="AS90" s="2693">
        <f t="shared" ref="AS90:AS91" si="140">IFERROR(AR90/AN90,0)</f>
        <v>0</v>
      </c>
      <c r="AT90" s="1059">
        <f>+R90-AD90</f>
        <v>0</v>
      </c>
      <c r="AU90" s="2651">
        <f t="shared" ref="AU90:AU91" si="141">IFERROR(AT90/AK90,0)</f>
        <v>0</v>
      </c>
      <c r="AV90" s="1083"/>
      <c r="AW90" s="1083"/>
      <c r="AX90" s="1083"/>
      <c r="AY90" s="1083"/>
      <c r="AZ90" s="1083"/>
      <c r="BA90" s="1083"/>
      <c r="BB90" s="1083"/>
      <c r="BC90" s="1083"/>
      <c r="BD90" s="1083"/>
      <c r="BE90" s="1083"/>
      <c r="BF90" s="1083"/>
      <c r="BG90" s="1083"/>
      <c r="BH90" s="1083"/>
      <c r="BI90" s="1083"/>
      <c r="BJ90" s="1083"/>
      <c r="BK90" s="1083"/>
      <c r="BL90" s="1083"/>
      <c r="BM90" s="1083"/>
      <c r="BN90" s="1083"/>
      <c r="BO90" s="1083"/>
      <c r="BP90" s="1083"/>
      <c r="BQ90" s="1083"/>
      <c r="BR90" s="1083"/>
      <c r="BS90" s="1083"/>
      <c r="BT90" s="1083"/>
      <c r="BU90" s="1083"/>
      <c r="BV90" s="1083"/>
      <c r="BW90" s="1083"/>
      <c r="BX90" s="1083"/>
      <c r="BY90" s="1083"/>
      <c r="BZ90" s="1083"/>
    </row>
    <row r="91" spans="1:78" s="1096" customFormat="1" thickBot="1">
      <c r="A91" s="956"/>
      <c r="B91" s="994">
        <v>86</v>
      </c>
      <c r="C91" s="2095" t="s">
        <v>954</v>
      </c>
      <c r="D91" s="2088" t="str">
        <f t="shared" si="128"/>
        <v>Total</v>
      </c>
      <c r="E91" s="2088" t="s">
        <v>461</v>
      </c>
      <c r="F91" s="2089">
        <v>2016</v>
      </c>
      <c r="G91" s="2088" t="s">
        <v>32</v>
      </c>
      <c r="H91" s="1863" t="s">
        <v>672</v>
      </c>
      <c r="I91" s="1863"/>
      <c r="J91" s="1863"/>
      <c r="K91" s="1863"/>
      <c r="L91" s="1000" t="str">
        <f t="shared" si="127"/>
        <v>TOTAL</v>
      </c>
      <c r="M91" s="1061">
        <f>+CSV_CR_T0!AV91</f>
        <v>0</v>
      </c>
      <c r="N91" s="1062">
        <f>+CSV_CR_T0!BC91</f>
        <v>0</v>
      </c>
      <c r="O91" s="1063">
        <f>+CSV_CR_T0!BF91</f>
        <v>0</v>
      </c>
      <c r="P91" s="1062">
        <f>+CSV_CR_T0!BG91</f>
        <v>0</v>
      </c>
      <c r="Q91" s="2673">
        <f>+CSV_CR_T0!BH91</f>
        <v>0</v>
      </c>
      <c r="R91" s="1062">
        <f>+CSV_CR_T0!BI91</f>
        <v>0</v>
      </c>
      <c r="S91" s="2652">
        <f>+CSV_CR_T0!BJ91</f>
        <v>0</v>
      </c>
      <c r="T91" s="2698"/>
      <c r="U91" s="2673"/>
      <c r="V91" s="1062">
        <f t="shared" si="137"/>
        <v>0</v>
      </c>
      <c r="W91" s="2673"/>
      <c r="X91" s="2673"/>
      <c r="Y91" s="2673"/>
      <c r="Z91" s="2673"/>
      <c r="AA91" s="2673">
        <f>IFERROR(Y91/(CSV_CR_T0!AF91*CSV_CR_T0!N91/CSV_CR_T0!BC91+CSV_CR_T0!Y91*CSV_CR_T0!V91/CSV_CR_T0!BC91),0)</f>
        <v>0</v>
      </c>
      <c r="AB91" s="1062">
        <f>+V91*W91</f>
        <v>0</v>
      </c>
      <c r="AC91" s="2673">
        <f>+T91*M91</f>
        <v>0</v>
      </c>
      <c r="AD91" s="1062">
        <f t="shared" ref="AD91" si="142">+AD64+AD65+AD66+AD67+AD68+AD69+AD70+AD74+AD78+AD84+AD85+AD86+AD87+AD88+AD90</f>
        <v>0</v>
      </c>
      <c r="AE91" s="1062">
        <f t="shared" si="138"/>
        <v>0</v>
      </c>
      <c r="AF91" s="2673">
        <f>IFERROR(AE91/M91,0)</f>
        <v>0</v>
      </c>
      <c r="AG91" s="1062">
        <f>MAX(0,(N91*Y91)-P91)</f>
        <v>0</v>
      </c>
      <c r="AH91" s="2714">
        <f t="shared" ref="AH91:AI91" si="143">+AH64+AH65+AH66+AH67+AH68+AH69+AH70+AH74+AH78+AH84+AH85+AH86+AH87+AH88+AH90</f>
        <v>0</v>
      </c>
      <c r="AI91" s="1062">
        <f t="shared" si="143"/>
        <v>0</v>
      </c>
      <c r="AJ91" s="2673">
        <f>AJ70+AJ74+AJ78</f>
        <v>0</v>
      </c>
      <c r="AK91" s="1061">
        <f>+M91-V91</f>
        <v>0</v>
      </c>
      <c r="AL91" s="1062">
        <f t="shared" ref="AL91:AM91" si="144">+AL64+AL65+AL66+AL67+AL68+AL69+AL70+AL74+AL78+AL84+AL85+AL86+AL87+AL88+AL90</f>
        <v>0</v>
      </c>
      <c r="AM91" s="1062">
        <f t="shared" si="144"/>
        <v>0</v>
      </c>
      <c r="AN91" s="1062">
        <f>+N91+V91</f>
        <v>0</v>
      </c>
      <c r="AO91" s="1062">
        <f t="shared" ref="AO91:AP91" si="145">+AO64+AO65+AO66+AO67+AO68+AO69+AO70+AO74+AO78+AO84+AO85+AO86+AO87+AO88+AO90</f>
        <v>0</v>
      </c>
      <c r="AP91" s="1062">
        <f t="shared" si="145"/>
        <v>0</v>
      </c>
      <c r="AQ91" s="1061">
        <f t="shared" si="139"/>
        <v>0</v>
      </c>
      <c r="AR91" s="1062">
        <f>+P91+AG91+AB91</f>
        <v>0</v>
      </c>
      <c r="AS91" s="2673">
        <f t="shared" si="140"/>
        <v>0</v>
      </c>
      <c r="AT91" s="1062">
        <f>+R91-AD91</f>
        <v>0</v>
      </c>
      <c r="AU91" s="2652">
        <f t="shared" si="141"/>
        <v>0</v>
      </c>
      <c r="AV91" s="1095"/>
      <c r="AW91" s="1095"/>
      <c r="AX91" s="1095"/>
      <c r="AY91" s="1095"/>
      <c r="AZ91" s="1095"/>
      <c r="BA91" s="1095"/>
      <c r="BB91" s="1095"/>
      <c r="BC91" s="1095"/>
      <c r="BD91" s="1095"/>
      <c r="BE91" s="1095"/>
      <c r="BF91" s="1095"/>
      <c r="BG91" s="1095"/>
      <c r="BH91" s="1095"/>
      <c r="BI91" s="1095"/>
      <c r="BJ91" s="1095"/>
      <c r="BK91" s="1095"/>
      <c r="BL91" s="1095"/>
      <c r="BM91" s="1095"/>
      <c r="BN91" s="1095"/>
      <c r="BO91" s="1095"/>
      <c r="BP91" s="1095"/>
      <c r="BQ91" s="1095"/>
      <c r="BR91" s="1095"/>
      <c r="BS91" s="1095"/>
      <c r="BT91" s="1095"/>
      <c r="BU91" s="1095"/>
      <c r="BV91" s="1095"/>
      <c r="BW91" s="1095"/>
      <c r="BX91" s="1095"/>
      <c r="BY91" s="1095"/>
      <c r="BZ91" s="1095"/>
    </row>
    <row r="92" spans="1:78" s="1083" customFormat="1" ht="13.5" customHeight="1">
      <c r="A92" s="1082"/>
      <c r="B92" s="1082"/>
      <c r="C92" s="1082"/>
      <c r="M92" s="1084"/>
      <c r="N92" s="1084"/>
      <c r="O92" s="1084"/>
      <c r="P92" s="1084"/>
      <c r="Q92" s="2664"/>
      <c r="R92" s="1084"/>
      <c r="S92" s="2664"/>
      <c r="T92" s="2664"/>
      <c r="U92" s="2664"/>
      <c r="V92" s="1084"/>
      <c r="W92" s="2664"/>
      <c r="X92" s="2664"/>
      <c r="Y92" s="2664"/>
      <c r="Z92" s="2664"/>
      <c r="AA92" s="2664"/>
      <c r="AB92" s="1084"/>
      <c r="AC92" s="2664"/>
      <c r="AD92" s="1084"/>
      <c r="AE92" s="1084"/>
      <c r="AF92" s="2664"/>
      <c r="AG92" s="1084"/>
      <c r="AH92" s="2705"/>
      <c r="AI92" s="1084"/>
      <c r="AJ92" s="2664"/>
      <c r="AK92" s="1084"/>
      <c r="AL92" s="1084"/>
      <c r="AM92" s="1084"/>
      <c r="AN92" s="1084"/>
      <c r="AO92" s="1084"/>
      <c r="AP92" s="1084"/>
      <c r="AQ92" s="1084"/>
      <c r="AR92" s="1091"/>
      <c r="AS92" s="2703"/>
      <c r="AT92" s="1091"/>
      <c r="AU92" s="2703"/>
    </row>
    <row r="93" spans="1:78" s="1083" customFormat="1" ht="13.5" customHeight="1">
      <c r="A93" s="1082"/>
      <c r="B93" s="1082"/>
      <c r="C93" s="1082"/>
      <c r="M93" s="1084"/>
      <c r="N93" s="1084"/>
      <c r="O93" s="1084"/>
      <c r="P93" s="1084"/>
      <c r="Q93" s="2664"/>
      <c r="R93" s="1084"/>
      <c r="S93" s="2664"/>
      <c r="T93" s="2664"/>
      <c r="U93" s="2664"/>
      <c r="V93" s="1084"/>
      <c r="W93" s="2664"/>
      <c r="X93" s="2664"/>
      <c r="Y93" s="2664"/>
      <c r="Z93" s="2664"/>
      <c r="AA93" s="2664"/>
      <c r="AB93" s="1084"/>
      <c r="AC93" s="2664"/>
      <c r="AD93" s="1084"/>
      <c r="AE93" s="1084"/>
      <c r="AF93" s="2664"/>
      <c r="AG93" s="1084"/>
      <c r="AH93" s="2705"/>
      <c r="AI93" s="1084"/>
      <c r="AJ93" s="2664"/>
      <c r="AK93" s="1084"/>
      <c r="AL93" s="1084"/>
      <c r="AM93" s="1084"/>
      <c r="AN93" s="1084"/>
      <c r="AO93" s="1084"/>
      <c r="AP93" s="1084"/>
      <c r="AQ93" s="1084"/>
      <c r="AR93" s="1084"/>
      <c r="AS93" s="2664"/>
      <c r="AT93" s="1084"/>
      <c r="AU93" s="2664"/>
    </row>
    <row r="94" spans="1:78" s="1083" customFormat="1" ht="13.5" customHeight="1">
      <c r="A94" s="1082"/>
      <c r="B94" s="1082"/>
      <c r="C94" s="1082"/>
      <c r="M94" s="1084"/>
      <c r="N94" s="1084"/>
      <c r="O94" s="1084"/>
      <c r="P94" s="1084"/>
      <c r="Q94" s="2664"/>
      <c r="R94" s="1084"/>
      <c r="S94" s="2664"/>
      <c r="T94" s="2664"/>
      <c r="U94" s="2664"/>
      <c r="V94" s="1084"/>
      <c r="W94" s="2664"/>
      <c r="X94" s="2664"/>
      <c r="Y94" s="2664"/>
      <c r="Z94" s="2664"/>
      <c r="AA94" s="2664"/>
      <c r="AB94" s="1084"/>
      <c r="AC94" s="2664"/>
      <c r="AD94" s="1084"/>
      <c r="AE94" s="1084"/>
      <c r="AF94" s="2664"/>
      <c r="AG94" s="1084"/>
      <c r="AH94" s="2705"/>
      <c r="AI94" s="1084"/>
      <c r="AJ94" s="2664"/>
      <c r="AK94" s="1084"/>
      <c r="AL94" s="1084"/>
      <c r="AM94" s="1084"/>
      <c r="AN94" s="1084"/>
      <c r="AO94" s="1084"/>
      <c r="AP94" s="1084"/>
      <c r="AQ94" s="1084"/>
      <c r="AR94" s="1084"/>
      <c r="AS94" s="2664"/>
      <c r="AT94" s="1084"/>
      <c r="AU94" s="2664"/>
    </row>
  </sheetData>
  <autoFilter ref="C5:K5"/>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BD92"/>
  <sheetViews>
    <sheetView showGridLines="0" zoomScale="85" zoomScaleNormal="85" workbookViewId="0">
      <pane xSplit="12" ySplit="5" topLeftCell="M6" activePane="bottomRight" state="frozen"/>
      <selection pane="topRight" activeCell="M1" sqref="M1"/>
      <selection pane="bottomLeft" activeCell="A6" sqref="A6"/>
      <selection pane="bottomRight" activeCell="M6" sqref="M6"/>
    </sheetView>
  </sheetViews>
  <sheetFormatPr defaultColWidth="11.42578125" defaultRowHeight="13.5" customHeight="1"/>
  <cols>
    <col min="1" max="1" width="4.7109375" style="1092" customWidth="1"/>
    <col min="2" max="2" width="12.7109375" style="1092" hidden="1" customWidth="1"/>
    <col min="3" max="3" width="12.7109375" style="1092" customWidth="1"/>
    <col min="4" max="4" width="15.85546875" style="1085" customWidth="1"/>
    <col min="5" max="7" width="12.7109375" style="1085" customWidth="1"/>
    <col min="8" max="11" width="12.7109375" style="1085" hidden="1" customWidth="1"/>
    <col min="12" max="12" width="60.7109375" style="1085" customWidth="1"/>
    <col min="13" max="17" width="12.7109375" style="942" customWidth="1"/>
    <col min="18" max="20" width="12.7109375" style="2732" customWidth="1"/>
    <col min="21" max="25" width="12.7109375" style="942" customWidth="1"/>
    <col min="26" max="26" width="13.42578125" style="1085" customWidth="1"/>
    <col min="27" max="27" width="10.7109375" style="1085" customWidth="1"/>
    <col min="28" max="28" width="27.42578125" style="1085" customWidth="1"/>
    <col min="29" max="30" width="10.7109375" style="1085" customWidth="1"/>
    <col min="31" max="31" width="12.140625" style="1085" customWidth="1"/>
    <col min="32" max="32" width="17" style="1085" customWidth="1"/>
    <col min="33" max="33" width="16.5703125" style="1085" customWidth="1"/>
    <col min="34" max="34" width="14.7109375" style="1085" bestFit="1" customWidth="1"/>
    <col min="35" max="36" width="14.7109375" style="1085" customWidth="1"/>
    <col min="37" max="37" width="10.7109375" style="1085" customWidth="1"/>
    <col min="38" max="38" width="13.85546875" style="1085" bestFit="1" customWidth="1"/>
    <col min="39" max="40" width="13.85546875" style="1085" customWidth="1"/>
    <col min="41" max="41" width="10.7109375" style="1085" customWidth="1"/>
    <col min="42" max="42" width="22.42578125" style="1085" customWidth="1"/>
    <col min="43" max="46" width="12.28515625" style="1085" customWidth="1"/>
    <col min="47" max="47" width="12.140625" style="1085" customWidth="1"/>
    <col min="48" max="48" width="14.5703125" style="1085" customWidth="1"/>
    <col min="49" max="50" width="10.7109375" style="1085" customWidth="1"/>
    <col min="51" max="51" width="16.140625" style="1085" customWidth="1"/>
    <col min="52" max="52" width="18" style="1085" customWidth="1"/>
    <col min="53" max="53" width="11.140625" style="1085" bestFit="1" customWidth="1"/>
    <col min="54" max="54" width="14.42578125" style="1085" bestFit="1" customWidth="1"/>
    <col min="55" max="55" width="14" style="1085" customWidth="1"/>
    <col min="56" max="56" width="15.28515625" style="1085" customWidth="1"/>
    <col min="57" max="16384" width="11.42578125" style="1085"/>
  </cols>
  <sheetData>
    <row r="1" spans="1:56" s="367" customFormat="1" ht="65.25" customHeight="1">
      <c r="A1" s="365"/>
      <c r="B1" s="365"/>
      <c r="C1" s="365"/>
      <c r="D1" s="366"/>
      <c r="E1" s="366"/>
      <c r="F1" s="619"/>
      <c r="G1" s="619" t="s">
        <v>1490</v>
      </c>
      <c r="H1" s="619"/>
      <c r="I1" s="619"/>
      <c r="J1" s="619"/>
      <c r="K1" s="619"/>
      <c r="L1" s="1004"/>
      <c r="M1" s="619"/>
      <c r="N1" s="1087"/>
      <c r="O1" s="942"/>
      <c r="P1" s="942"/>
      <c r="Q1" s="942"/>
      <c r="R1" s="2715"/>
      <c r="S1" s="2715"/>
      <c r="T1" s="2715"/>
      <c r="U1" s="1087"/>
      <c r="V1" s="1087"/>
      <c r="W1" s="1087"/>
      <c r="X1" s="1087"/>
      <c r="Y1" s="1087"/>
      <c r="Z1" s="1085"/>
      <c r="AA1" s="1085"/>
      <c r="AB1" s="1085"/>
      <c r="AC1" s="1085"/>
      <c r="AD1" s="1085"/>
      <c r="AE1" s="1085"/>
      <c r="AF1" s="1085"/>
      <c r="AG1" s="1085"/>
      <c r="AH1" s="1085"/>
      <c r="AI1" s="1085"/>
      <c r="AJ1" s="1085"/>
      <c r="AK1" s="1085"/>
      <c r="AL1" s="1085"/>
      <c r="AM1" s="1085"/>
      <c r="AN1" s="1085"/>
      <c r="AO1" s="1085"/>
      <c r="AP1" s="1085"/>
      <c r="AQ1" s="1085"/>
      <c r="AR1" s="1085"/>
      <c r="AS1" s="1085"/>
      <c r="AT1" s="1085"/>
      <c r="AU1" s="1085"/>
      <c r="AV1" s="1085"/>
      <c r="AW1" s="1085"/>
      <c r="AX1" s="1085"/>
      <c r="AY1" s="1085"/>
      <c r="AZ1" s="1085"/>
      <c r="BA1" s="1085"/>
      <c r="BB1" s="1085"/>
      <c r="BC1" s="1085"/>
      <c r="BD1" s="1085"/>
    </row>
    <row r="2" spans="1:56" s="955" customFormat="1" ht="32.25" customHeight="1" thickBot="1">
      <c r="A2" s="953"/>
      <c r="B2" s="953"/>
      <c r="C2" s="953"/>
      <c r="D2" s="954"/>
      <c r="E2" s="954"/>
      <c r="F2" s="954"/>
      <c r="L2" s="1004"/>
      <c r="M2" s="1086"/>
      <c r="N2" s="1086"/>
      <c r="O2" s="1086"/>
      <c r="P2" s="1086"/>
      <c r="Q2" s="1086"/>
      <c r="R2" s="2716"/>
      <c r="S2" s="2716"/>
      <c r="T2" s="2716"/>
      <c r="U2" s="1086"/>
      <c r="V2" s="1086"/>
      <c r="W2" s="1086"/>
      <c r="X2" s="1086"/>
      <c r="Y2" s="1086"/>
      <c r="Z2" s="1083"/>
      <c r="AA2" s="1083"/>
      <c r="AB2" s="1083"/>
      <c r="AC2" s="1083"/>
      <c r="AD2" s="1083"/>
      <c r="AE2" s="1083"/>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row>
    <row r="3" spans="1:56" s="955" customFormat="1" ht="32.25" customHeight="1" thickBot="1">
      <c r="A3" s="953"/>
      <c r="B3" s="953"/>
      <c r="C3" s="953"/>
      <c r="D3" s="954"/>
      <c r="E3" s="954"/>
      <c r="F3" s="954"/>
      <c r="L3" s="368"/>
      <c r="M3" s="2111"/>
      <c r="N3" s="2112"/>
      <c r="O3" s="2112"/>
      <c r="P3" s="2112"/>
      <c r="Q3" s="2112"/>
      <c r="R3" s="2717"/>
      <c r="S3" s="2717" t="s">
        <v>681</v>
      </c>
      <c r="T3" s="2717"/>
      <c r="U3" s="2112"/>
      <c r="V3" s="2112"/>
      <c r="W3" s="2112"/>
      <c r="X3" s="2112"/>
      <c r="Y3" s="2113"/>
      <c r="Z3" s="1083"/>
      <c r="AA3" s="1083"/>
      <c r="AB3" s="1083"/>
      <c r="AC3" s="1083"/>
      <c r="AD3" s="1083"/>
      <c r="AE3" s="1083"/>
      <c r="AF3" s="1083"/>
      <c r="AG3" s="1083"/>
      <c r="AH3" s="1083"/>
      <c r="AI3" s="1083"/>
      <c r="AJ3" s="1083"/>
      <c r="AK3" s="1083"/>
      <c r="AL3" s="1083"/>
      <c r="AM3" s="1083"/>
      <c r="AN3" s="1083"/>
      <c r="AO3" s="1083"/>
      <c r="AP3" s="1083"/>
      <c r="AQ3" s="1083"/>
      <c r="AR3" s="1083"/>
      <c r="AS3" s="1083"/>
      <c r="AT3" s="1083"/>
      <c r="AU3" s="1083"/>
      <c r="AV3" s="1083"/>
      <c r="AW3" s="1083"/>
      <c r="AX3" s="1083"/>
      <c r="AY3" s="1083"/>
      <c r="AZ3" s="1083"/>
      <c r="BA3" s="1083"/>
      <c r="BB3" s="1083"/>
      <c r="BC3" s="1083"/>
      <c r="BD3" s="1083"/>
    </row>
    <row r="4" spans="1:56" s="955" customFormat="1" ht="32.25" hidden="1" customHeight="1" thickBot="1">
      <c r="A4" s="953"/>
      <c r="B4" s="953"/>
      <c r="C4" s="953"/>
      <c r="D4" s="954"/>
      <c r="E4" s="954"/>
      <c r="F4" s="954"/>
      <c r="L4" s="368"/>
      <c r="M4" s="1517">
        <v>1</v>
      </c>
      <c r="N4" s="1518">
        <v>2</v>
      </c>
      <c r="O4" s="1518">
        <v>3</v>
      </c>
      <c r="P4" s="1518">
        <v>4</v>
      </c>
      <c r="Q4" s="1518">
        <v>5</v>
      </c>
      <c r="R4" s="2718">
        <v>6</v>
      </c>
      <c r="S4" s="2718">
        <v>7</v>
      </c>
      <c r="T4" s="2718">
        <v>8</v>
      </c>
      <c r="U4" s="1518">
        <v>9</v>
      </c>
      <c r="V4" s="1518">
        <v>11</v>
      </c>
      <c r="W4" s="1518">
        <v>10</v>
      </c>
      <c r="X4" s="1518">
        <v>12</v>
      </c>
      <c r="Y4" s="1519">
        <v>13</v>
      </c>
      <c r="Z4" s="1083"/>
      <c r="AA4" s="1083"/>
      <c r="AB4" s="1083"/>
      <c r="AC4" s="1083"/>
      <c r="AD4" s="1083"/>
      <c r="AE4" s="1083"/>
      <c r="AF4" s="1083"/>
      <c r="AG4" s="1083"/>
      <c r="AH4" s="1083"/>
      <c r="AI4" s="1083"/>
      <c r="AJ4" s="1083"/>
      <c r="AK4" s="1083"/>
      <c r="AL4" s="1083"/>
      <c r="AM4" s="1083"/>
      <c r="AN4" s="1083"/>
      <c r="AO4" s="1083"/>
      <c r="AP4" s="1083"/>
      <c r="AQ4" s="1083"/>
      <c r="AR4" s="1083"/>
      <c r="AS4" s="1083"/>
      <c r="AT4" s="1083"/>
      <c r="AU4" s="1083"/>
      <c r="AV4" s="1083"/>
      <c r="AW4" s="1083"/>
      <c r="AX4" s="1083"/>
      <c r="AY4" s="1083"/>
      <c r="AZ4" s="1083"/>
      <c r="BA4" s="1083"/>
      <c r="BB4" s="1083"/>
      <c r="BC4" s="1083"/>
      <c r="BD4" s="1083"/>
    </row>
    <row r="5" spans="1:56" s="1046" customFormat="1" ht="102.75" customHeight="1" thickBot="1">
      <c r="A5" s="956"/>
      <c r="B5" s="984" t="s">
        <v>1201</v>
      </c>
      <c r="C5" s="2090" t="s">
        <v>953</v>
      </c>
      <c r="D5" s="957" t="s">
        <v>633</v>
      </c>
      <c r="E5" s="957" t="s">
        <v>634</v>
      </c>
      <c r="F5" s="957" t="s">
        <v>635</v>
      </c>
      <c r="G5" s="957" t="s">
        <v>636</v>
      </c>
      <c r="H5" s="983" t="s">
        <v>1065</v>
      </c>
      <c r="I5" s="983" t="s">
        <v>1066</v>
      </c>
      <c r="J5" s="983" t="s">
        <v>1067</v>
      </c>
      <c r="K5" s="983" t="s">
        <v>1068</v>
      </c>
      <c r="L5" s="1041" t="s">
        <v>1069</v>
      </c>
      <c r="M5" s="1077" t="s">
        <v>682</v>
      </c>
      <c r="N5" s="1078" t="s">
        <v>733</v>
      </c>
      <c r="O5" s="1078" t="s">
        <v>683</v>
      </c>
      <c r="P5" s="1078" t="s">
        <v>736</v>
      </c>
      <c r="Q5" s="1078" t="s">
        <v>684</v>
      </c>
      <c r="R5" s="2719" t="s">
        <v>685</v>
      </c>
      <c r="S5" s="2719" t="s">
        <v>686</v>
      </c>
      <c r="T5" s="2719" t="s">
        <v>687</v>
      </c>
      <c r="U5" s="1078" t="s">
        <v>688</v>
      </c>
      <c r="V5" s="1078" t="s">
        <v>689</v>
      </c>
      <c r="W5" s="1078" t="s">
        <v>734</v>
      </c>
      <c r="X5" s="1078" t="s">
        <v>690</v>
      </c>
      <c r="Y5" s="1079" t="s">
        <v>735</v>
      </c>
      <c r="Z5" s="1083"/>
      <c r="AA5" s="1083"/>
      <c r="AB5" s="1083"/>
      <c r="AC5" s="1083"/>
      <c r="AD5" s="1083"/>
      <c r="AE5" s="1083"/>
      <c r="AF5" s="1083"/>
      <c r="AG5" s="1083"/>
      <c r="AH5" s="1083"/>
      <c r="AI5" s="1083"/>
      <c r="AJ5" s="1083"/>
      <c r="AK5" s="1083"/>
      <c r="AL5" s="1083"/>
      <c r="AM5" s="1083"/>
      <c r="AN5" s="1083"/>
      <c r="AO5" s="1083"/>
      <c r="AP5" s="1083"/>
      <c r="AQ5" s="1083"/>
      <c r="AR5" s="1083"/>
      <c r="AS5" s="1083"/>
      <c r="AT5" s="1083"/>
      <c r="AU5" s="1083"/>
      <c r="AV5" s="1083"/>
      <c r="AW5" s="1083"/>
      <c r="AX5" s="1083"/>
      <c r="AY5" s="1083"/>
      <c r="AZ5" s="1083"/>
      <c r="BA5" s="1083"/>
      <c r="BB5" s="1083"/>
      <c r="BC5" s="1083"/>
      <c r="BD5" s="1083"/>
    </row>
    <row r="6" spans="1:56" s="955" customFormat="1" ht="13.5" customHeight="1">
      <c r="A6" s="953"/>
      <c r="B6" s="985">
        <v>1</v>
      </c>
      <c r="C6" s="2091" t="s">
        <v>953</v>
      </c>
      <c r="D6" s="943" t="s">
        <v>49</v>
      </c>
      <c r="E6" s="943" t="s">
        <v>671</v>
      </c>
      <c r="F6" s="944">
        <v>2015</v>
      </c>
      <c r="G6" s="943" t="s">
        <v>8</v>
      </c>
      <c r="H6" s="989" t="s">
        <v>9</v>
      </c>
      <c r="I6" s="989"/>
      <c r="J6" s="989"/>
      <c r="K6" s="989"/>
      <c r="L6" s="997" t="str">
        <f>IF(K6="",IF(J6="",IF(I6="",IF(H6="","",H6),"    "&amp;I6),"        "&amp;J6),"                "&amp;K6)</f>
        <v>Central banks and central governments</v>
      </c>
      <c r="M6" s="962"/>
      <c r="N6" s="963"/>
      <c r="O6" s="970">
        <f>+P6+Q6</f>
        <v>0</v>
      </c>
      <c r="P6" s="970">
        <f>+CSV_CR_T0!BG6</f>
        <v>0</v>
      </c>
      <c r="Q6" s="970">
        <f>+CSV_CR_T0!BI6</f>
        <v>0</v>
      </c>
      <c r="R6" s="2720"/>
      <c r="S6" s="2720"/>
      <c r="T6" s="2720"/>
      <c r="U6" s="963"/>
      <c r="V6" s="963"/>
      <c r="W6" s="963"/>
      <c r="X6" s="963"/>
      <c r="Y6" s="965"/>
      <c r="Z6" s="1083"/>
      <c r="AA6" s="1083"/>
      <c r="AB6" s="1083"/>
      <c r="AC6" s="1083"/>
      <c r="AD6" s="1083"/>
      <c r="AE6" s="1083"/>
      <c r="AF6" s="1083"/>
      <c r="AG6" s="1083"/>
      <c r="AH6" s="1083"/>
      <c r="AI6" s="1083"/>
      <c r="AJ6" s="1083"/>
      <c r="AK6" s="1083"/>
      <c r="AL6" s="1083"/>
      <c r="AM6" s="1083"/>
      <c r="AN6" s="1083"/>
      <c r="AO6" s="1083"/>
      <c r="AP6" s="1083"/>
      <c r="AQ6" s="1083"/>
      <c r="AR6" s="1083"/>
      <c r="AS6" s="1083"/>
      <c r="AT6" s="1083"/>
      <c r="AU6" s="1083"/>
      <c r="AV6" s="1083"/>
      <c r="AW6" s="1083"/>
      <c r="AX6" s="1083"/>
      <c r="AY6" s="1083"/>
      <c r="AZ6" s="1083"/>
      <c r="BA6" s="1083"/>
      <c r="BB6" s="1083"/>
      <c r="BC6" s="1083"/>
      <c r="BD6" s="1083"/>
    </row>
    <row r="7" spans="1:56" s="955" customFormat="1" ht="12.75">
      <c r="A7" s="953"/>
      <c r="B7" s="986">
        <v>2</v>
      </c>
      <c r="C7" s="2092" t="s">
        <v>953</v>
      </c>
      <c r="D7" s="945" t="str">
        <f>$D$6</f>
        <v>Total</v>
      </c>
      <c r="E7" s="945" t="s">
        <v>671</v>
      </c>
      <c r="F7" s="946">
        <v>2015</v>
      </c>
      <c r="G7" s="945" t="s">
        <v>8</v>
      </c>
      <c r="H7" s="990" t="s">
        <v>10</v>
      </c>
      <c r="I7" s="990"/>
      <c r="J7" s="990"/>
      <c r="K7" s="990"/>
      <c r="L7" s="998" t="str">
        <f t="shared" ref="L7:L70" si="0">IF(K7="",IF(J7="",IF(I7="",IF(H7="","",H7),"    "&amp;I7),"        "&amp;J7),"                "&amp;K7)</f>
        <v>Institutions</v>
      </c>
      <c r="M7" s="966"/>
      <c r="N7" s="967"/>
      <c r="O7" s="973">
        <f t="shared" ref="O7:O31" si="1">+P7+Q7</f>
        <v>0</v>
      </c>
      <c r="P7" s="973">
        <f>+CSV_CR_T0!BG7</f>
        <v>0</v>
      </c>
      <c r="Q7" s="973">
        <f>+CSV_CR_T0!BI7</f>
        <v>0</v>
      </c>
      <c r="R7" s="2721"/>
      <c r="S7" s="2721"/>
      <c r="T7" s="2721"/>
      <c r="U7" s="967"/>
      <c r="V7" s="967"/>
      <c r="W7" s="967"/>
      <c r="X7" s="967"/>
      <c r="Y7" s="969"/>
      <c r="Z7" s="1083"/>
      <c r="AA7" s="1083"/>
      <c r="AB7" s="1083"/>
      <c r="AC7" s="1083"/>
      <c r="AD7" s="1083"/>
      <c r="AE7" s="1083"/>
      <c r="AF7" s="1083"/>
      <c r="AG7" s="1083"/>
      <c r="AH7" s="1083"/>
      <c r="AI7" s="1083"/>
      <c r="AJ7" s="1083"/>
      <c r="AK7" s="1083"/>
      <c r="AL7" s="1083"/>
      <c r="AM7" s="1083"/>
      <c r="AN7" s="1083"/>
      <c r="AO7" s="1083"/>
      <c r="AP7" s="1083"/>
      <c r="AQ7" s="1083"/>
      <c r="AR7" s="1083"/>
      <c r="AS7" s="1083"/>
      <c r="AT7" s="1083"/>
      <c r="AU7" s="1083"/>
      <c r="AV7" s="1083"/>
      <c r="AW7" s="1083"/>
      <c r="AX7" s="1083"/>
      <c r="AY7" s="1083"/>
      <c r="AZ7" s="1083"/>
      <c r="BA7" s="1083"/>
      <c r="BB7" s="1083"/>
      <c r="BC7" s="1083"/>
      <c r="BD7" s="1083"/>
    </row>
    <row r="8" spans="1:56" s="955" customFormat="1" ht="12.75">
      <c r="A8" s="953"/>
      <c r="B8" s="986">
        <v>3</v>
      </c>
      <c r="C8" s="2092" t="s">
        <v>954</v>
      </c>
      <c r="D8" s="945" t="str">
        <f t="shared" ref="D8:D71" si="2">$D$6</f>
        <v>Total</v>
      </c>
      <c r="E8" s="945" t="s">
        <v>671</v>
      </c>
      <c r="F8" s="946">
        <v>2015</v>
      </c>
      <c r="G8" s="945" t="s">
        <v>8</v>
      </c>
      <c r="H8" s="990" t="s">
        <v>11</v>
      </c>
      <c r="I8" s="990"/>
      <c r="J8" s="990"/>
      <c r="K8" s="990"/>
      <c r="L8" s="998" t="str">
        <f t="shared" si="0"/>
        <v>Corporates</v>
      </c>
      <c r="M8" s="972">
        <f t="shared" ref="M8:N8" si="3">+M9+M12+M15</f>
        <v>0</v>
      </c>
      <c r="N8" s="973">
        <f t="shared" si="3"/>
        <v>0</v>
      </c>
      <c r="O8" s="973">
        <f t="shared" si="1"/>
        <v>0</v>
      </c>
      <c r="P8" s="973">
        <f>+CSV_CR_T0!BG8</f>
        <v>0</v>
      </c>
      <c r="Q8" s="973">
        <f>+CSV_CR_T0!BI8</f>
        <v>0</v>
      </c>
      <c r="R8" s="2721"/>
      <c r="S8" s="2721"/>
      <c r="T8" s="2721"/>
      <c r="U8" s="973">
        <f t="shared" ref="U8" si="4">+U9+U12+U15</f>
        <v>0</v>
      </c>
      <c r="V8" s="973">
        <f t="shared" ref="V8" si="5">+V9+V12+V15</f>
        <v>0</v>
      </c>
      <c r="W8" s="973">
        <f t="shared" ref="W8" si="6">+W9+W12+W15</f>
        <v>0</v>
      </c>
      <c r="X8" s="973">
        <f t="shared" ref="X8" si="7">+X9+X12+X15</f>
        <v>0</v>
      </c>
      <c r="Y8" s="974">
        <f t="shared" ref="Y8" si="8">+Y9+Y12+Y15</f>
        <v>0</v>
      </c>
      <c r="Z8" s="1083"/>
      <c r="AA8" s="1083"/>
      <c r="AB8" s="1083"/>
      <c r="AC8" s="1083"/>
      <c r="AD8" s="1083"/>
      <c r="AE8" s="1083"/>
      <c r="AF8" s="1083"/>
      <c r="AG8" s="1083"/>
      <c r="AH8" s="1083"/>
      <c r="AI8" s="1083"/>
      <c r="AJ8" s="1083"/>
      <c r="AK8" s="1083"/>
      <c r="AL8" s="1083"/>
      <c r="AM8" s="1083"/>
      <c r="AN8" s="1083"/>
      <c r="AO8" s="1083"/>
      <c r="AP8" s="1083"/>
      <c r="AQ8" s="1083"/>
      <c r="AR8" s="1083"/>
      <c r="AS8" s="1083"/>
      <c r="AT8" s="1083"/>
      <c r="AU8" s="1083"/>
      <c r="AV8" s="1083"/>
      <c r="AW8" s="1083"/>
      <c r="AX8" s="1083"/>
      <c r="AY8" s="1083"/>
      <c r="AZ8" s="1083"/>
      <c r="BA8" s="1083"/>
      <c r="BB8" s="1083"/>
      <c r="BC8" s="1083"/>
      <c r="BD8" s="1083"/>
    </row>
    <row r="9" spans="1:56" s="955" customFormat="1" ht="12.75">
      <c r="A9" s="953"/>
      <c r="B9" s="986">
        <v>4</v>
      </c>
      <c r="C9" s="2092" t="s">
        <v>954</v>
      </c>
      <c r="D9" s="945" t="str">
        <f t="shared" si="2"/>
        <v>Total</v>
      </c>
      <c r="E9" s="945" t="s">
        <v>671</v>
      </c>
      <c r="F9" s="946">
        <v>2015</v>
      </c>
      <c r="G9" s="945" t="s">
        <v>8</v>
      </c>
      <c r="H9" s="990" t="s">
        <v>11</v>
      </c>
      <c r="I9" s="990" t="s">
        <v>1054</v>
      </c>
      <c r="J9" s="990"/>
      <c r="K9" s="990"/>
      <c r="L9" s="995" t="str">
        <f t="shared" si="0"/>
        <v xml:space="preserve">    Specialised Lending</v>
      </c>
      <c r="M9" s="972">
        <f t="shared" ref="M9:N9" si="9">+M10+M11</f>
        <v>0</v>
      </c>
      <c r="N9" s="973">
        <f t="shared" si="9"/>
        <v>0</v>
      </c>
      <c r="O9" s="973">
        <f t="shared" si="1"/>
        <v>0</v>
      </c>
      <c r="P9" s="973">
        <f>+CSV_CR_T0!BG9</f>
        <v>0</v>
      </c>
      <c r="Q9" s="973">
        <f>+CSV_CR_T0!BI9</f>
        <v>0</v>
      </c>
      <c r="R9" s="2721"/>
      <c r="S9" s="2721"/>
      <c r="T9" s="2721"/>
      <c r="U9" s="973">
        <f t="shared" ref="U9" si="10">+U10+U11</f>
        <v>0</v>
      </c>
      <c r="V9" s="973">
        <f t="shared" ref="V9" si="11">+V10+V11</f>
        <v>0</v>
      </c>
      <c r="W9" s="973">
        <f t="shared" ref="W9" si="12">+W10+W11</f>
        <v>0</v>
      </c>
      <c r="X9" s="973">
        <f t="shared" ref="X9" si="13">+X10+X11</f>
        <v>0</v>
      </c>
      <c r="Y9" s="974">
        <f t="shared" ref="Y9" si="14">+Y10+Y11</f>
        <v>0</v>
      </c>
      <c r="Z9" s="1083"/>
      <c r="AA9" s="1083"/>
      <c r="AB9" s="1083"/>
      <c r="AC9" s="1083"/>
      <c r="AD9" s="1083"/>
      <c r="AE9" s="1083"/>
      <c r="AF9" s="1083"/>
      <c r="AG9" s="1083"/>
      <c r="AH9" s="1083"/>
      <c r="AI9" s="1083"/>
      <c r="AJ9" s="1083"/>
      <c r="AK9" s="1083"/>
      <c r="AL9" s="1083"/>
      <c r="AM9" s="1083"/>
      <c r="AN9" s="1083"/>
      <c r="AO9" s="1083"/>
      <c r="AP9" s="1083"/>
      <c r="AQ9" s="1083"/>
      <c r="AR9" s="1083"/>
      <c r="AS9" s="1083"/>
      <c r="AT9" s="1083"/>
      <c r="AU9" s="1083"/>
      <c r="AV9" s="1083"/>
      <c r="AW9" s="1083"/>
      <c r="AX9" s="1083"/>
      <c r="AY9" s="1083"/>
      <c r="AZ9" s="1083"/>
      <c r="BA9" s="1083"/>
      <c r="BB9" s="1083"/>
      <c r="BC9" s="1083"/>
      <c r="BD9" s="1083"/>
    </row>
    <row r="10" spans="1:56" s="955" customFormat="1" ht="12.75">
      <c r="A10" s="953"/>
      <c r="B10" s="986">
        <v>5</v>
      </c>
      <c r="C10" s="2092" t="s">
        <v>953</v>
      </c>
      <c r="D10" s="945" t="str">
        <f t="shared" si="2"/>
        <v>Total</v>
      </c>
      <c r="E10" s="945" t="s">
        <v>671</v>
      </c>
      <c r="F10" s="946">
        <v>2015</v>
      </c>
      <c r="G10" s="945" t="s">
        <v>8</v>
      </c>
      <c r="H10" s="990" t="s">
        <v>11</v>
      </c>
      <c r="I10" s="990" t="s">
        <v>1054</v>
      </c>
      <c r="J10" s="990" t="s">
        <v>1058</v>
      </c>
      <c r="K10" s="990"/>
      <c r="L10" s="995" t="str">
        <f t="shared" si="0"/>
        <v xml:space="preserve">        Real Estate Related</v>
      </c>
      <c r="M10" s="975"/>
      <c r="N10" s="976"/>
      <c r="O10" s="973">
        <f t="shared" si="1"/>
        <v>0</v>
      </c>
      <c r="P10" s="973">
        <f>+CSV_CR_T0!BG10</f>
        <v>0</v>
      </c>
      <c r="Q10" s="973">
        <f>+CSV_CR_T0!BI10</f>
        <v>0</v>
      </c>
      <c r="R10" s="2722"/>
      <c r="S10" s="2722"/>
      <c r="T10" s="2722"/>
      <c r="U10" s="976"/>
      <c r="V10" s="976"/>
      <c r="W10" s="976"/>
      <c r="X10" s="976"/>
      <c r="Y10" s="977"/>
      <c r="Z10" s="1083"/>
      <c r="AA10" s="1083"/>
      <c r="AB10" s="1083"/>
      <c r="AC10" s="1083"/>
      <c r="AD10" s="1083"/>
      <c r="AE10" s="1083"/>
      <c r="AF10" s="1083"/>
      <c r="AG10" s="1083"/>
      <c r="AH10" s="1083"/>
      <c r="AI10" s="1083"/>
      <c r="AJ10" s="1083"/>
      <c r="AK10" s="1083"/>
      <c r="AL10" s="1083"/>
      <c r="AM10" s="1083"/>
      <c r="AN10" s="1083"/>
      <c r="AO10" s="1083"/>
      <c r="AP10" s="1083"/>
      <c r="AQ10" s="1083"/>
      <c r="AR10" s="1083"/>
      <c r="AS10" s="1083"/>
      <c r="AT10" s="1083"/>
      <c r="AU10" s="1083"/>
      <c r="AV10" s="1083"/>
      <c r="AW10" s="1083"/>
      <c r="AX10" s="1083"/>
      <c r="AY10" s="1083"/>
      <c r="AZ10" s="1083"/>
      <c r="BA10" s="1083"/>
      <c r="BB10" s="1083"/>
      <c r="BC10" s="1083"/>
      <c r="BD10" s="1083"/>
    </row>
    <row r="11" spans="1:56" s="955" customFormat="1" ht="12.75">
      <c r="A11" s="953"/>
      <c r="B11" s="986">
        <v>6</v>
      </c>
      <c r="C11" s="2092" t="s">
        <v>953</v>
      </c>
      <c r="D11" s="945" t="str">
        <f t="shared" si="2"/>
        <v>Total</v>
      </c>
      <c r="E11" s="945" t="s">
        <v>671</v>
      </c>
      <c r="F11" s="946">
        <v>2015</v>
      </c>
      <c r="G11" s="945" t="s">
        <v>8</v>
      </c>
      <c r="H11" s="990" t="s">
        <v>11</v>
      </c>
      <c r="I11" s="990" t="s">
        <v>1054</v>
      </c>
      <c r="J11" s="990" t="s">
        <v>1059</v>
      </c>
      <c r="K11" s="990"/>
      <c r="L11" s="995" t="str">
        <f t="shared" si="0"/>
        <v xml:space="preserve">        Non Real Estate Related</v>
      </c>
      <c r="M11" s="975"/>
      <c r="N11" s="976"/>
      <c r="O11" s="973">
        <f t="shared" si="1"/>
        <v>0</v>
      </c>
      <c r="P11" s="973">
        <f>+CSV_CR_T0!BG11</f>
        <v>0</v>
      </c>
      <c r="Q11" s="973">
        <f>+CSV_CR_T0!BI11</f>
        <v>0</v>
      </c>
      <c r="R11" s="2722"/>
      <c r="S11" s="2722"/>
      <c r="T11" s="2722"/>
      <c r="U11" s="976"/>
      <c r="V11" s="976"/>
      <c r="W11" s="976"/>
      <c r="X11" s="976"/>
      <c r="Y11" s="977"/>
      <c r="Z11" s="1083"/>
      <c r="AA11" s="1083"/>
      <c r="AB11" s="1083"/>
      <c r="AC11" s="1083"/>
      <c r="AD11" s="1083"/>
      <c r="AE11" s="1083"/>
      <c r="AF11" s="1083"/>
      <c r="AG11" s="1083"/>
      <c r="AH11" s="1083"/>
      <c r="AI11" s="1083"/>
      <c r="AJ11" s="1083"/>
      <c r="AK11" s="1083"/>
      <c r="AL11" s="1083"/>
      <c r="AM11" s="1083"/>
      <c r="AN11" s="1083"/>
      <c r="AO11" s="1083"/>
      <c r="AP11" s="1083"/>
      <c r="AQ11" s="1083"/>
      <c r="AR11" s="1083"/>
      <c r="AS11" s="1083"/>
      <c r="AT11" s="1083"/>
      <c r="AU11" s="1083"/>
      <c r="AV11" s="1083"/>
      <c r="AW11" s="1083"/>
      <c r="AX11" s="1083"/>
      <c r="AY11" s="1083"/>
      <c r="AZ11" s="1083"/>
      <c r="BA11" s="1083"/>
      <c r="BB11" s="1083"/>
      <c r="BC11" s="1083"/>
      <c r="BD11" s="1083"/>
    </row>
    <row r="12" spans="1:56" s="955" customFormat="1" ht="12.75">
      <c r="A12" s="953"/>
      <c r="B12" s="986">
        <v>7</v>
      </c>
      <c r="C12" s="2092" t="s">
        <v>954</v>
      </c>
      <c r="D12" s="945" t="str">
        <f t="shared" si="2"/>
        <v>Total</v>
      </c>
      <c r="E12" s="945" t="s">
        <v>671</v>
      </c>
      <c r="F12" s="946">
        <v>2015</v>
      </c>
      <c r="G12" s="945" t="s">
        <v>8</v>
      </c>
      <c r="H12" s="990" t="s">
        <v>11</v>
      </c>
      <c r="I12" s="990" t="s">
        <v>1055</v>
      </c>
      <c r="J12" s="990"/>
      <c r="K12" s="990"/>
      <c r="L12" s="995" t="str">
        <f t="shared" si="0"/>
        <v xml:space="preserve">    SME</v>
      </c>
      <c r="M12" s="972">
        <f t="shared" ref="M12:N12" si="15">+M13+M14</f>
        <v>0</v>
      </c>
      <c r="N12" s="973">
        <f t="shared" si="15"/>
        <v>0</v>
      </c>
      <c r="O12" s="973">
        <f t="shared" si="1"/>
        <v>0</v>
      </c>
      <c r="P12" s="973">
        <f>+CSV_CR_T0!BG12</f>
        <v>0</v>
      </c>
      <c r="Q12" s="973">
        <f>+CSV_CR_T0!BI12</f>
        <v>0</v>
      </c>
      <c r="R12" s="2721"/>
      <c r="S12" s="2721"/>
      <c r="T12" s="2721"/>
      <c r="U12" s="973">
        <f t="shared" ref="U12" si="16">+U13+U14</f>
        <v>0</v>
      </c>
      <c r="V12" s="973">
        <f t="shared" ref="V12" si="17">+V13+V14</f>
        <v>0</v>
      </c>
      <c r="W12" s="973">
        <f t="shared" ref="W12" si="18">+W13+W14</f>
        <v>0</v>
      </c>
      <c r="X12" s="973">
        <f t="shared" ref="X12" si="19">+X13+X14</f>
        <v>0</v>
      </c>
      <c r="Y12" s="974">
        <f t="shared" ref="Y12" si="20">+Y13+Y14</f>
        <v>0</v>
      </c>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3"/>
      <c r="AV12" s="1083"/>
      <c r="AW12" s="1083"/>
      <c r="AX12" s="1083"/>
      <c r="AY12" s="1083"/>
      <c r="AZ12" s="1083"/>
      <c r="BA12" s="1083"/>
      <c r="BB12" s="1083"/>
      <c r="BC12" s="1083"/>
      <c r="BD12" s="1083"/>
    </row>
    <row r="13" spans="1:56" s="955" customFormat="1" ht="12.75">
      <c r="A13" s="953"/>
      <c r="B13" s="986">
        <v>8</v>
      </c>
      <c r="C13" s="2092" t="s">
        <v>953</v>
      </c>
      <c r="D13" s="945" t="str">
        <f t="shared" si="2"/>
        <v>Total</v>
      </c>
      <c r="E13" s="945" t="s">
        <v>671</v>
      </c>
      <c r="F13" s="946">
        <v>2015</v>
      </c>
      <c r="G13" s="945" t="s">
        <v>8</v>
      </c>
      <c r="H13" s="990" t="s">
        <v>11</v>
      </c>
      <c r="I13" s="990" t="s">
        <v>1055</v>
      </c>
      <c r="J13" s="990" t="s">
        <v>1058</v>
      </c>
      <c r="K13" s="990"/>
      <c r="L13" s="995" t="str">
        <f t="shared" si="0"/>
        <v xml:space="preserve">        Real Estate Related</v>
      </c>
      <c r="M13" s="975"/>
      <c r="N13" s="976"/>
      <c r="O13" s="973">
        <f t="shared" si="1"/>
        <v>0</v>
      </c>
      <c r="P13" s="973">
        <f>+CSV_CR_T0!BG13</f>
        <v>0</v>
      </c>
      <c r="Q13" s="973">
        <f>+CSV_CR_T0!BI13</f>
        <v>0</v>
      </c>
      <c r="R13" s="2722"/>
      <c r="S13" s="2722"/>
      <c r="T13" s="2722"/>
      <c r="U13" s="976"/>
      <c r="V13" s="976"/>
      <c r="W13" s="976"/>
      <c r="X13" s="976"/>
      <c r="Y13" s="977"/>
      <c r="Z13" s="1083"/>
      <c r="AA13" s="1083"/>
      <c r="AB13" s="1083"/>
      <c r="AC13" s="1083"/>
      <c r="AD13" s="1083"/>
      <c r="AE13" s="1083"/>
      <c r="AF13" s="1083"/>
      <c r="AG13" s="1083"/>
      <c r="AH13" s="1083"/>
      <c r="AI13" s="1083"/>
      <c r="AJ13" s="1083"/>
      <c r="AK13" s="1083"/>
      <c r="AL13" s="1083"/>
      <c r="AM13" s="1083"/>
      <c r="AN13" s="1083"/>
      <c r="AO13" s="1083"/>
      <c r="AP13" s="1083"/>
      <c r="AQ13" s="1083"/>
      <c r="AR13" s="1083"/>
      <c r="AS13" s="1083"/>
      <c r="AT13" s="1083"/>
      <c r="AU13" s="1083"/>
      <c r="AV13" s="1083"/>
      <c r="AW13" s="1083"/>
      <c r="AX13" s="1083"/>
      <c r="AY13" s="1083"/>
      <c r="AZ13" s="1083"/>
      <c r="BA13" s="1083"/>
      <c r="BB13" s="1083"/>
      <c r="BC13" s="1083"/>
      <c r="BD13" s="1083"/>
    </row>
    <row r="14" spans="1:56" s="955" customFormat="1" ht="12.75">
      <c r="A14" s="953"/>
      <c r="B14" s="986">
        <v>9</v>
      </c>
      <c r="C14" s="2092" t="s">
        <v>953</v>
      </c>
      <c r="D14" s="945" t="str">
        <f t="shared" si="2"/>
        <v>Total</v>
      </c>
      <c r="E14" s="945" t="s">
        <v>671</v>
      </c>
      <c r="F14" s="946">
        <v>2015</v>
      </c>
      <c r="G14" s="945" t="s">
        <v>8</v>
      </c>
      <c r="H14" s="990" t="s">
        <v>11</v>
      </c>
      <c r="I14" s="990" t="s">
        <v>1055</v>
      </c>
      <c r="J14" s="990" t="s">
        <v>1059</v>
      </c>
      <c r="K14" s="990"/>
      <c r="L14" s="995" t="str">
        <f t="shared" si="0"/>
        <v xml:space="preserve">        Non Real Estate Related</v>
      </c>
      <c r="M14" s="975"/>
      <c r="N14" s="976"/>
      <c r="O14" s="973">
        <f t="shared" si="1"/>
        <v>0</v>
      </c>
      <c r="P14" s="973">
        <f>+CSV_CR_T0!BG14</f>
        <v>0</v>
      </c>
      <c r="Q14" s="973">
        <f>+CSV_CR_T0!BI14</f>
        <v>0</v>
      </c>
      <c r="R14" s="2722"/>
      <c r="S14" s="2722"/>
      <c r="T14" s="2722"/>
      <c r="U14" s="976"/>
      <c r="V14" s="976"/>
      <c r="W14" s="976"/>
      <c r="X14" s="976"/>
      <c r="Y14" s="977"/>
      <c r="Z14" s="1083"/>
      <c r="AA14" s="1083"/>
      <c r="AB14" s="1083"/>
      <c r="AC14" s="1083"/>
      <c r="AD14" s="1083"/>
      <c r="AE14" s="1083"/>
      <c r="AF14" s="1083"/>
      <c r="AG14" s="1083"/>
      <c r="AH14" s="1083"/>
      <c r="AI14" s="1083"/>
      <c r="AJ14" s="1083"/>
      <c r="AK14" s="1083"/>
      <c r="AL14" s="1083"/>
      <c r="AM14" s="1083"/>
      <c r="AN14" s="1083"/>
      <c r="AO14" s="1083"/>
      <c r="AP14" s="1083"/>
      <c r="AQ14" s="1083"/>
      <c r="AR14" s="1083"/>
      <c r="AS14" s="1083"/>
      <c r="AT14" s="1083"/>
      <c r="AU14" s="1083"/>
      <c r="AV14" s="1083"/>
      <c r="AW14" s="1083"/>
      <c r="AX14" s="1083"/>
      <c r="AY14" s="1083"/>
      <c r="AZ14" s="1083"/>
      <c r="BA14" s="1083"/>
      <c r="BB14" s="1083"/>
      <c r="BC14" s="1083"/>
      <c r="BD14" s="1083"/>
    </row>
    <row r="15" spans="1:56" s="955" customFormat="1" ht="12.75">
      <c r="A15" s="953"/>
      <c r="B15" s="986">
        <v>10</v>
      </c>
      <c r="C15" s="2092" t="s">
        <v>954</v>
      </c>
      <c r="D15" s="945" t="str">
        <f t="shared" si="2"/>
        <v>Total</v>
      </c>
      <c r="E15" s="945" t="s">
        <v>671</v>
      </c>
      <c r="F15" s="946">
        <v>2015</v>
      </c>
      <c r="G15" s="945" t="s">
        <v>8</v>
      </c>
      <c r="H15" s="990" t="s">
        <v>11</v>
      </c>
      <c r="I15" s="990" t="s">
        <v>286</v>
      </c>
      <c r="J15" s="990"/>
      <c r="K15" s="990"/>
      <c r="L15" s="995" t="str">
        <f t="shared" si="0"/>
        <v xml:space="preserve">    Other</v>
      </c>
      <c r="M15" s="972">
        <f t="shared" ref="M15:N15" si="21">+M16+M17</f>
        <v>0</v>
      </c>
      <c r="N15" s="973">
        <f t="shared" si="21"/>
        <v>0</v>
      </c>
      <c r="O15" s="973">
        <f t="shared" si="1"/>
        <v>0</v>
      </c>
      <c r="P15" s="973">
        <f>+CSV_CR_T0!BG15</f>
        <v>0</v>
      </c>
      <c r="Q15" s="973">
        <f>+CSV_CR_T0!BI15</f>
        <v>0</v>
      </c>
      <c r="R15" s="2721"/>
      <c r="S15" s="2721"/>
      <c r="T15" s="2721"/>
      <c r="U15" s="973">
        <f t="shared" ref="U15" si="22">+U16+U17</f>
        <v>0</v>
      </c>
      <c r="V15" s="973">
        <f t="shared" ref="V15" si="23">+V16+V17</f>
        <v>0</v>
      </c>
      <c r="W15" s="973">
        <f t="shared" ref="W15" si="24">+W16+W17</f>
        <v>0</v>
      </c>
      <c r="X15" s="973">
        <f t="shared" ref="X15" si="25">+X16+X17</f>
        <v>0</v>
      </c>
      <c r="Y15" s="974">
        <f t="shared" ref="Y15" si="26">+Y16+Y17</f>
        <v>0</v>
      </c>
      <c r="Z15" s="1083"/>
      <c r="AA15" s="1083"/>
      <c r="AB15" s="1083"/>
      <c r="AC15" s="1083"/>
      <c r="AD15" s="1083"/>
      <c r="AE15" s="1083"/>
      <c r="AF15" s="1083"/>
      <c r="AG15" s="1083"/>
      <c r="AH15" s="1083"/>
      <c r="AI15" s="1083"/>
      <c r="AJ15" s="1083"/>
      <c r="AK15" s="1083"/>
      <c r="AL15" s="1083"/>
      <c r="AM15" s="1083"/>
      <c r="AN15" s="1083"/>
      <c r="AO15" s="1083"/>
      <c r="AP15" s="1083"/>
      <c r="AQ15" s="1083"/>
      <c r="AR15" s="1083"/>
      <c r="AS15" s="1083"/>
      <c r="AT15" s="1083"/>
      <c r="AU15" s="1083"/>
      <c r="AV15" s="1083"/>
      <c r="AW15" s="1083"/>
      <c r="AX15" s="1083"/>
      <c r="AY15" s="1083"/>
      <c r="AZ15" s="1083"/>
      <c r="BA15" s="1083"/>
      <c r="BB15" s="1083"/>
      <c r="BC15" s="1083"/>
      <c r="BD15" s="1083"/>
    </row>
    <row r="16" spans="1:56" s="955" customFormat="1" ht="12.75">
      <c r="A16" s="953"/>
      <c r="B16" s="986">
        <v>11</v>
      </c>
      <c r="C16" s="2092" t="s">
        <v>953</v>
      </c>
      <c r="D16" s="945" t="str">
        <f t="shared" si="2"/>
        <v>Total</v>
      </c>
      <c r="E16" s="945" t="s">
        <v>671</v>
      </c>
      <c r="F16" s="946">
        <v>2015</v>
      </c>
      <c r="G16" s="945" t="s">
        <v>8</v>
      </c>
      <c r="H16" s="990" t="s">
        <v>11</v>
      </c>
      <c r="I16" s="990" t="s">
        <v>286</v>
      </c>
      <c r="J16" s="990" t="s">
        <v>1058</v>
      </c>
      <c r="K16" s="990"/>
      <c r="L16" s="995" t="str">
        <f t="shared" si="0"/>
        <v xml:space="preserve">        Real Estate Related</v>
      </c>
      <c r="M16" s="975"/>
      <c r="N16" s="976"/>
      <c r="O16" s="973">
        <f t="shared" si="1"/>
        <v>0</v>
      </c>
      <c r="P16" s="973">
        <f>+CSV_CR_T0!BG16</f>
        <v>0</v>
      </c>
      <c r="Q16" s="973">
        <f>+CSV_CR_T0!BI16</f>
        <v>0</v>
      </c>
      <c r="R16" s="2722"/>
      <c r="S16" s="2722"/>
      <c r="T16" s="2722"/>
      <c r="U16" s="976"/>
      <c r="V16" s="976"/>
      <c r="W16" s="976"/>
      <c r="X16" s="976"/>
      <c r="Y16" s="977"/>
      <c r="Z16" s="1083"/>
      <c r="AA16" s="1083"/>
      <c r="AB16" s="1083"/>
      <c r="AC16" s="1083"/>
      <c r="AD16" s="1083"/>
      <c r="AE16" s="1083"/>
      <c r="AF16" s="1083"/>
      <c r="AG16" s="1083"/>
      <c r="AH16" s="1083"/>
      <c r="AI16" s="1083"/>
      <c r="AJ16" s="1083"/>
      <c r="AK16" s="1083"/>
      <c r="AL16" s="1083"/>
      <c r="AM16" s="1083"/>
      <c r="AN16" s="1083"/>
      <c r="AO16" s="1083"/>
      <c r="AP16" s="1083"/>
      <c r="AQ16" s="1083"/>
      <c r="AR16" s="1083"/>
      <c r="AS16" s="1083"/>
      <c r="AT16" s="1083"/>
      <c r="AU16" s="1083"/>
      <c r="AV16" s="1083"/>
      <c r="AW16" s="1083"/>
      <c r="AX16" s="1083"/>
      <c r="AY16" s="1083"/>
      <c r="AZ16" s="1083"/>
      <c r="BA16" s="1083"/>
      <c r="BB16" s="1083"/>
      <c r="BC16" s="1083"/>
      <c r="BD16" s="1083"/>
    </row>
    <row r="17" spans="1:56" s="955" customFormat="1" ht="12.75">
      <c r="A17" s="953"/>
      <c r="B17" s="986">
        <v>12</v>
      </c>
      <c r="C17" s="2092" t="s">
        <v>953</v>
      </c>
      <c r="D17" s="945" t="str">
        <f t="shared" si="2"/>
        <v>Total</v>
      </c>
      <c r="E17" s="945" t="s">
        <v>671</v>
      </c>
      <c r="F17" s="946">
        <v>2015</v>
      </c>
      <c r="G17" s="945" t="s">
        <v>8</v>
      </c>
      <c r="H17" s="990" t="s">
        <v>11</v>
      </c>
      <c r="I17" s="990" t="s">
        <v>286</v>
      </c>
      <c r="J17" s="990" t="s">
        <v>1059</v>
      </c>
      <c r="K17" s="990"/>
      <c r="L17" s="995" t="str">
        <f t="shared" si="0"/>
        <v xml:space="preserve">        Non Real Estate Related</v>
      </c>
      <c r="M17" s="975"/>
      <c r="N17" s="976"/>
      <c r="O17" s="973">
        <f t="shared" si="1"/>
        <v>0</v>
      </c>
      <c r="P17" s="973">
        <f>+CSV_CR_T0!BG17</f>
        <v>0</v>
      </c>
      <c r="Q17" s="973">
        <f>+CSV_CR_T0!BI17</f>
        <v>0</v>
      </c>
      <c r="R17" s="2722"/>
      <c r="S17" s="2722"/>
      <c r="T17" s="2722"/>
      <c r="U17" s="976"/>
      <c r="V17" s="976"/>
      <c r="W17" s="976"/>
      <c r="X17" s="976"/>
      <c r="Y17" s="977"/>
      <c r="Z17" s="1083"/>
      <c r="AA17" s="1083"/>
      <c r="AB17" s="1083"/>
      <c r="AC17" s="1083"/>
      <c r="AD17" s="1083"/>
      <c r="AE17" s="1083"/>
      <c r="AF17" s="1083"/>
      <c r="AG17" s="1083"/>
      <c r="AH17" s="1083"/>
      <c r="AI17" s="1083"/>
      <c r="AJ17" s="1083"/>
      <c r="AK17" s="1083"/>
      <c r="AL17" s="1083"/>
      <c r="AM17" s="1083"/>
      <c r="AN17" s="1083"/>
      <c r="AO17" s="1083"/>
      <c r="AP17" s="1083"/>
      <c r="AQ17" s="1083"/>
      <c r="AR17" s="1083"/>
      <c r="AS17" s="1083"/>
      <c r="AT17" s="1083"/>
      <c r="AU17" s="1083"/>
      <c r="AV17" s="1083"/>
      <c r="AW17" s="1083"/>
      <c r="AX17" s="1083"/>
      <c r="AY17" s="1083"/>
      <c r="AZ17" s="1083"/>
      <c r="BA17" s="1083"/>
      <c r="BB17" s="1083"/>
      <c r="BC17" s="1083"/>
      <c r="BD17" s="1083"/>
    </row>
    <row r="18" spans="1:56" s="955" customFormat="1" ht="12.75">
      <c r="A18" s="953"/>
      <c r="B18" s="986">
        <v>13</v>
      </c>
      <c r="C18" s="2092" t="s">
        <v>954</v>
      </c>
      <c r="D18" s="945" t="str">
        <f t="shared" si="2"/>
        <v>Total</v>
      </c>
      <c r="E18" s="945" t="s">
        <v>671</v>
      </c>
      <c r="F18" s="946">
        <v>2015</v>
      </c>
      <c r="G18" s="945" t="s">
        <v>8</v>
      </c>
      <c r="H18" s="990" t="s">
        <v>21</v>
      </c>
      <c r="I18" s="990"/>
      <c r="J18" s="990"/>
      <c r="K18" s="990"/>
      <c r="L18" s="998" t="str">
        <f t="shared" si="0"/>
        <v>Retail</v>
      </c>
      <c r="M18" s="972">
        <f t="shared" ref="M18:N18" si="27">+M19+M26+M27</f>
        <v>0</v>
      </c>
      <c r="N18" s="973">
        <f t="shared" si="27"/>
        <v>0</v>
      </c>
      <c r="O18" s="973">
        <f t="shared" si="1"/>
        <v>0</v>
      </c>
      <c r="P18" s="973">
        <f>+CSV_CR_T0!BG18</f>
        <v>0</v>
      </c>
      <c r="Q18" s="973">
        <f>+CSV_CR_T0!BI18</f>
        <v>0</v>
      </c>
      <c r="R18" s="2721"/>
      <c r="S18" s="2721"/>
      <c r="T18" s="2721"/>
      <c r="U18" s="973">
        <f t="shared" ref="U18" si="28">+U19+U26+U27</f>
        <v>0</v>
      </c>
      <c r="V18" s="973">
        <f t="shared" ref="V18" si="29">+V19+V26+V27</f>
        <v>0</v>
      </c>
      <c r="W18" s="973">
        <f t="shared" ref="W18" si="30">+W19+W26+W27</f>
        <v>0</v>
      </c>
      <c r="X18" s="973">
        <f t="shared" ref="X18" si="31">+X19+X26+X27</f>
        <v>0</v>
      </c>
      <c r="Y18" s="974">
        <f t="shared" ref="Y18" si="32">+Y19+Y26+Y27</f>
        <v>0</v>
      </c>
      <c r="Z18" s="1083"/>
      <c r="AA18" s="1083"/>
      <c r="AB18" s="1083"/>
      <c r="AC18" s="1083"/>
      <c r="AD18" s="1083"/>
      <c r="AE18" s="1083"/>
      <c r="AF18" s="1083"/>
      <c r="AG18" s="1083"/>
      <c r="AH18" s="1083"/>
      <c r="AI18" s="1083"/>
      <c r="AJ18" s="1083"/>
      <c r="AK18" s="1083"/>
      <c r="AL18" s="1083"/>
      <c r="AM18" s="1083"/>
      <c r="AN18" s="1083"/>
      <c r="AO18" s="1083"/>
      <c r="AP18" s="1083"/>
      <c r="AQ18" s="1083"/>
      <c r="AR18" s="1083"/>
      <c r="AS18" s="1083"/>
      <c r="AT18" s="1083"/>
      <c r="AU18" s="1083"/>
      <c r="AV18" s="1083"/>
      <c r="AW18" s="1083"/>
      <c r="AX18" s="1083"/>
      <c r="AY18" s="1083"/>
      <c r="AZ18" s="1083"/>
      <c r="BA18" s="1083"/>
      <c r="BB18" s="1083"/>
      <c r="BC18" s="1083"/>
      <c r="BD18" s="1083"/>
    </row>
    <row r="19" spans="1:56" s="955" customFormat="1" ht="12.75">
      <c r="A19" s="953"/>
      <c r="B19" s="986">
        <v>14</v>
      </c>
      <c r="C19" s="2092" t="s">
        <v>954</v>
      </c>
      <c r="D19" s="945" t="str">
        <f t="shared" si="2"/>
        <v>Total</v>
      </c>
      <c r="E19" s="945" t="s">
        <v>671</v>
      </c>
      <c r="F19" s="946">
        <v>2015</v>
      </c>
      <c r="G19" s="945" t="s">
        <v>8</v>
      </c>
      <c r="H19" s="990" t="s">
        <v>21</v>
      </c>
      <c r="I19" s="990" t="s">
        <v>1056</v>
      </c>
      <c r="J19" s="990"/>
      <c r="K19" s="990"/>
      <c r="L19" s="995" t="str">
        <f t="shared" si="0"/>
        <v xml:space="preserve">    Secured on real estate property</v>
      </c>
      <c r="M19" s="972">
        <f t="shared" ref="M19:N19" si="33">+M20+M22</f>
        <v>0</v>
      </c>
      <c r="N19" s="973">
        <f t="shared" si="33"/>
        <v>0</v>
      </c>
      <c r="O19" s="973">
        <f t="shared" si="1"/>
        <v>0</v>
      </c>
      <c r="P19" s="973">
        <f>+CSV_CR_T0!BG19</f>
        <v>0</v>
      </c>
      <c r="Q19" s="973">
        <f>+CSV_CR_T0!BI19</f>
        <v>0</v>
      </c>
      <c r="R19" s="2721"/>
      <c r="S19" s="2721"/>
      <c r="T19" s="2721"/>
      <c r="U19" s="973">
        <f t="shared" ref="U19" si="34">+U20+U22</f>
        <v>0</v>
      </c>
      <c r="V19" s="973">
        <f t="shared" ref="V19" si="35">+V20+V22</f>
        <v>0</v>
      </c>
      <c r="W19" s="973">
        <f t="shared" ref="W19" si="36">+W20+W22</f>
        <v>0</v>
      </c>
      <c r="X19" s="973">
        <f t="shared" ref="X19" si="37">+X20+X22</f>
        <v>0</v>
      </c>
      <c r="Y19" s="974">
        <f t="shared" ref="Y19" si="38">+Y20+Y22</f>
        <v>0</v>
      </c>
      <c r="Z19" s="1083"/>
      <c r="AA19" s="1083"/>
      <c r="AB19" s="1083"/>
      <c r="AC19" s="1083"/>
      <c r="AD19" s="1083"/>
      <c r="AE19" s="1083"/>
      <c r="AF19" s="1083"/>
      <c r="AG19" s="1083"/>
      <c r="AH19" s="1083"/>
      <c r="AI19" s="1083"/>
      <c r="AJ19" s="1083"/>
      <c r="AK19" s="1083"/>
      <c r="AL19" s="1083"/>
      <c r="AM19" s="1083"/>
      <c r="AN19" s="1083"/>
      <c r="AO19" s="1083"/>
      <c r="AP19" s="1083"/>
      <c r="AQ19" s="1083"/>
      <c r="AR19" s="1083"/>
      <c r="AS19" s="1083"/>
      <c r="AT19" s="1083"/>
      <c r="AU19" s="1083"/>
      <c r="AV19" s="1083"/>
      <c r="AW19" s="1083"/>
      <c r="AX19" s="1083"/>
      <c r="AY19" s="1083"/>
      <c r="AZ19" s="1083"/>
      <c r="BA19" s="1083"/>
      <c r="BB19" s="1083"/>
      <c r="BC19" s="1083"/>
      <c r="BD19" s="1083"/>
    </row>
    <row r="20" spans="1:56" s="955" customFormat="1" ht="12.75">
      <c r="A20" s="953"/>
      <c r="B20" s="986">
        <v>15</v>
      </c>
      <c r="C20" s="2092" t="s">
        <v>953</v>
      </c>
      <c r="D20" s="945" t="str">
        <f t="shared" si="2"/>
        <v>Total</v>
      </c>
      <c r="E20" s="945" t="s">
        <v>671</v>
      </c>
      <c r="F20" s="946">
        <v>2015</v>
      </c>
      <c r="G20" s="945" t="s">
        <v>8</v>
      </c>
      <c r="H20" s="990" t="s">
        <v>21</v>
      </c>
      <c r="I20" s="990" t="s">
        <v>1056</v>
      </c>
      <c r="J20" s="990" t="s">
        <v>1055</v>
      </c>
      <c r="K20" s="990"/>
      <c r="L20" s="995" t="str">
        <f t="shared" si="0"/>
        <v xml:space="preserve">        SME</v>
      </c>
      <c r="M20" s="975"/>
      <c r="N20" s="976"/>
      <c r="O20" s="973">
        <f t="shared" si="1"/>
        <v>0</v>
      </c>
      <c r="P20" s="973">
        <f>+CSV_CR_T0!BG20</f>
        <v>0</v>
      </c>
      <c r="Q20" s="973">
        <f>+CSV_CR_T0!BI20</f>
        <v>0</v>
      </c>
      <c r="R20" s="2722"/>
      <c r="S20" s="2722"/>
      <c r="T20" s="2722"/>
      <c r="U20" s="976"/>
      <c r="V20" s="976"/>
      <c r="W20" s="976"/>
      <c r="X20" s="976"/>
      <c r="Y20" s="977"/>
      <c r="Z20" s="1083"/>
      <c r="AA20" s="1083"/>
      <c r="AB20" s="1083"/>
      <c r="AC20" s="1083"/>
      <c r="AD20" s="1083"/>
      <c r="AE20" s="1083"/>
      <c r="AF20" s="1083"/>
      <c r="AG20" s="1083"/>
      <c r="AH20" s="1083"/>
      <c r="AI20" s="1083"/>
      <c r="AJ20" s="1083"/>
      <c r="AK20" s="1083"/>
      <c r="AL20" s="1083"/>
      <c r="AM20" s="1083"/>
      <c r="AN20" s="1083"/>
      <c r="AO20" s="1083"/>
      <c r="AP20" s="1083"/>
      <c r="AQ20" s="1083"/>
      <c r="AR20" s="1083"/>
      <c r="AS20" s="1083"/>
      <c r="AT20" s="1083"/>
      <c r="AU20" s="1083"/>
      <c r="AV20" s="1083"/>
      <c r="AW20" s="1083"/>
      <c r="AX20" s="1083"/>
      <c r="AY20" s="1083"/>
      <c r="AZ20" s="1083"/>
      <c r="BA20" s="1083"/>
      <c r="BB20" s="1083"/>
      <c r="BC20" s="1083"/>
      <c r="BD20" s="1083"/>
    </row>
    <row r="21" spans="1:56" s="955" customFormat="1" ht="12.75" customHeight="1">
      <c r="A21" s="978"/>
      <c r="B21" s="1001">
        <v>16</v>
      </c>
      <c r="C21" s="2093" t="s">
        <v>1053</v>
      </c>
      <c r="D21" s="945" t="str">
        <f t="shared" si="2"/>
        <v>Total</v>
      </c>
      <c r="E21" s="945" t="s">
        <v>671</v>
      </c>
      <c r="F21" s="946">
        <v>2015</v>
      </c>
      <c r="G21" s="945" t="s">
        <v>8</v>
      </c>
      <c r="H21" s="990" t="s">
        <v>21</v>
      </c>
      <c r="I21" s="990" t="s">
        <v>1056</v>
      </c>
      <c r="J21" s="990" t="s">
        <v>1055</v>
      </c>
      <c r="K21" s="990" t="s">
        <v>1060</v>
      </c>
      <c r="L21" s="1002" t="str">
        <f t="shared" si="0"/>
        <v xml:space="preserve">                (OPTIONAL) of which: subject to SME-supporting factor</v>
      </c>
      <c r="M21" s="975"/>
      <c r="N21" s="976"/>
      <c r="O21" s="973">
        <f t="shared" si="1"/>
        <v>0</v>
      </c>
      <c r="P21" s="973">
        <f>+CSV_CR_T0!BG21</f>
        <v>0</v>
      </c>
      <c r="Q21" s="973">
        <f>+CSV_CR_T0!BI21</f>
        <v>0</v>
      </c>
      <c r="R21" s="2722"/>
      <c r="S21" s="2722"/>
      <c r="T21" s="2722"/>
      <c r="U21" s="976"/>
      <c r="V21" s="976"/>
      <c r="W21" s="976"/>
      <c r="X21" s="976"/>
      <c r="Y21" s="977"/>
      <c r="Z21" s="1083"/>
      <c r="AA21" s="1083"/>
      <c r="AB21" s="1083"/>
      <c r="AC21" s="1083"/>
      <c r="AD21" s="1083"/>
      <c r="AE21" s="1083"/>
      <c r="AF21" s="1083"/>
      <c r="AG21" s="1083"/>
      <c r="AH21" s="1083"/>
      <c r="AI21" s="1083"/>
      <c r="AJ21" s="1083"/>
      <c r="AK21" s="1083"/>
      <c r="AL21" s="1083"/>
      <c r="AM21" s="1083"/>
      <c r="AN21" s="1083"/>
      <c r="AO21" s="1083"/>
      <c r="AP21" s="1083"/>
      <c r="AQ21" s="1083"/>
      <c r="AR21" s="1083"/>
      <c r="AS21" s="1083"/>
      <c r="AT21" s="1083"/>
      <c r="AU21" s="1083"/>
      <c r="AV21" s="1083"/>
      <c r="AW21" s="1083"/>
      <c r="AX21" s="1083"/>
      <c r="AY21" s="1083"/>
      <c r="AZ21" s="1083"/>
      <c r="BA21" s="1083"/>
      <c r="BB21" s="1083"/>
      <c r="BC21" s="1083"/>
      <c r="BD21" s="1083"/>
    </row>
    <row r="22" spans="1:56" s="955" customFormat="1" ht="12.75">
      <c r="A22" s="953"/>
      <c r="B22" s="986">
        <v>17</v>
      </c>
      <c r="C22" s="2092" t="s">
        <v>953</v>
      </c>
      <c r="D22" s="945" t="str">
        <f t="shared" si="2"/>
        <v>Total</v>
      </c>
      <c r="E22" s="945" t="s">
        <v>671</v>
      </c>
      <c r="F22" s="946">
        <v>2015</v>
      </c>
      <c r="G22" s="945" t="s">
        <v>8</v>
      </c>
      <c r="H22" s="990" t="s">
        <v>21</v>
      </c>
      <c r="I22" s="990" t="s">
        <v>1056</v>
      </c>
      <c r="J22" s="990" t="s">
        <v>1061</v>
      </c>
      <c r="K22" s="990"/>
      <c r="L22" s="995" t="str">
        <f t="shared" si="0"/>
        <v xml:space="preserve">        Non SME</v>
      </c>
      <c r="M22" s="975"/>
      <c r="N22" s="976"/>
      <c r="O22" s="973">
        <f t="shared" si="1"/>
        <v>0</v>
      </c>
      <c r="P22" s="973">
        <f>+CSV_CR_T0!BG22</f>
        <v>0</v>
      </c>
      <c r="Q22" s="973">
        <f>+CSV_CR_T0!BI22</f>
        <v>0</v>
      </c>
      <c r="R22" s="2722"/>
      <c r="S22" s="2722"/>
      <c r="T22" s="2722"/>
      <c r="U22" s="976"/>
      <c r="V22" s="976"/>
      <c r="W22" s="976"/>
      <c r="X22" s="976"/>
      <c r="Y22" s="977"/>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row>
    <row r="23" spans="1:56" s="955" customFormat="1" ht="12.75">
      <c r="A23" s="978"/>
      <c r="B23" s="1001">
        <v>18</v>
      </c>
      <c r="C23" s="2093" t="s">
        <v>1053</v>
      </c>
      <c r="D23" s="945" t="str">
        <f t="shared" si="2"/>
        <v>Total</v>
      </c>
      <c r="E23" s="945" t="s">
        <v>671</v>
      </c>
      <c r="F23" s="946">
        <v>2015</v>
      </c>
      <c r="G23" s="945" t="s">
        <v>8</v>
      </c>
      <c r="H23" s="990" t="s">
        <v>21</v>
      </c>
      <c r="I23" s="990" t="s">
        <v>1056</v>
      </c>
      <c r="J23" s="990" t="s">
        <v>1061</v>
      </c>
      <c r="K23" s="990" t="s">
        <v>1062</v>
      </c>
      <c r="L23" s="1002" t="str">
        <f t="shared" si="0"/>
        <v xml:space="preserve">                (OPTIONAL) of which: Owner Occupier</v>
      </c>
      <c r="M23" s="975"/>
      <c r="N23" s="976"/>
      <c r="O23" s="973">
        <f t="shared" si="1"/>
        <v>0</v>
      </c>
      <c r="P23" s="973">
        <f>+CSV_CR_T0!BG23</f>
        <v>0</v>
      </c>
      <c r="Q23" s="973">
        <f>+CSV_CR_T0!BI23</f>
        <v>0</v>
      </c>
      <c r="R23" s="2722"/>
      <c r="S23" s="2722"/>
      <c r="T23" s="2722"/>
      <c r="U23" s="976"/>
      <c r="V23" s="976"/>
      <c r="W23" s="976"/>
      <c r="X23" s="976"/>
      <c r="Y23" s="977"/>
      <c r="Z23" s="1083"/>
      <c r="AA23" s="1083"/>
      <c r="AB23" s="1083"/>
      <c r="AC23" s="1083"/>
      <c r="AD23" s="1083"/>
      <c r="AE23" s="1083"/>
      <c r="AF23" s="1083"/>
      <c r="AG23" s="1083"/>
      <c r="AH23" s="1083"/>
      <c r="AI23" s="1083"/>
      <c r="AJ23" s="1083"/>
      <c r="AK23" s="1083"/>
      <c r="AL23" s="1083"/>
      <c r="AM23" s="1083"/>
      <c r="AN23" s="1083"/>
      <c r="AO23" s="1083"/>
      <c r="AP23" s="1083"/>
      <c r="AQ23" s="1083"/>
      <c r="AR23" s="1083"/>
      <c r="AS23" s="1083"/>
      <c r="AT23" s="1083"/>
      <c r="AU23" s="1083"/>
      <c r="AV23" s="1083"/>
      <c r="AW23" s="1083"/>
      <c r="AX23" s="1083"/>
      <c r="AY23" s="1083"/>
      <c r="AZ23" s="1083"/>
      <c r="BA23" s="1083"/>
      <c r="BB23" s="1083"/>
      <c r="BC23" s="1083"/>
      <c r="BD23" s="1083"/>
    </row>
    <row r="24" spans="1:56" s="955" customFormat="1" ht="12.75" customHeight="1">
      <c r="A24" s="978"/>
      <c r="B24" s="1001">
        <v>19</v>
      </c>
      <c r="C24" s="2093" t="s">
        <v>1053</v>
      </c>
      <c r="D24" s="945" t="str">
        <f t="shared" si="2"/>
        <v>Total</v>
      </c>
      <c r="E24" s="945" t="s">
        <v>671</v>
      </c>
      <c r="F24" s="946">
        <v>2015</v>
      </c>
      <c r="G24" s="945" t="s">
        <v>8</v>
      </c>
      <c r="H24" s="990" t="s">
        <v>21</v>
      </c>
      <c r="I24" s="990" t="s">
        <v>1056</v>
      </c>
      <c r="J24" s="990" t="s">
        <v>1061</v>
      </c>
      <c r="K24" s="990" t="s">
        <v>1063</v>
      </c>
      <c r="L24" s="1002" t="str">
        <f t="shared" si="0"/>
        <v xml:space="preserve">                (OPTIONAL) of which: Buy to let</v>
      </c>
      <c r="M24" s="975"/>
      <c r="N24" s="976"/>
      <c r="O24" s="973">
        <f t="shared" si="1"/>
        <v>0</v>
      </c>
      <c r="P24" s="973">
        <f>+CSV_CR_T0!BG24</f>
        <v>0</v>
      </c>
      <c r="Q24" s="973">
        <f>+CSV_CR_T0!BI24</f>
        <v>0</v>
      </c>
      <c r="R24" s="2722"/>
      <c r="S24" s="2722"/>
      <c r="T24" s="2722"/>
      <c r="U24" s="976"/>
      <c r="V24" s="976"/>
      <c r="W24" s="976"/>
      <c r="X24" s="976"/>
      <c r="Y24" s="977"/>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3"/>
      <c r="AY24" s="1083"/>
      <c r="AZ24" s="1083"/>
      <c r="BA24" s="1083"/>
      <c r="BB24" s="1083"/>
      <c r="BC24" s="1083"/>
      <c r="BD24" s="1083"/>
    </row>
    <row r="25" spans="1:56" s="955" customFormat="1" ht="12.75">
      <c r="A25" s="978"/>
      <c r="B25" s="1001">
        <v>20</v>
      </c>
      <c r="C25" s="2093" t="s">
        <v>1053</v>
      </c>
      <c r="D25" s="945" t="str">
        <f t="shared" si="2"/>
        <v>Total</v>
      </c>
      <c r="E25" s="945" t="s">
        <v>671</v>
      </c>
      <c r="F25" s="946">
        <v>2015</v>
      </c>
      <c r="G25" s="945" t="s">
        <v>8</v>
      </c>
      <c r="H25" s="990" t="s">
        <v>21</v>
      </c>
      <c r="I25" s="990" t="s">
        <v>1056</v>
      </c>
      <c r="J25" s="990" t="s">
        <v>1061</v>
      </c>
      <c r="K25" s="990" t="s">
        <v>1064</v>
      </c>
      <c r="L25" s="1002" t="str">
        <f t="shared" si="0"/>
        <v xml:space="preserve">                (OPTIONAL) of which: Other secured by real estate</v>
      </c>
      <c r="M25" s="975"/>
      <c r="N25" s="976"/>
      <c r="O25" s="973">
        <f t="shared" si="1"/>
        <v>0</v>
      </c>
      <c r="P25" s="973">
        <f>+CSV_CR_T0!BG25</f>
        <v>0</v>
      </c>
      <c r="Q25" s="973">
        <f>+CSV_CR_T0!BI25</f>
        <v>0</v>
      </c>
      <c r="R25" s="2722"/>
      <c r="S25" s="2722"/>
      <c r="T25" s="2722"/>
      <c r="U25" s="976"/>
      <c r="V25" s="976"/>
      <c r="W25" s="976"/>
      <c r="X25" s="976"/>
      <c r="Y25" s="977"/>
      <c r="Z25" s="1083"/>
      <c r="AA25" s="1083"/>
      <c r="AB25" s="1083"/>
      <c r="AC25" s="1083"/>
      <c r="AD25" s="1083"/>
      <c r="AE25" s="1083"/>
      <c r="AF25" s="1083"/>
      <c r="AG25" s="1083"/>
      <c r="AH25" s="1083"/>
      <c r="AI25" s="1083"/>
      <c r="AJ25" s="1083"/>
      <c r="AK25" s="1083"/>
      <c r="AL25" s="1083"/>
      <c r="AM25" s="1083"/>
      <c r="AN25" s="1083"/>
      <c r="AO25" s="1083"/>
      <c r="AP25" s="1083"/>
      <c r="AQ25" s="1083"/>
      <c r="AR25" s="1083"/>
      <c r="AS25" s="1083"/>
      <c r="AT25" s="1083"/>
      <c r="AU25" s="1083"/>
      <c r="AV25" s="1083"/>
      <c r="AW25" s="1083"/>
      <c r="AX25" s="1083"/>
      <c r="AY25" s="1083"/>
      <c r="AZ25" s="1083"/>
      <c r="BA25" s="1083"/>
      <c r="BB25" s="1083"/>
      <c r="BC25" s="1083"/>
      <c r="BD25" s="1083"/>
    </row>
    <row r="26" spans="1:56" s="955" customFormat="1" ht="12.75">
      <c r="A26" s="953"/>
      <c r="B26" s="986">
        <v>21</v>
      </c>
      <c r="C26" s="2092" t="s">
        <v>953</v>
      </c>
      <c r="D26" s="945" t="str">
        <f t="shared" si="2"/>
        <v>Total</v>
      </c>
      <c r="E26" s="945" t="s">
        <v>671</v>
      </c>
      <c r="F26" s="946">
        <v>2015</v>
      </c>
      <c r="G26" s="945" t="s">
        <v>8</v>
      </c>
      <c r="H26" s="990" t="s">
        <v>21</v>
      </c>
      <c r="I26" s="990" t="s">
        <v>1057</v>
      </c>
      <c r="J26" s="990"/>
      <c r="K26" s="990"/>
      <c r="L26" s="995" t="str">
        <f t="shared" si="0"/>
        <v xml:space="preserve">    Qualifying Revolving</v>
      </c>
      <c r="M26" s="966"/>
      <c r="N26" s="967"/>
      <c r="O26" s="973">
        <f t="shared" si="1"/>
        <v>0</v>
      </c>
      <c r="P26" s="973">
        <f>+CSV_CR_T0!BG26</f>
        <v>0</v>
      </c>
      <c r="Q26" s="973">
        <f>+CSV_CR_T0!BI26</f>
        <v>0</v>
      </c>
      <c r="R26" s="2721"/>
      <c r="S26" s="2721"/>
      <c r="T26" s="2721"/>
      <c r="U26" s="967"/>
      <c r="V26" s="967"/>
      <c r="W26" s="967"/>
      <c r="X26" s="967"/>
      <c r="Y26" s="969"/>
      <c r="Z26" s="1083"/>
      <c r="AA26" s="1083"/>
      <c r="AB26" s="1083"/>
      <c r="AC26" s="1083"/>
      <c r="AD26" s="1083"/>
      <c r="AE26" s="1083"/>
      <c r="AF26" s="1083"/>
      <c r="AG26" s="1083"/>
      <c r="AH26" s="1083"/>
      <c r="AI26" s="1083"/>
      <c r="AJ26" s="1083"/>
      <c r="AK26" s="1083"/>
      <c r="AL26" s="1083"/>
      <c r="AM26" s="1083"/>
      <c r="AN26" s="1083"/>
      <c r="AO26" s="1083"/>
      <c r="AP26" s="1083"/>
      <c r="AQ26" s="1083"/>
      <c r="AR26" s="1083"/>
      <c r="AS26" s="1083"/>
      <c r="AT26" s="1083"/>
      <c r="AU26" s="1083"/>
      <c r="AV26" s="1083"/>
      <c r="AW26" s="1083"/>
      <c r="AX26" s="1083"/>
      <c r="AY26" s="1083"/>
      <c r="AZ26" s="1083"/>
      <c r="BA26" s="1083"/>
      <c r="BB26" s="1083"/>
      <c r="BC26" s="1083"/>
      <c r="BD26" s="1083"/>
    </row>
    <row r="27" spans="1:56" s="955" customFormat="1" ht="12.75">
      <c r="A27" s="953"/>
      <c r="B27" s="986">
        <v>22</v>
      </c>
      <c r="C27" s="2092" t="s">
        <v>954</v>
      </c>
      <c r="D27" s="945" t="str">
        <f t="shared" si="2"/>
        <v>Total</v>
      </c>
      <c r="E27" s="945" t="s">
        <v>671</v>
      </c>
      <c r="F27" s="946">
        <v>2015</v>
      </c>
      <c r="G27" s="945" t="s">
        <v>8</v>
      </c>
      <c r="H27" s="990" t="s">
        <v>21</v>
      </c>
      <c r="I27" s="990" t="s">
        <v>286</v>
      </c>
      <c r="J27" s="990"/>
      <c r="K27" s="990"/>
      <c r="L27" s="995" t="str">
        <f t="shared" si="0"/>
        <v xml:space="preserve">    Other</v>
      </c>
      <c r="M27" s="972">
        <f t="shared" ref="M27:N27" si="39">+M28+M30</f>
        <v>0</v>
      </c>
      <c r="N27" s="973">
        <f t="shared" si="39"/>
        <v>0</v>
      </c>
      <c r="O27" s="973">
        <f t="shared" si="1"/>
        <v>0</v>
      </c>
      <c r="P27" s="973">
        <f>+CSV_CR_T0!BG27</f>
        <v>0</v>
      </c>
      <c r="Q27" s="973">
        <f>+CSV_CR_T0!BI27</f>
        <v>0</v>
      </c>
      <c r="R27" s="2722"/>
      <c r="S27" s="2722"/>
      <c r="T27" s="2722"/>
      <c r="U27" s="973">
        <f t="shared" ref="U27" si="40">+U28+U30</f>
        <v>0</v>
      </c>
      <c r="V27" s="973">
        <f t="shared" ref="V27" si="41">+V28+V30</f>
        <v>0</v>
      </c>
      <c r="W27" s="973">
        <f t="shared" ref="W27" si="42">+W28+W30</f>
        <v>0</v>
      </c>
      <c r="X27" s="973">
        <f t="shared" ref="X27" si="43">+X28+X30</f>
        <v>0</v>
      </c>
      <c r="Y27" s="974">
        <f t="shared" ref="Y27" si="44">+Y28+Y30</f>
        <v>0</v>
      </c>
      <c r="Z27" s="1083"/>
      <c r="AA27" s="1083"/>
      <c r="AB27" s="1083"/>
      <c r="AC27" s="1083"/>
      <c r="AD27" s="1083"/>
      <c r="AE27" s="1083"/>
      <c r="AF27" s="1083"/>
      <c r="AG27" s="1083"/>
      <c r="AH27" s="1083"/>
      <c r="AI27" s="1083"/>
      <c r="AJ27" s="1083"/>
      <c r="AK27" s="1083"/>
      <c r="AL27" s="1083"/>
      <c r="AM27" s="1083"/>
      <c r="AN27" s="1083"/>
      <c r="AO27" s="1083"/>
      <c r="AP27" s="1083"/>
      <c r="AQ27" s="1083"/>
      <c r="AR27" s="1083"/>
      <c r="AS27" s="1083"/>
      <c r="AT27" s="1083"/>
      <c r="AU27" s="1083"/>
      <c r="AV27" s="1083"/>
      <c r="AW27" s="1083"/>
      <c r="AX27" s="1083"/>
      <c r="AY27" s="1083"/>
      <c r="AZ27" s="1083"/>
      <c r="BA27" s="1083"/>
      <c r="BB27" s="1083"/>
      <c r="BC27" s="1083"/>
      <c r="BD27" s="1083"/>
    </row>
    <row r="28" spans="1:56" s="955" customFormat="1" ht="12.75">
      <c r="A28" s="953"/>
      <c r="B28" s="986">
        <v>23</v>
      </c>
      <c r="C28" s="2092" t="s">
        <v>953</v>
      </c>
      <c r="D28" s="945" t="str">
        <f t="shared" si="2"/>
        <v>Total</v>
      </c>
      <c r="E28" s="945" t="s">
        <v>671</v>
      </c>
      <c r="F28" s="946">
        <v>2015</v>
      </c>
      <c r="G28" s="945" t="s">
        <v>8</v>
      </c>
      <c r="H28" s="990" t="s">
        <v>21</v>
      </c>
      <c r="I28" s="990" t="s">
        <v>286</v>
      </c>
      <c r="J28" s="990" t="s">
        <v>1055</v>
      </c>
      <c r="K28" s="990"/>
      <c r="L28" s="995" t="str">
        <f t="shared" si="0"/>
        <v xml:space="preserve">        SME</v>
      </c>
      <c r="M28" s="975"/>
      <c r="N28" s="976"/>
      <c r="O28" s="973">
        <f t="shared" si="1"/>
        <v>0</v>
      </c>
      <c r="P28" s="973">
        <f>+CSV_CR_T0!BG28</f>
        <v>0</v>
      </c>
      <c r="Q28" s="973">
        <f>+CSV_CR_T0!BI28</f>
        <v>0</v>
      </c>
      <c r="R28" s="2722"/>
      <c r="S28" s="2722"/>
      <c r="T28" s="2722"/>
      <c r="U28" s="976"/>
      <c r="V28" s="976"/>
      <c r="W28" s="976"/>
      <c r="X28" s="976"/>
      <c r="Y28" s="977"/>
      <c r="Z28" s="1083"/>
      <c r="AA28" s="1083"/>
      <c r="AB28" s="1083"/>
      <c r="AC28" s="1083"/>
      <c r="AD28" s="1083"/>
      <c r="AE28" s="1083"/>
      <c r="AF28" s="1083"/>
      <c r="AG28" s="1083"/>
      <c r="AH28" s="1083"/>
      <c r="AI28" s="1083"/>
      <c r="AJ28" s="1083"/>
      <c r="AK28" s="1083"/>
      <c r="AL28" s="1083"/>
      <c r="AM28" s="1083"/>
      <c r="AN28" s="1083"/>
      <c r="AO28" s="1083"/>
      <c r="AP28" s="1083"/>
      <c r="AQ28" s="1083"/>
      <c r="AR28" s="1083"/>
      <c r="AS28" s="1083"/>
      <c r="AT28" s="1083"/>
      <c r="AU28" s="1083"/>
      <c r="AV28" s="1083"/>
      <c r="AW28" s="1083"/>
      <c r="AX28" s="1083"/>
      <c r="AY28" s="1083"/>
      <c r="AZ28" s="1083"/>
      <c r="BA28" s="1083"/>
      <c r="BB28" s="1083"/>
      <c r="BC28" s="1083"/>
      <c r="BD28" s="1083"/>
    </row>
    <row r="29" spans="1:56" s="955" customFormat="1" ht="12.75" customHeight="1">
      <c r="A29" s="978"/>
      <c r="B29" s="1001">
        <v>24</v>
      </c>
      <c r="C29" s="2093" t="s">
        <v>1053</v>
      </c>
      <c r="D29" s="945" t="str">
        <f t="shared" si="2"/>
        <v>Total</v>
      </c>
      <c r="E29" s="945" t="s">
        <v>671</v>
      </c>
      <c r="F29" s="946">
        <v>2015</v>
      </c>
      <c r="G29" s="945" t="s">
        <v>8</v>
      </c>
      <c r="H29" s="990" t="s">
        <v>21</v>
      </c>
      <c r="I29" s="990" t="s">
        <v>286</v>
      </c>
      <c r="J29" s="990" t="s">
        <v>1055</v>
      </c>
      <c r="K29" s="990" t="s">
        <v>1060</v>
      </c>
      <c r="L29" s="1002" t="str">
        <f t="shared" si="0"/>
        <v xml:space="preserve">                (OPTIONAL) of which: subject to SME-supporting factor</v>
      </c>
      <c r="M29" s="975"/>
      <c r="N29" s="976"/>
      <c r="O29" s="973">
        <f t="shared" si="1"/>
        <v>0</v>
      </c>
      <c r="P29" s="973">
        <f>+CSV_CR_T0!BG29</f>
        <v>0</v>
      </c>
      <c r="Q29" s="973">
        <f>+CSV_CR_T0!BI29</f>
        <v>0</v>
      </c>
      <c r="R29" s="2722"/>
      <c r="S29" s="2722"/>
      <c r="T29" s="2722"/>
      <c r="U29" s="976"/>
      <c r="V29" s="976"/>
      <c r="W29" s="976"/>
      <c r="X29" s="976"/>
      <c r="Y29" s="977"/>
      <c r="Z29" s="1083"/>
      <c r="AA29" s="1083"/>
      <c r="AB29" s="1083"/>
      <c r="AC29" s="1083"/>
      <c r="AD29" s="1083"/>
      <c r="AE29" s="1083"/>
      <c r="AF29" s="1083"/>
      <c r="AG29" s="1083"/>
      <c r="AH29" s="1083"/>
      <c r="AI29" s="1083"/>
      <c r="AJ29" s="1083"/>
      <c r="AK29" s="1083"/>
      <c r="AL29" s="1083"/>
      <c r="AM29" s="1083"/>
      <c r="AN29" s="1083"/>
      <c r="AO29" s="1083"/>
      <c r="AP29" s="1083"/>
      <c r="AQ29" s="1083"/>
      <c r="AR29" s="1083"/>
      <c r="AS29" s="1083"/>
      <c r="AT29" s="1083"/>
      <c r="AU29" s="1083"/>
      <c r="AV29" s="1083"/>
      <c r="AW29" s="1083"/>
      <c r="AX29" s="1083"/>
      <c r="AY29" s="1083"/>
      <c r="AZ29" s="1083"/>
      <c r="BA29" s="1083"/>
      <c r="BB29" s="1083"/>
      <c r="BC29" s="1083"/>
      <c r="BD29" s="1083"/>
    </row>
    <row r="30" spans="1:56" s="955" customFormat="1" ht="12.75">
      <c r="A30" s="953"/>
      <c r="B30" s="986">
        <v>25</v>
      </c>
      <c r="C30" s="2092" t="s">
        <v>953</v>
      </c>
      <c r="D30" s="945" t="str">
        <f t="shared" si="2"/>
        <v>Total</v>
      </c>
      <c r="E30" s="945" t="s">
        <v>671</v>
      </c>
      <c r="F30" s="946">
        <v>2015</v>
      </c>
      <c r="G30" s="945" t="s">
        <v>8</v>
      </c>
      <c r="H30" s="990" t="s">
        <v>21</v>
      </c>
      <c r="I30" s="990" t="s">
        <v>286</v>
      </c>
      <c r="J30" s="990" t="s">
        <v>1061</v>
      </c>
      <c r="K30" s="990"/>
      <c r="L30" s="995" t="str">
        <f t="shared" si="0"/>
        <v xml:space="preserve">        Non SME</v>
      </c>
      <c r="M30" s="966"/>
      <c r="N30" s="967"/>
      <c r="O30" s="973">
        <f t="shared" si="1"/>
        <v>0</v>
      </c>
      <c r="P30" s="973">
        <f>+CSV_CR_T0!BG30</f>
        <v>0</v>
      </c>
      <c r="Q30" s="973">
        <f>+CSV_CR_T0!BI30</f>
        <v>0</v>
      </c>
      <c r="R30" s="2721"/>
      <c r="S30" s="2721"/>
      <c r="T30" s="2721"/>
      <c r="U30" s="967"/>
      <c r="V30" s="967"/>
      <c r="W30" s="967"/>
      <c r="X30" s="967"/>
      <c r="Y30" s="969"/>
      <c r="Z30" s="1083"/>
      <c r="AA30" s="1083"/>
      <c r="AB30" s="1083"/>
      <c r="AC30" s="1083"/>
      <c r="AD30" s="1083"/>
      <c r="AE30" s="1083"/>
      <c r="AF30" s="1083"/>
      <c r="AG30" s="1083"/>
      <c r="AH30" s="1083"/>
      <c r="AI30" s="1083"/>
      <c r="AJ30" s="1083"/>
      <c r="AK30" s="1083"/>
      <c r="AL30" s="1083"/>
      <c r="AM30" s="1083"/>
      <c r="AN30" s="1083"/>
      <c r="AO30" s="1083"/>
      <c r="AP30" s="1083"/>
      <c r="AQ30" s="1083"/>
      <c r="AR30" s="1083"/>
      <c r="AS30" s="1083"/>
      <c r="AT30" s="1083"/>
      <c r="AU30" s="1083"/>
      <c r="AV30" s="1083"/>
      <c r="AW30" s="1083"/>
      <c r="AX30" s="1083"/>
      <c r="AY30" s="1083"/>
      <c r="AZ30" s="1083"/>
      <c r="BA30" s="1083"/>
      <c r="BB30" s="1083"/>
      <c r="BC30" s="1083"/>
      <c r="BD30" s="1083"/>
    </row>
    <row r="31" spans="1:56" s="955" customFormat="1" ht="12.75">
      <c r="A31" s="953"/>
      <c r="B31" s="986">
        <v>26</v>
      </c>
      <c r="C31" s="2092" t="s">
        <v>953</v>
      </c>
      <c r="D31" s="945" t="str">
        <f t="shared" si="2"/>
        <v>Total</v>
      </c>
      <c r="E31" s="945" t="s">
        <v>671</v>
      </c>
      <c r="F31" s="946">
        <v>2015</v>
      </c>
      <c r="G31" s="945" t="s">
        <v>8</v>
      </c>
      <c r="H31" s="990" t="s">
        <v>29</v>
      </c>
      <c r="I31" s="990"/>
      <c r="J31" s="990"/>
      <c r="K31" s="990"/>
      <c r="L31" s="998" t="str">
        <f t="shared" si="0"/>
        <v>Equity</v>
      </c>
      <c r="M31" s="966"/>
      <c r="N31" s="967"/>
      <c r="O31" s="973">
        <f t="shared" si="1"/>
        <v>0</v>
      </c>
      <c r="P31" s="973">
        <f>+CSV_CR_T0!BG31</f>
        <v>0</v>
      </c>
      <c r="Q31" s="973">
        <f>+CSV_CR_T0!BI31</f>
        <v>0</v>
      </c>
      <c r="R31" s="2721"/>
      <c r="S31" s="2721"/>
      <c r="T31" s="2721"/>
      <c r="U31" s="967"/>
      <c r="V31" s="967"/>
      <c r="W31" s="967"/>
      <c r="X31" s="967"/>
      <c r="Y31" s="969"/>
      <c r="Z31" s="1083"/>
      <c r="AA31" s="1083"/>
      <c r="AB31" s="1083"/>
      <c r="AC31" s="1083"/>
      <c r="AD31" s="1083"/>
      <c r="AE31" s="1083"/>
      <c r="AF31" s="1083"/>
      <c r="AG31" s="1083"/>
      <c r="AH31" s="1083"/>
      <c r="AI31" s="1083"/>
      <c r="AJ31" s="1083"/>
      <c r="AK31" s="1083"/>
      <c r="AL31" s="1083"/>
      <c r="AM31" s="1083"/>
      <c r="AN31" s="1083"/>
      <c r="AO31" s="1083"/>
      <c r="AP31" s="1083"/>
      <c r="AQ31" s="1083"/>
      <c r="AR31" s="1083"/>
      <c r="AS31" s="1083"/>
      <c r="AT31" s="1083"/>
      <c r="AU31" s="1083"/>
      <c r="AV31" s="1083"/>
      <c r="AW31" s="1083"/>
      <c r="AX31" s="1083"/>
      <c r="AY31" s="1083"/>
      <c r="AZ31" s="1083"/>
      <c r="BA31" s="1083"/>
      <c r="BB31" s="1083"/>
      <c r="BC31" s="1083"/>
      <c r="BD31" s="1083"/>
    </row>
    <row r="32" spans="1:56" s="955" customFormat="1" ht="12.75">
      <c r="A32" s="953"/>
      <c r="B32" s="986">
        <v>27</v>
      </c>
      <c r="C32" s="2092" t="s">
        <v>953</v>
      </c>
      <c r="D32" s="945" t="str">
        <f t="shared" si="2"/>
        <v>Total</v>
      </c>
      <c r="E32" s="945" t="s">
        <v>671</v>
      </c>
      <c r="F32" s="946">
        <v>2015</v>
      </c>
      <c r="G32" s="945" t="s">
        <v>8</v>
      </c>
      <c r="H32" s="990" t="s">
        <v>1</v>
      </c>
      <c r="I32" s="990"/>
      <c r="J32" s="990"/>
      <c r="K32" s="996"/>
      <c r="L32" s="998" t="str">
        <f t="shared" si="0"/>
        <v>Securitisation</v>
      </c>
      <c r="M32" s="2105"/>
      <c r="N32" s="1075"/>
      <c r="O32" s="1052"/>
      <c r="P32" s="1075"/>
      <c r="Q32" s="1075"/>
      <c r="R32" s="2723"/>
      <c r="S32" s="2723"/>
      <c r="T32" s="2723"/>
      <c r="U32" s="1075"/>
      <c r="V32" s="1075"/>
      <c r="W32" s="1075"/>
      <c r="X32" s="1075"/>
      <c r="Y32" s="2106"/>
      <c r="Z32" s="1083"/>
      <c r="AA32" s="1083"/>
      <c r="AB32" s="1083"/>
      <c r="AC32" s="1083"/>
      <c r="AD32" s="1083"/>
      <c r="AE32" s="1083"/>
      <c r="AF32" s="1083"/>
      <c r="AG32" s="1083"/>
      <c r="AH32" s="1083"/>
      <c r="AI32" s="1083"/>
      <c r="AJ32" s="1083"/>
      <c r="AK32" s="1083"/>
      <c r="AL32" s="1083"/>
      <c r="AM32" s="1083"/>
      <c r="AN32" s="1083"/>
      <c r="AO32" s="1083"/>
      <c r="AP32" s="1083"/>
      <c r="AQ32" s="1083"/>
      <c r="AR32" s="1083"/>
      <c r="AS32" s="1083"/>
      <c r="AT32" s="1083"/>
      <c r="AU32" s="1083"/>
      <c r="AV32" s="1083"/>
      <c r="AW32" s="1083"/>
      <c r="AX32" s="1083"/>
      <c r="AY32" s="1083"/>
      <c r="AZ32" s="1083"/>
      <c r="BA32" s="1083"/>
      <c r="BB32" s="1083"/>
      <c r="BC32" s="1083"/>
      <c r="BD32" s="1083"/>
    </row>
    <row r="33" spans="1:56" s="955" customFormat="1" ht="12.75">
      <c r="A33" s="953"/>
      <c r="B33" s="988">
        <v>28</v>
      </c>
      <c r="C33" s="2094" t="s">
        <v>953</v>
      </c>
      <c r="D33" s="949" t="str">
        <f t="shared" si="2"/>
        <v>Total</v>
      </c>
      <c r="E33" s="949" t="s">
        <v>671</v>
      </c>
      <c r="F33" s="950">
        <v>2015</v>
      </c>
      <c r="G33" s="949" t="s">
        <v>8</v>
      </c>
      <c r="H33" s="992" t="s">
        <v>30</v>
      </c>
      <c r="I33" s="992"/>
      <c r="J33" s="992"/>
      <c r="K33" s="993"/>
      <c r="L33" s="999" t="str">
        <f t="shared" si="0"/>
        <v>Other non-credit obligation assets</v>
      </c>
      <c r="M33" s="979"/>
      <c r="N33" s="980"/>
      <c r="O33" s="1059">
        <f t="shared" ref="O33:O34" si="45">+P33+Q33</f>
        <v>0</v>
      </c>
      <c r="P33" s="1059">
        <f>+CSV_CR_T0!BG33</f>
        <v>0</v>
      </c>
      <c r="Q33" s="1059">
        <f>+CSV_CR_T0!BI33</f>
        <v>0</v>
      </c>
      <c r="R33" s="2724"/>
      <c r="S33" s="2724"/>
      <c r="T33" s="2724"/>
      <c r="U33" s="980"/>
      <c r="V33" s="980"/>
      <c r="W33" s="980"/>
      <c r="X33" s="980"/>
      <c r="Y33" s="982"/>
      <c r="Z33" s="1083"/>
      <c r="AA33" s="1083"/>
      <c r="AB33" s="1083"/>
      <c r="AC33" s="1083"/>
      <c r="AD33" s="1083"/>
      <c r="AE33" s="1083"/>
      <c r="AF33" s="1083"/>
      <c r="AG33" s="1083"/>
      <c r="AH33" s="1083"/>
      <c r="AI33" s="1083"/>
      <c r="AJ33" s="1083"/>
      <c r="AK33" s="1083"/>
      <c r="AL33" s="1083"/>
      <c r="AM33" s="1083"/>
      <c r="AN33" s="1083"/>
      <c r="AO33" s="1083"/>
      <c r="AP33" s="1083"/>
      <c r="AQ33" s="1083"/>
      <c r="AR33" s="1083"/>
      <c r="AS33" s="1083"/>
      <c r="AT33" s="1083"/>
      <c r="AU33" s="1083"/>
      <c r="AV33" s="1083"/>
      <c r="AW33" s="1083"/>
      <c r="AX33" s="1083"/>
      <c r="AY33" s="1083"/>
      <c r="AZ33" s="1083"/>
      <c r="BA33" s="1083"/>
      <c r="BB33" s="1083"/>
      <c r="BC33" s="1083"/>
      <c r="BD33" s="1083"/>
    </row>
    <row r="34" spans="1:56" s="1096" customFormat="1" thickBot="1">
      <c r="A34" s="956"/>
      <c r="B34" s="994">
        <v>29</v>
      </c>
      <c r="C34" s="2095" t="s">
        <v>954</v>
      </c>
      <c r="D34" s="2088" t="str">
        <f t="shared" si="2"/>
        <v>Total</v>
      </c>
      <c r="E34" s="2088" t="s">
        <v>671</v>
      </c>
      <c r="F34" s="2089">
        <v>2015</v>
      </c>
      <c r="G34" s="2088" t="s">
        <v>8</v>
      </c>
      <c r="H34" s="1863" t="s">
        <v>672</v>
      </c>
      <c r="I34" s="1863"/>
      <c r="J34" s="1863"/>
      <c r="K34" s="1863"/>
      <c r="L34" s="1000" t="str">
        <f t="shared" si="0"/>
        <v>TOTAL</v>
      </c>
      <c r="M34" s="1061">
        <f t="shared" ref="M34:N34" si="46">+M6+M7+M8+M18+M31+M33</f>
        <v>0</v>
      </c>
      <c r="N34" s="1062">
        <f t="shared" si="46"/>
        <v>0</v>
      </c>
      <c r="O34" s="1062">
        <f t="shared" si="45"/>
        <v>0</v>
      </c>
      <c r="P34" s="1062">
        <f>+CSV_CR_T0!BG34</f>
        <v>0</v>
      </c>
      <c r="Q34" s="1062">
        <f>+CSV_CR_T0!BI34</f>
        <v>0</v>
      </c>
      <c r="R34" s="2725"/>
      <c r="S34" s="2725"/>
      <c r="T34" s="2725"/>
      <c r="U34" s="1062">
        <f t="shared" ref="U34" si="47">+U6+U7+U8+U18+U31+U33</f>
        <v>0</v>
      </c>
      <c r="V34" s="1062">
        <f t="shared" ref="V34" si="48">+V6+V7+V8+V18+V31+V33</f>
        <v>0</v>
      </c>
      <c r="W34" s="1062">
        <f t="shared" ref="W34" si="49">+W6+W7+W8+W18+W31+W33</f>
        <v>0</v>
      </c>
      <c r="X34" s="1062">
        <f t="shared" ref="X34" si="50">+X6+X7+X8+X18+X31+X33</f>
        <v>0</v>
      </c>
      <c r="Y34" s="1064">
        <f t="shared" ref="Y34" si="51">+Y6+Y7+Y8+Y18+Y31+Y33</f>
        <v>0</v>
      </c>
      <c r="Z34" s="1095"/>
      <c r="AA34" s="1095"/>
      <c r="AB34" s="1095"/>
      <c r="AC34" s="1095"/>
      <c r="AD34" s="1095"/>
      <c r="AE34" s="1095"/>
      <c r="AF34" s="1095"/>
      <c r="AG34" s="1095"/>
      <c r="AH34" s="1095"/>
      <c r="AI34" s="1095"/>
      <c r="AJ34" s="1095"/>
      <c r="AK34" s="1095"/>
      <c r="AL34" s="1095"/>
      <c r="AM34" s="1095"/>
      <c r="AN34" s="1095"/>
      <c r="AO34" s="1095"/>
      <c r="AP34" s="1095"/>
      <c r="AQ34" s="1095"/>
      <c r="AR34" s="1095"/>
      <c r="AS34" s="1095"/>
      <c r="AT34" s="1095"/>
      <c r="AU34" s="1095"/>
      <c r="AV34" s="1095"/>
      <c r="AW34" s="1095"/>
      <c r="AX34" s="1095"/>
      <c r="AY34" s="1095"/>
      <c r="AZ34" s="1095"/>
      <c r="BA34" s="1095"/>
      <c r="BB34" s="1095"/>
      <c r="BC34" s="1095"/>
      <c r="BD34" s="1095"/>
    </row>
    <row r="35" spans="1:56" s="955" customFormat="1" ht="12.75">
      <c r="A35" s="953"/>
      <c r="B35" s="985">
        <v>30</v>
      </c>
      <c r="C35" s="2091" t="s">
        <v>953</v>
      </c>
      <c r="D35" s="943" t="str">
        <f t="shared" si="2"/>
        <v>Total</v>
      </c>
      <c r="E35" s="943" t="s">
        <v>671</v>
      </c>
      <c r="F35" s="944">
        <v>2015</v>
      </c>
      <c r="G35" s="943" t="s">
        <v>31</v>
      </c>
      <c r="H35" s="989" t="s">
        <v>9</v>
      </c>
      <c r="I35" s="989"/>
      <c r="J35" s="989"/>
      <c r="K35" s="989"/>
      <c r="L35" s="997" t="str">
        <f t="shared" si="0"/>
        <v>Central banks and central governments</v>
      </c>
      <c r="M35" s="962"/>
      <c r="N35" s="963"/>
      <c r="O35" s="970">
        <f>+P35+Q35</f>
        <v>0</v>
      </c>
      <c r="P35" s="970">
        <f>+CSV_CR_T0!BG35</f>
        <v>0</v>
      </c>
      <c r="Q35" s="970">
        <f>+CSV_CR_T0!BI35</f>
        <v>0</v>
      </c>
      <c r="R35" s="2720"/>
      <c r="S35" s="2720"/>
      <c r="T35" s="2720"/>
      <c r="U35" s="963"/>
      <c r="V35" s="963"/>
      <c r="W35" s="963"/>
      <c r="X35" s="963"/>
      <c r="Y35" s="965"/>
      <c r="Z35" s="1083"/>
      <c r="AA35" s="1083"/>
      <c r="AB35" s="1083"/>
      <c r="AC35" s="1083"/>
      <c r="AD35" s="1083"/>
      <c r="AE35" s="1083"/>
      <c r="AF35" s="1083"/>
      <c r="AG35" s="1083"/>
      <c r="AH35" s="1083"/>
      <c r="AI35" s="1083"/>
      <c r="AJ35" s="1083"/>
      <c r="AK35" s="1083"/>
      <c r="AL35" s="1083"/>
      <c r="AM35" s="1083"/>
      <c r="AN35" s="1083"/>
      <c r="AO35" s="1083"/>
      <c r="AP35" s="1083"/>
      <c r="AQ35" s="1083"/>
      <c r="AR35" s="1083"/>
      <c r="AS35" s="1083"/>
      <c r="AT35" s="1083"/>
      <c r="AU35" s="1083"/>
      <c r="AV35" s="1083"/>
      <c r="AW35" s="1083"/>
      <c r="AX35" s="1083"/>
      <c r="AY35" s="1083"/>
      <c r="AZ35" s="1083"/>
      <c r="BA35" s="1083"/>
      <c r="BB35" s="1083"/>
      <c r="BC35" s="1083"/>
      <c r="BD35" s="1083"/>
    </row>
    <row r="36" spans="1:56" s="955" customFormat="1" ht="12.75">
      <c r="A36" s="953"/>
      <c r="B36" s="986">
        <v>31</v>
      </c>
      <c r="C36" s="2092" t="s">
        <v>953</v>
      </c>
      <c r="D36" s="945" t="str">
        <f t="shared" si="2"/>
        <v>Total</v>
      </c>
      <c r="E36" s="945" t="s">
        <v>671</v>
      </c>
      <c r="F36" s="946">
        <v>2015</v>
      </c>
      <c r="G36" s="945" t="s">
        <v>31</v>
      </c>
      <c r="H36" s="990" t="s">
        <v>10</v>
      </c>
      <c r="I36" s="990"/>
      <c r="J36" s="990"/>
      <c r="K36" s="990"/>
      <c r="L36" s="998" t="str">
        <f t="shared" si="0"/>
        <v>Institutions</v>
      </c>
      <c r="M36" s="966"/>
      <c r="N36" s="967"/>
      <c r="O36" s="973">
        <f t="shared" ref="O36:O60" si="52">+P36+Q36</f>
        <v>0</v>
      </c>
      <c r="P36" s="973">
        <f>+CSV_CR_T0!BG36</f>
        <v>0</v>
      </c>
      <c r="Q36" s="973">
        <f>+CSV_CR_T0!BI36</f>
        <v>0</v>
      </c>
      <c r="R36" s="2721"/>
      <c r="S36" s="2721"/>
      <c r="T36" s="2721"/>
      <c r="U36" s="967"/>
      <c r="V36" s="967"/>
      <c r="W36" s="967"/>
      <c r="X36" s="967"/>
      <c r="Y36" s="969"/>
      <c r="Z36" s="1083"/>
      <c r="AA36" s="1083"/>
      <c r="AB36" s="1083"/>
      <c r="AC36" s="1083"/>
      <c r="AD36" s="1083"/>
      <c r="AE36" s="1083"/>
      <c r="AF36" s="1083"/>
      <c r="AG36" s="1083"/>
      <c r="AH36" s="1083"/>
      <c r="AI36" s="1083"/>
      <c r="AJ36" s="1083"/>
      <c r="AK36" s="1083"/>
      <c r="AL36" s="1083"/>
      <c r="AM36" s="1083"/>
      <c r="AN36" s="1083"/>
      <c r="AO36" s="1083"/>
      <c r="AP36" s="1083"/>
      <c r="AQ36" s="1083"/>
      <c r="AR36" s="1083"/>
      <c r="AS36" s="1083"/>
      <c r="AT36" s="1083"/>
      <c r="AU36" s="1083"/>
      <c r="AV36" s="1083"/>
      <c r="AW36" s="1083"/>
      <c r="AX36" s="1083"/>
      <c r="AY36" s="1083"/>
      <c r="AZ36" s="1083"/>
      <c r="BA36" s="1083"/>
      <c r="BB36" s="1083"/>
      <c r="BC36" s="1083"/>
      <c r="BD36" s="1083"/>
    </row>
    <row r="37" spans="1:56" s="955" customFormat="1" ht="12.75">
      <c r="A37" s="953"/>
      <c r="B37" s="986">
        <v>32</v>
      </c>
      <c r="C37" s="2092" t="s">
        <v>954</v>
      </c>
      <c r="D37" s="945" t="str">
        <f t="shared" si="2"/>
        <v>Total</v>
      </c>
      <c r="E37" s="945" t="s">
        <v>671</v>
      </c>
      <c r="F37" s="946">
        <v>2015</v>
      </c>
      <c r="G37" s="945" t="s">
        <v>31</v>
      </c>
      <c r="H37" s="990" t="s">
        <v>11</v>
      </c>
      <c r="I37" s="990"/>
      <c r="J37" s="990"/>
      <c r="K37" s="990"/>
      <c r="L37" s="998" t="str">
        <f t="shared" si="0"/>
        <v>Corporates</v>
      </c>
      <c r="M37" s="972">
        <f t="shared" ref="M37" si="53">+M38+M41+M44</f>
        <v>0</v>
      </c>
      <c r="N37" s="973">
        <f t="shared" ref="N37" si="54">+N38+N41+N44</f>
        <v>0</v>
      </c>
      <c r="O37" s="973">
        <f t="shared" si="52"/>
        <v>0</v>
      </c>
      <c r="P37" s="973">
        <f>+CSV_CR_T0!BG37</f>
        <v>0</v>
      </c>
      <c r="Q37" s="973">
        <f>+CSV_CR_T0!BI37</f>
        <v>0</v>
      </c>
      <c r="R37" s="2721"/>
      <c r="S37" s="2721"/>
      <c r="T37" s="2721"/>
      <c r="U37" s="973">
        <f t="shared" ref="U37" si="55">+U38+U41+U44</f>
        <v>0</v>
      </c>
      <c r="V37" s="973">
        <f t="shared" ref="V37" si="56">+V38+V41+V44</f>
        <v>0</v>
      </c>
      <c r="W37" s="973">
        <f t="shared" ref="W37" si="57">+W38+W41+W44</f>
        <v>0</v>
      </c>
      <c r="X37" s="973">
        <f t="shared" ref="X37" si="58">+X38+X41+X44</f>
        <v>0</v>
      </c>
      <c r="Y37" s="974">
        <f t="shared" ref="Y37" si="59">+Y38+Y41+Y44</f>
        <v>0</v>
      </c>
      <c r="Z37" s="1083"/>
      <c r="AA37" s="1083"/>
      <c r="AB37" s="1083"/>
      <c r="AC37" s="1083"/>
      <c r="AD37" s="1083"/>
      <c r="AE37" s="1083"/>
      <c r="AF37" s="1083"/>
      <c r="AG37" s="1083"/>
      <c r="AH37" s="1083"/>
      <c r="AI37" s="1083"/>
      <c r="AJ37" s="1083"/>
      <c r="AK37" s="1083"/>
      <c r="AL37" s="1083"/>
      <c r="AM37" s="1083"/>
      <c r="AN37" s="1083"/>
      <c r="AO37" s="1083"/>
      <c r="AP37" s="1083"/>
      <c r="AQ37" s="1083"/>
      <c r="AR37" s="1083"/>
      <c r="AS37" s="1083"/>
      <c r="AT37" s="1083"/>
      <c r="AU37" s="1083"/>
      <c r="AV37" s="1083"/>
      <c r="AW37" s="1083"/>
      <c r="AX37" s="1083"/>
      <c r="AY37" s="1083"/>
      <c r="AZ37" s="1083"/>
      <c r="BA37" s="1083"/>
      <c r="BB37" s="1083"/>
      <c r="BC37" s="1083"/>
      <c r="BD37" s="1083"/>
    </row>
    <row r="38" spans="1:56" s="955" customFormat="1" ht="12.75">
      <c r="A38" s="953"/>
      <c r="B38" s="986">
        <v>33</v>
      </c>
      <c r="C38" s="2092" t="s">
        <v>954</v>
      </c>
      <c r="D38" s="945" t="str">
        <f t="shared" si="2"/>
        <v>Total</v>
      </c>
      <c r="E38" s="945" t="s">
        <v>671</v>
      </c>
      <c r="F38" s="946">
        <v>2015</v>
      </c>
      <c r="G38" s="945" t="s">
        <v>31</v>
      </c>
      <c r="H38" s="990" t="s">
        <v>11</v>
      </c>
      <c r="I38" s="990" t="s">
        <v>1054</v>
      </c>
      <c r="J38" s="990"/>
      <c r="K38" s="990"/>
      <c r="L38" s="995" t="str">
        <f t="shared" si="0"/>
        <v xml:space="preserve">    Specialised Lending</v>
      </c>
      <c r="M38" s="972">
        <f t="shared" ref="M38" si="60">+M39+M40</f>
        <v>0</v>
      </c>
      <c r="N38" s="973">
        <f t="shared" ref="N38" si="61">+N39+N40</f>
        <v>0</v>
      </c>
      <c r="O38" s="973">
        <f t="shared" si="52"/>
        <v>0</v>
      </c>
      <c r="P38" s="973">
        <f>+CSV_CR_T0!BG38</f>
        <v>0</v>
      </c>
      <c r="Q38" s="973">
        <f>+CSV_CR_T0!BI38</f>
        <v>0</v>
      </c>
      <c r="R38" s="2721"/>
      <c r="S38" s="2721"/>
      <c r="T38" s="2721"/>
      <c r="U38" s="973">
        <f t="shared" ref="U38" si="62">+U39+U40</f>
        <v>0</v>
      </c>
      <c r="V38" s="973">
        <f t="shared" ref="V38" si="63">+V39+V40</f>
        <v>0</v>
      </c>
      <c r="W38" s="973">
        <f t="shared" ref="W38" si="64">+W39+W40</f>
        <v>0</v>
      </c>
      <c r="X38" s="973">
        <f t="shared" ref="X38" si="65">+X39+X40</f>
        <v>0</v>
      </c>
      <c r="Y38" s="974">
        <f t="shared" ref="Y38" si="66">+Y39+Y40</f>
        <v>0</v>
      </c>
      <c r="Z38" s="1083"/>
      <c r="AA38" s="1083"/>
      <c r="AB38" s="1083"/>
      <c r="AC38" s="1083"/>
      <c r="AD38" s="1083"/>
      <c r="AE38" s="1083"/>
      <c r="AF38" s="1083"/>
      <c r="AG38" s="1083"/>
      <c r="AH38" s="1083"/>
      <c r="AI38" s="1083"/>
      <c r="AJ38" s="1083"/>
      <c r="AK38" s="1083"/>
      <c r="AL38" s="1083"/>
      <c r="AM38" s="1083"/>
      <c r="AN38" s="1083"/>
      <c r="AO38" s="1083"/>
      <c r="AP38" s="1083"/>
      <c r="AQ38" s="1083"/>
      <c r="AR38" s="1083"/>
      <c r="AS38" s="1083"/>
      <c r="AT38" s="1083"/>
      <c r="AU38" s="1083"/>
      <c r="AV38" s="1083"/>
      <c r="AW38" s="1083"/>
      <c r="AX38" s="1083"/>
      <c r="AY38" s="1083"/>
      <c r="AZ38" s="1083"/>
      <c r="BA38" s="1083"/>
      <c r="BB38" s="1083"/>
      <c r="BC38" s="1083"/>
      <c r="BD38" s="1083"/>
    </row>
    <row r="39" spans="1:56" s="955" customFormat="1" ht="12.75">
      <c r="A39" s="953"/>
      <c r="B39" s="986">
        <v>34</v>
      </c>
      <c r="C39" s="2092" t="s">
        <v>953</v>
      </c>
      <c r="D39" s="945" t="str">
        <f t="shared" si="2"/>
        <v>Total</v>
      </c>
      <c r="E39" s="945" t="s">
        <v>671</v>
      </c>
      <c r="F39" s="946">
        <v>2015</v>
      </c>
      <c r="G39" s="945" t="s">
        <v>31</v>
      </c>
      <c r="H39" s="990" t="s">
        <v>11</v>
      </c>
      <c r="I39" s="990" t="s">
        <v>1054</v>
      </c>
      <c r="J39" s="990" t="s">
        <v>1058</v>
      </c>
      <c r="K39" s="990"/>
      <c r="L39" s="995" t="str">
        <f t="shared" si="0"/>
        <v xml:space="preserve">        Real Estate Related</v>
      </c>
      <c r="M39" s="975"/>
      <c r="N39" s="976"/>
      <c r="O39" s="973">
        <f t="shared" si="52"/>
        <v>0</v>
      </c>
      <c r="P39" s="973">
        <f>+CSV_CR_T0!BG39</f>
        <v>0</v>
      </c>
      <c r="Q39" s="973">
        <f>+CSV_CR_T0!BI39</f>
        <v>0</v>
      </c>
      <c r="R39" s="2722"/>
      <c r="S39" s="2722"/>
      <c r="T39" s="2722"/>
      <c r="U39" s="976"/>
      <c r="V39" s="976"/>
      <c r="W39" s="976"/>
      <c r="X39" s="976"/>
      <c r="Y39" s="977"/>
      <c r="Z39" s="1083"/>
      <c r="AA39" s="1083"/>
      <c r="AB39" s="1083"/>
      <c r="AC39" s="1083"/>
      <c r="AD39" s="1083"/>
      <c r="AE39" s="1083"/>
      <c r="AF39" s="1083"/>
      <c r="AG39" s="1083"/>
      <c r="AH39" s="1083"/>
      <c r="AI39" s="1083"/>
      <c r="AJ39" s="1083"/>
      <c r="AK39" s="1083"/>
      <c r="AL39" s="1083"/>
      <c r="AM39" s="1083"/>
      <c r="AN39" s="1083"/>
      <c r="AO39" s="1083"/>
      <c r="AP39" s="1083"/>
      <c r="AQ39" s="1083"/>
      <c r="AR39" s="1083"/>
      <c r="AS39" s="1083"/>
      <c r="AT39" s="1083"/>
      <c r="AU39" s="1083"/>
      <c r="AV39" s="1083"/>
      <c r="AW39" s="1083"/>
      <c r="AX39" s="1083"/>
      <c r="AY39" s="1083"/>
      <c r="AZ39" s="1083"/>
      <c r="BA39" s="1083"/>
      <c r="BB39" s="1083"/>
      <c r="BC39" s="1083"/>
      <c r="BD39" s="1083"/>
    </row>
    <row r="40" spans="1:56" s="955" customFormat="1" ht="12.75">
      <c r="A40" s="953"/>
      <c r="B40" s="986">
        <v>35</v>
      </c>
      <c r="C40" s="2092" t="s">
        <v>953</v>
      </c>
      <c r="D40" s="945" t="str">
        <f t="shared" si="2"/>
        <v>Total</v>
      </c>
      <c r="E40" s="945" t="s">
        <v>671</v>
      </c>
      <c r="F40" s="946">
        <v>2015</v>
      </c>
      <c r="G40" s="945" t="s">
        <v>31</v>
      </c>
      <c r="H40" s="990" t="s">
        <v>11</v>
      </c>
      <c r="I40" s="990" t="s">
        <v>1054</v>
      </c>
      <c r="J40" s="990" t="s">
        <v>1059</v>
      </c>
      <c r="K40" s="990"/>
      <c r="L40" s="995" t="str">
        <f t="shared" si="0"/>
        <v xml:space="preserve">        Non Real Estate Related</v>
      </c>
      <c r="M40" s="975"/>
      <c r="N40" s="976"/>
      <c r="O40" s="973">
        <f t="shared" si="52"/>
        <v>0</v>
      </c>
      <c r="P40" s="973">
        <f>+CSV_CR_T0!BG40</f>
        <v>0</v>
      </c>
      <c r="Q40" s="973">
        <f>+CSV_CR_T0!BI40</f>
        <v>0</v>
      </c>
      <c r="R40" s="2722"/>
      <c r="S40" s="2722"/>
      <c r="T40" s="2722"/>
      <c r="U40" s="976"/>
      <c r="V40" s="976"/>
      <c r="W40" s="976"/>
      <c r="X40" s="976"/>
      <c r="Y40" s="977"/>
      <c r="Z40" s="1083"/>
      <c r="AA40" s="1083"/>
      <c r="AB40" s="1083"/>
      <c r="AC40" s="1083"/>
      <c r="AD40" s="1083"/>
      <c r="AE40" s="1083"/>
      <c r="AF40" s="1083"/>
      <c r="AG40" s="1083"/>
      <c r="AH40" s="1083"/>
      <c r="AI40" s="1083"/>
      <c r="AJ40" s="1083"/>
      <c r="AK40" s="1083"/>
      <c r="AL40" s="1083"/>
      <c r="AM40" s="1083"/>
      <c r="AN40" s="1083"/>
      <c r="AO40" s="1083"/>
      <c r="AP40" s="1083"/>
      <c r="AQ40" s="1083"/>
      <c r="AR40" s="1083"/>
      <c r="AS40" s="1083"/>
      <c r="AT40" s="1083"/>
      <c r="AU40" s="1083"/>
      <c r="AV40" s="1083"/>
      <c r="AW40" s="1083"/>
      <c r="AX40" s="1083"/>
      <c r="AY40" s="1083"/>
      <c r="AZ40" s="1083"/>
      <c r="BA40" s="1083"/>
      <c r="BB40" s="1083"/>
      <c r="BC40" s="1083"/>
      <c r="BD40" s="1083"/>
    </row>
    <row r="41" spans="1:56" s="955" customFormat="1" ht="12.75">
      <c r="A41" s="953"/>
      <c r="B41" s="986">
        <v>36</v>
      </c>
      <c r="C41" s="2092" t="s">
        <v>954</v>
      </c>
      <c r="D41" s="945" t="str">
        <f t="shared" si="2"/>
        <v>Total</v>
      </c>
      <c r="E41" s="945" t="s">
        <v>671</v>
      </c>
      <c r="F41" s="946">
        <v>2015</v>
      </c>
      <c r="G41" s="945" t="s">
        <v>31</v>
      </c>
      <c r="H41" s="990" t="s">
        <v>11</v>
      </c>
      <c r="I41" s="990" t="s">
        <v>1055</v>
      </c>
      <c r="J41" s="990"/>
      <c r="K41" s="990"/>
      <c r="L41" s="995" t="str">
        <f t="shared" si="0"/>
        <v xml:space="preserve">    SME</v>
      </c>
      <c r="M41" s="972">
        <f t="shared" ref="M41" si="67">+M42+M43</f>
        <v>0</v>
      </c>
      <c r="N41" s="973">
        <f t="shared" ref="N41" si="68">+N42+N43</f>
        <v>0</v>
      </c>
      <c r="O41" s="973">
        <f t="shared" si="52"/>
        <v>0</v>
      </c>
      <c r="P41" s="973">
        <f>+CSV_CR_T0!BG41</f>
        <v>0</v>
      </c>
      <c r="Q41" s="973">
        <f>+CSV_CR_T0!BI41</f>
        <v>0</v>
      </c>
      <c r="R41" s="2721"/>
      <c r="S41" s="2721"/>
      <c r="T41" s="2721"/>
      <c r="U41" s="973">
        <f t="shared" ref="U41" si="69">+U42+U43</f>
        <v>0</v>
      </c>
      <c r="V41" s="973">
        <f t="shared" ref="V41" si="70">+V42+V43</f>
        <v>0</v>
      </c>
      <c r="W41" s="973">
        <f t="shared" ref="W41" si="71">+W42+W43</f>
        <v>0</v>
      </c>
      <c r="X41" s="973">
        <f t="shared" ref="X41" si="72">+X42+X43</f>
        <v>0</v>
      </c>
      <c r="Y41" s="974">
        <f t="shared" ref="Y41" si="73">+Y42+Y43</f>
        <v>0</v>
      </c>
      <c r="Z41" s="1083"/>
      <c r="AA41" s="1083"/>
      <c r="AB41" s="1083"/>
      <c r="AC41" s="1083"/>
      <c r="AD41" s="1083"/>
      <c r="AE41" s="1083"/>
      <c r="AF41" s="1083"/>
      <c r="AG41" s="1083"/>
      <c r="AH41" s="1083"/>
      <c r="AI41" s="1083"/>
      <c r="AJ41" s="1083"/>
      <c r="AK41" s="1083"/>
      <c r="AL41" s="1083"/>
      <c r="AM41" s="1083"/>
      <c r="AN41" s="1083"/>
      <c r="AO41" s="1083"/>
      <c r="AP41" s="1083"/>
      <c r="AQ41" s="1083"/>
      <c r="AR41" s="1083"/>
      <c r="AS41" s="1083"/>
      <c r="AT41" s="1083"/>
      <c r="AU41" s="1083"/>
      <c r="AV41" s="1083"/>
      <c r="AW41" s="1083"/>
      <c r="AX41" s="1083"/>
      <c r="AY41" s="1083"/>
      <c r="AZ41" s="1083"/>
      <c r="BA41" s="1083"/>
      <c r="BB41" s="1083"/>
      <c r="BC41" s="1083"/>
      <c r="BD41" s="1083"/>
    </row>
    <row r="42" spans="1:56" s="955" customFormat="1" ht="12.75">
      <c r="A42" s="953"/>
      <c r="B42" s="986">
        <v>37</v>
      </c>
      <c r="C42" s="2092" t="s">
        <v>953</v>
      </c>
      <c r="D42" s="945" t="str">
        <f t="shared" si="2"/>
        <v>Total</v>
      </c>
      <c r="E42" s="945" t="s">
        <v>671</v>
      </c>
      <c r="F42" s="946">
        <v>2015</v>
      </c>
      <c r="G42" s="945" t="s">
        <v>31</v>
      </c>
      <c r="H42" s="990" t="s">
        <v>11</v>
      </c>
      <c r="I42" s="990" t="s">
        <v>1055</v>
      </c>
      <c r="J42" s="990" t="s">
        <v>1058</v>
      </c>
      <c r="K42" s="990"/>
      <c r="L42" s="995" t="str">
        <f t="shared" si="0"/>
        <v xml:space="preserve">        Real Estate Related</v>
      </c>
      <c r="M42" s="975"/>
      <c r="N42" s="976"/>
      <c r="O42" s="973">
        <f t="shared" si="52"/>
        <v>0</v>
      </c>
      <c r="P42" s="973">
        <f>+CSV_CR_T0!BG42</f>
        <v>0</v>
      </c>
      <c r="Q42" s="973">
        <f>+CSV_CR_T0!BI42</f>
        <v>0</v>
      </c>
      <c r="R42" s="2722"/>
      <c r="S42" s="2722"/>
      <c r="T42" s="2722"/>
      <c r="U42" s="976"/>
      <c r="V42" s="976"/>
      <c r="W42" s="976"/>
      <c r="X42" s="976"/>
      <c r="Y42" s="977"/>
      <c r="Z42" s="1083"/>
      <c r="AA42" s="1083"/>
      <c r="AB42" s="1083"/>
      <c r="AC42" s="1083"/>
      <c r="AD42" s="1083"/>
      <c r="AE42" s="1083"/>
      <c r="AF42" s="1083"/>
      <c r="AG42" s="1083"/>
      <c r="AH42" s="1083"/>
      <c r="AI42" s="1083"/>
      <c r="AJ42" s="1083"/>
      <c r="AK42" s="1083"/>
      <c r="AL42" s="1083"/>
      <c r="AM42" s="1083"/>
      <c r="AN42" s="1083"/>
      <c r="AO42" s="1083"/>
      <c r="AP42" s="1083"/>
      <c r="AQ42" s="1083"/>
      <c r="AR42" s="1083"/>
      <c r="AS42" s="1083"/>
      <c r="AT42" s="1083"/>
      <c r="AU42" s="1083"/>
      <c r="AV42" s="1083"/>
      <c r="AW42" s="1083"/>
      <c r="AX42" s="1083"/>
      <c r="AY42" s="1083"/>
      <c r="AZ42" s="1083"/>
      <c r="BA42" s="1083"/>
      <c r="BB42" s="1083"/>
      <c r="BC42" s="1083"/>
      <c r="BD42" s="1083"/>
    </row>
    <row r="43" spans="1:56" s="955" customFormat="1" ht="12.75">
      <c r="A43" s="953"/>
      <c r="B43" s="986">
        <v>38</v>
      </c>
      <c r="C43" s="2092" t="s">
        <v>953</v>
      </c>
      <c r="D43" s="945" t="str">
        <f t="shared" si="2"/>
        <v>Total</v>
      </c>
      <c r="E43" s="945" t="s">
        <v>671</v>
      </c>
      <c r="F43" s="946">
        <v>2015</v>
      </c>
      <c r="G43" s="945" t="s">
        <v>31</v>
      </c>
      <c r="H43" s="990" t="s">
        <v>11</v>
      </c>
      <c r="I43" s="990" t="s">
        <v>1055</v>
      </c>
      <c r="J43" s="990" t="s">
        <v>1059</v>
      </c>
      <c r="K43" s="990"/>
      <c r="L43" s="995" t="str">
        <f t="shared" si="0"/>
        <v xml:space="preserve">        Non Real Estate Related</v>
      </c>
      <c r="M43" s="975"/>
      <c r="N43" s="976"/>
      <c r="O43" s="973">
        <f t="shared" si="52"/>
        <v>0</v>
      </c>
      <c r="P43" s="973">
        <f>+CSV_CR_T0!BG43</f>
        <v>0</v>
      </c>
      <c r="Q43" s="973">
        <f>+CSV_CR_T0!BI43</f>
        <v>0</v>
      </c>
      <c r="R43" s="2722"/>
      <c r="S43" s="2722"/>
      <c r="T43" s="2722"/>
      <c r="U43" s="976"/>
      <c r="V43" s="976"/>
      <c r="W43" s="976"/>
      <c r="X43" s="976"/>
      <c r="Y43" s="977"/>
      <c r="Z43" s="1083"/>
      <c r="AA43" s="1083"/>
      <c r="AB43" s="1083"/>
      <c r="AC43" s="1083"/>
      <c r="AD43" s="1083"/>
      <c r="AE43" s="1083"/>
      <c r="AF43" s="1083"/>
      <c r="AG43" s="1083"/>
      <c r="AH43" s="1083"/>
      <c r="AI43" s="1083"/>
      <c r="AJ43" s="1083"/>
      <c r="AK43" s="1083"/>
      <c r="AL43" s="1083"/>
      <c r="AM43" s="1083"/>
      <c r="AN43" s="1083"/>
      <c r="AO43" s="1083"/>
      <c r="AP43" s="1083"/>
      <c r="AQ43" s="1083"/>
      <c r="AR43" s="1083"/>
      <c r="AS43" s="1083"/>
      <c r="AT43" s="1083"/>
      <c r="AU43" s="1083"/>
      <c r="AV43" s="1083"/>
      <c r="AW43" s="1083"/>
      <c r="AX43" s="1083"/>
      <c r="AY43" s="1083"/>
      <c r="AZ43" s="1083"/>
      <c r="BA43" s="1083"/>
      <c r="BB43" s="1083"/>
      <c r="BC43" s="1083"/>
      <c r="BD43" s="1083"/>
    </row>
    <row r="44" spans="1:56" s="955" customFormat="1" ht="12.75">
      <c r="A44" s="953"/>
      <c r="B44" s="986">
        <v>39</v>
      </c>
      <c r="C44" s="2092" t="s">
        <v>954</v>
      </c>
      <c r="D44" s="945" t="str">
        <f t="shared" si="2"/>
        <v>Total</v>
      </c>
      <c r="E44" s="945" t="s">
        <v>671</v>
      </c>
      <c r="F44" s="946">
        <v>2015</v>
      </c>
      <c r="G44" s="945" t="s">
        <v>31</v>
      </c>
      <c r="H44" s="990" t="s">
        <v>11</v>
      </c>
      <c r="I44" s="990" t="s">
        <v>286</v>
      </c>
      <c r="J44" s="990"/>
      <c r="K44" s="990"/>
      <c r="L44" s="995" t="str">
        <f t="shared" si="0"/>
        <v xml:space="preserve">    Other</v>
      </c>
      <c r="M44" s="972">
        <f t="shared" ref="M44" si="74">+M45+M46</f>
        <v>0</v>
      </c>
      <c r="N44" s="973">
        <f t="shared" ref="N44" si="75">+N45+N46</f>
        <v>0</v>
      </c>
      <c r="O44" s="973">
        <f t="shared" si="52"/>
        <v>0</v>
      </c>
      <c r="P44" s="973">
        <f>+CSV_CR_T0!BG44</f>
        <v>0</v>
      </c>
      <c r="Q44" s="973">
        <f>+CSV_CR_T0!BI44</f>
        <v>0</v>
      </c>
      <c r="R44" s="2721"/>
      <c r="S44" s="2721"/>
      <c r="T44" s="2721"/>
      <c r="U44" s="973">
        <f t="shared" ref="U44" si="76">+U45+U46</f>
        <v>0</v>
      </c>
      <c r="V44" s="973">
        <f t="shared" ref="V44" si="77">+V45+V46</f>
        <v>0</v>
      </c>
      <c r="W44" s="973">
        <f t="shared" ref="W44" si="78">+W45+W46</f>
        <v>0</v>
      </c>
      <c r="X44" s="973">
        <f t="shared" ref="X44" si="79">+X45+X46</f>
        <v>0</v>
      </c>
      <c r="Y44" s="974">
        <f t="shared" ref="Y44" si="80">+Y45+Y46</f>
        <v>0</v>
      </c>
      <c r="Z44" s="1083"/>
      <c r="AA44" s="1083"/>
      <c r="AB44" s="1083"/>
      <c r="AC44" s="1083"/>
      <c r="AD44" s="1083"/>
      <c r="AE44" s="1083"/>
      <c r="AF44" s="1083"/>
      <c r="AG44" s="1083"/>
      <c r="AH44" s="1083"/>
      <c r="AI44" s="1083"/>
      <c r="AJ44" s="1083"/>
      <c r="AK44" s="1083"/>
      <c r="AL44" s="1083"/>
      <c r="AM44" s="1083"/>
      <c r="AN44" s="1083"/>
      <c r="AO44" s="1083"/>
      <c r="AP44" s="1083"/>
      <c r="AQ44" s="1083"/>
      <c r="AR44" s="1083"/>
      <c r="AS44" s="1083"/>
      <c r="AT44" s="1083"/>
      <c r="AU44" s="1083"/>
      <c r="AV44" s="1083"/>
      <c r="AW44" s="1083"/>
      <c r="AX44" s="1083"/>
      <c r="AY44" s="1083"/>
      <c r="AZ44" s="1083"/>
      <c r="BA44" s="1083"/>
      <c r="BB44" s="1083"/>
      <c r="BC44" s="1083"/>
      <c r="BD44" s="1083"/>
    </row>
    <row r="45" spans="1:56" s="955" customFormat="1" ht="12.75">
      <c r="A45" s="953"/>
      <c r="B45" s="986">
        <v>40</v>
      </c>
      <c r="C45" s="2092" t="s">
        <v>953</v>
      </c>
      <c r="D45" s="945" t="str">
        <f t="shared" si="2"/>
        <v>Total</v>
      </c>
      <c r="E45" s="945" t="s">
        <v>671</v>
      </c>
      <c r="F45" s="946">
        <v>2015</v>
      </c>
      <c r="G45" s="945" t="s">
        <v>31</v>
      </c>
      <c r="H45" s="990" t="s">
        <v>11</v>
      </c>
      <c r="I45" s="990" t="s">
        <v>286</v>
      </c>
      <c r="J45" s="990" t="s">
        <v>1058</v>
      </c>
      <c r="K45" s="990"/>
      <c r="L45" s="995" t="str">
        <f t="shared" si="0"/>
        <v xml:space="preserve">        Real Estate Related</v>
      </c>
      <c r="M45" s="975"/>
      <c r="N45" s="976"/>
      <c r="O45" s="973">
        <f t="shared" si="52"/>
        <v>0</v>
      </c>
      <c r="P45" s="973">
        <f>+CSV_CR_T0!BG45</f>
        <v>0</v>
      </c>
      <c r="Q45" s="973">
        <f>+CSV_CR_T0!BI45</f>
        <v>0</v>
      </c>
      <c r="R45" s="2722"/>
      <c r="S45" s="2722"/>
      <c r="T45" s="2722"/>
      <c r="U45" s="976"/>
      <c r="V45" s="976"/>
      <c r="W45" s="976"/>
      <c r="X45" s="976"/>
      <c r="Y45" s="977"/>
      <c r="Z45" s="1083"/>
      <c r="AA45" s="1083"/>
      <c r="AB45" s="1083"/>
      <c r="AC45" s="1083"/>
      <c r="AD45" s="1083"/>
      <c r="AE45" s="1083"/>
      <c r="AF45" s="1083"/>
      <c r="AG45" s="1083"/>
      <c r="AH45" s="1083"/>
      <c r="AI45" s="1083"/>
      <c r="AJ45" s="1083"/>
      <c r="AK45" s="1083"/>
      <c r="AL45" s="1083"/>
      <c r="AM45" s="1083"/>
      <c r="AN45" s="1083"/>
      <c r="AO45" s="1083"/>
      <c r="AP45" s="1083"/>
      <c r="AQ45" s="1083"/>
      <c r="AR45" s="1083"/>
      <c r="AS45" s="1083"/>
      <c r="AT45" s="1083"/>
      <c r="AU45" s="1083"/>
      <c r="AV45" s="1083"/>
      <c r="AW45" s="1083"/>
      <c r="AX45" s="1083"/>
      <c r="AY45" s="1083"/>
      <c r="AZ45" s="1083"/>
      <c r="BA45" s="1083"/>
      <c r="BB45" s="1083"/>
      <c r="BC45" s="1083"/>
      <c r="BD45" s="1083"/>
    </row>
    <row r="46" spans="1:56" s="955" customFormat="1" ht="12.75">
      <c r="A46" s="953"/>
      <c r="B46" s="986">
        <v>41</v>
      </c>
      <c r="C46" s="2092" t="s">
        <v>953</v>
      </c>
      <c r="D46" s="945" t="str">
        <f t="shared" si="2"/>
        <v>Total</v>
      </c>
      <c r="E46" s="945" t="s">
        <v>671</v>
      </c>
      <c r="F46" s="946">
        <v>2015</v>
      </c>
      <c r="G46" s="945" t="s">
        <v>31</v>
      </c>
      <c r="H46" s="990" t="s">
        <v>11</v>
      </c>
      <c r="I46" s="990" t="s">
        <v>286</v>
      </c>
      <c r="J46" s="990" t="s">
        <v>1059</v>
      </c>
      <c r="K46" s="990"/>
      <c r="L46" s="995" t="str">
        <f t="shared" si="0"/>
        <v xml:space="preserve">        Non Real Estate Related</v>
      </c>
      <c r="M46" s="975"/>
      <c r="N46" s="976"/>
      <c r="O46" s="973">
        <f t="shared" si="52"/>
        <v>0</v>
      </c>
      <c r="P46" s="973">
        <f>+CSV_CR_T0!BG46</f>
        <v>0</v>
      </c>
      <c r="Q46" s="973">
        <f>+CSV_CR_T0!BI46</f>
        <v>0</v>
      </c>
      <c r="R46" s="2722"/>
      <c r="S46" s="2722"/>
      <c r="T46" s="2722"/>
      <c r="U46" s="976"/>
      <c r="V46" s="976"/>
      <c r="W46" s="976"/>
      <c r="X46" s="976"/>
      <c r="Y46" s="977"/>
      <c r="Z46" s="1083"/>
      <c r="AA46" s="1083"/>
      <c r="AB46" s="1083"/>
      <c r="AC46" s="1083"/>
      <c r="AD46" s="1083"/>
      <c r="AE46" s="1083"/>
      <c r="AF46" s="1083"/>
      <c r="AG46" s="1083"/>
      <c r="AH46" s="1083"/>
      <c r="AI46" s="1083"/>
      <c r="AJ46" s="1083"/>
      <c r="AK46" s="1083"/>
      <c r="AL46" s="1083"/>
      <c r="AM46" s="1083"/>
      <c r="AN46" s="1083"/>
      <c r="AO46" s="1083"/>
      <c r="AP46" s="1083"/>
      <c r="AQ46" s="1083"/>
      <c r="AR46" s="1083"/>
      <c r="AS46" s="1083"/>
      <c r="AT46" s="1083"/>
      <c r="AU46" s="1083"/>
      <c r="AV46" s="1083"/>
      <c r="AW46" s="1083"/>
      <c r="AX46" s="1083"/>
      <c r="AY46" s="1083"/>
      <c r="AZ46" s="1083"/>
      <c r="BA46" s="1083"/>
      <c r="BB46" s="1083"/>
      <c r="BC46" s="1083"/>
      <c r="BD46" s="1083"/>
    </row>
    <row r="47" spans="1:56" s="955" customFormat="1" ht="12.75">
      <c r="A47" s="953"/>
      <c r="B47" s="986">
        <v>42</v>
      </c>
      <c r="C47" s="2092" t="s">
        <v>954</v>
      </c>
      <c r="D47" s="945" t="str">
        <f t="shared" si="2"/>
        <v>Total</v>
      </c>
      <c r="E47" s="945" t="s">
        <v>671</v>
      </c>
      <c r="F47" s="946">
        <v>2015</v>
      </c>
      <c r="G47" s="945" t="s">
        <v>31</v>
      </c>
      <c r="H47" s="990" t="s">
        <v>21</v>
      </c>
      <c r="I47" s="990"/>
      <c r="J47" s="990"/>
      <c r="K47" s="990"/>
      <c r="L47" s="998" t="str">
        <f t="shared" si="0"/>
        <v>Retail</v>
      </c>
      <c r="M47" s="972">
        <f t="shared" ref="M47" si="81">+M48+M55+M56</f>
        <v>0</v>
      </c>
      <c r="N47" s="973">
        <f t="shared" ref="N47" si="82">+N48+N55+N56</f>
        <v>0</v>
      </c>
      <c r="O47" s="973">
        <f t="shared" si="52"/>
        <v>0</v>
      </c>
      <c r="P47" s="973">
        <f>+CSV_CR_T0!BG47</f>
        <v>0</v>
      </c>
      <c r="Q47" s="973">
        <f>+CSV_CR_T0!BI47</f>
        <v>0</v>
      </c>
      <c r="R47" s="2721"/>
      <c r="S47" s="2721"/>
      <c r="T47" s="2721"/>
      <c r="U47" s="973">
        <f t="shared" ref="U47" si="83">+U48+U55+U56</f>
        <v>0</v>
      </c>
      <c r="V47" s="973">
        <f t="shared" ref="V47" si="84">+V48+V55+V56</f>
        <v>0</v>
      </c>
      <c r="W47" s="973">
        <f t="shared" ref="W47" si="85">+W48+W55+W56</f>
        <v>0</v>
      </c>
      <c r="X47" s="973">
        <f t="shared" ref="X47" si="86">+X48+X55+X56</f>
        <v>0</v>
      </c>
      <c r="Y47" s="974">
        <f t="shared" ref="Y47" si="87">+Y48+Y55+Y56</f>
        <v>0</v>
      </c>
      <c r="Z47" s="1083"/>
      <c r="AA47" s="1083"/>
      <c r="AB47" s="1083"/>
      <c r="AC47" s="1083"/>
      <c r="AD47" s="1083"/>
      <c r="AE47" s="1083"/>
      <c r="AF47" s="1083"/>
      <c r="AG47" s="1083"/>
      <c r="AH47" s="1083"/>
      <c r="AI47" s="1083"/>
      <c r="AJ47" s="1083"/>
      <c r="AK47" s="1083"/>
      <c r="AL47" s="1083"/>
      <c r="AM47" s="1083"/>
      <c r="AN47" s="1083"/>
      <c r="AO47" s="1083"/>
      <c r="AP47" s="1083"/>
      <c r="AQ47" s="1083"/>
      <c r="AR47" s="1083"/>
      <c r="AS47" s="1083"/>
      <c r="AT47" s="1083"/>
      <c r="AU47" s="1083"/>
      <c r="AV47" s="1083"/>
      <c r="AW47" s="1083"/>
      <c r="AX47" s="1083"/>
      <c r="AY47" s="1083"/>
      <c r="AZ47" s="1083"/>
      <c r="BA47" s="1083"/>
      <c r="BB47" s="1083"/>
      <c r="BC47" s="1083"/>
      <c r="BD47" s="1083"/>
    </row>
    <row r="48" spans="1:56" s="955" customFormat="1" ht="12.75">
      <c r="A48" s="953"/>
      <c r="B48" s="986">
        <v>43</v>
      </c>
      <c r="C48" s="2092" t="s">
        <v>954</v>
      </c>
      <c r="D48" s="945" t="str">
        <f t="shared" si="2"/>
        <v>Total</v>
      </c>
      <c r="E48" s="945" t="s">
        <v>671</v>
      </c>
      <c r="F48" s="946">
        <v>2015</v>
      </c>
      <c r="G48" s="945" t="s">
        <v>31</v>
      </c>
      <c r="H48" s="990" t="s">
        <v>21</v>
      </c>
      <c r="I48" s="990" t="s">
        <v>1056</v>
      </c>
      <c r="J48" s="990"/>
      <c r="K48" s="990"/>
      <c r="L48" s="995" t="str">
        <f t="shared" si="0"/>
        <v xml:space="preserve">    Secured on real estate property</v>
      </c>
      <c r="M48" s="972">
        <f t="shared" ref="M48" si="88">+M49+M51</f>
        <v>0</v>
      </c>
      <c r="N48" s="973">
        <f t="shared" ref="N48" si="89">+N49+N51</f>
        <v>0</v>
      </c>
      <c r="O48" s="973">
        <f t="shared" si="52"/>
        <v>0</v>
      </c>
      <c r="P48" s="973">
        <f>+CSV_CR_T0!BG48</f>
        <v>0</v>
      </c>
      <c r="Q48" s="973">
        <f>+CSV_CR_T0!BI48</f>
        <v>0</v>
      </c>
      <c r="R48" s="2721"/>
      <c r="S48" s="2721"/>
      <c r="T48" s="2721"/>
      <c r="U48" s="973">
        <f t="shared" ref="U48" si="90">+U49+U51</f>
        <v>0</v>
      </c>
      <c r="V48" s="973">
        <f t="shared" ref="V48" si="91">+V49+V51</f>
        <v>0</v>
      </c>
      <c r="W48" s="973">
        <f t="shared" ref="W48" si="92">+W49+W51</f>
        <v>0</v>
      </c>
      <c r="X48" s="973">
        <f t="shared" ref="X48" si="93">+X49+X51</f>
        <v>0</v>
      </c>
      <c r="Y48" s="974">
        <f t="shared" ref="Y48" si="94">+Y49+Y51</f>
        <v>0</v>
      </c>
      <c r="Z48" s="1083"/>
      <c r="AA48" s="1083"/>
      <c r="AB48" s="1083"/>
      <c r="AC48" s="1083"/>
      <c r="AD48" s="1083"/>
      <c r="AE48" s="1083"/>
      <c r="AF48" s="1083"/>
      <c r="AG48" s="1083"/>
      <c r="AH48" s="1083"/>
      <c r="AI48" s="1083"/>
      <c r="AJ48" s="1083"/>
      <c r="AK48" s="1083"/>
      <c r="AL48" s="1083"/>
      <c r="AM48" s="1083"/>
      <c r="AN48" s="1083"/>
      <c r="AO48" s="1083"/>
      <c r="AP48" s="1083"/>
      <c r="AQ48" s="1083"/>
      <c r="AR48" s="1083"/>
      <c r="AS48" s="1083"/>
      <c r="AT48" s="1083"/>
      <c r="AU48" s="1083"/>
      <c r="AV48" s="1083"/>
      <c r="AW48" s="1083"/>
      <c r="AX48" s="1083"/>
      <c r="AY48" s="1083"/>
      <c r="AZ48" s="1083"/>
      <c r="BA48" s="1083"/>
      <c r="BB48" s="1083"/>
      <c r="BC48" s="1083"/>
      <c r="BD48" s="1083"/>
    </row>
    <row r="49" spans="1:56" s="955" customFormat="1" ht="12.75">
      <c r="A49" s="953"/>
      <c r="B49" s="986">
        <v>44</v>
      </c>
      <c r="C49" s="2092" t="s">
        <v>953</v>
      </c>
      <c r="D49" s="945" t="str">
        <f t="shared" si="2"/>
        <v>Total</v>
      </c>
      <c r="E49" s="945" t="s">
        <v>671</v>
      </c>
      <c r="F49" s="946">
        <v>2015</v>
      </c>
      <c r="G49" s="945" t="s">
        <v>31</v>
      </c>
      <c r="H49" s="990" t="s">
        <v>21</v>
      </c>
      <c r="I49" s="990" t="s">
        <v>1056</v>
      </c>
      <c r="J49" s="990" t="s">
        <v>1055</v>
      </c>
      <c r="K49" s="990"/>
      <c r="L49" s="995" t="str">
        <f t="shared" si="0"/>
        <v xml:space="preserve">        SME</v>
      </c>
      <c r="M49" s="975"/>
      <c r="N49" s="976"/>
      <c r="O49" s="973">
        <f t="shared" si="52"/>
        <v>0</v>
      </c>
      <c r="P49" s="973">
        <f>+CSV_CR_T0!BG49</f>
        <v>0</v>
      </c>
      <c r="Q49" s="973">
        <f>+CSV_CR_T0!BI49</f>
        <v>0</v>
      </c>
      <c r="R49" s="2722"/>
      <c r="S49" s="2722"/>
      <c r="T49" s="2722"/>
      <c r="U49" s="976"/>
      <c r="V49" s="976"/>
      <c r="W49" s="976"/>
      <c r="X49" s="976"/>
      <c r="Y49" s="977"/>
      <c r="Z49" s="1083"/>
      <c r="AA49" s="1083"/>
      <c r="AB49" s="1083"/>
      <c r="AC49" s="1083"/>
      <c r="AD49" s="1083"/>
      <c r="AE49" s="1083"/>
      <c r="AF49" s="1083"/>
      <c r="AG49" s="1083"/>
      <c r="AH49" s="1083"/>
      <c r="AI49" s="1083"/>
      <c r="AJ49" s="1083"/>
      <c r="AK49" s="1083"/>
      <c r="AL49" s="1083"/>
      <c r="AM49" s="1083"/>
      <c r="AN49" s="1083"/>
      <c r="AO49" s="1083"/>
      <c r="AP49" s="1083"/>
      <c r="AQ49" s="1083"/>
      <c r="AR49" s="1083"/>
      <c r="AS49" s="1083"/>
      <c r="AT49" s="1083"/>
      <c r="AU49" s="1083"/>
      <c r="AV49" s="1083"/>
      <c r="AW49" s="1083"/>
      <c r="AX49" s="1083"/>
      <c r="AY49" s="1083"/>
      <c r="AZ49" s="1083"/>
      <c r="BA49" s="1083"/>
      <c r="BB49" s="1083"/>
      <c r="BC49" s="1083"/>
      <c r="BD49" s="1083"/>
    </row>
    <row r="50" spans="1:56" s="955" customFormat="1" ht="12.75" customHeight="1">
      <c r="A50" s="978"/>
      <c r="B50" s="1001">
        <v>45</v>
      </c>
      <c r="C50" s="2093" t="s">
        <v>1053</v>
      </c>
      <c r="D50" s="945" t="str">
        <f t="shared" si="2"/>
        <v>Total</v>
      </c>
      <c r="E50" s="945" t="s">
        <v>671</v>
      </c>
      <c r="F50" s="946">
        <v>2015</v>
      </c>
      <c r="G50" s="945" t="s">
        <v>31</v>
      </c>
      <c r="H50" s="990" t="s">
        <v>21</v>
      </c>
      <c r="I50" s="990" t="s">
        <v>1056</v>
      </c>
      <c r="J50" s="990" t="s">
        <v>1055</v>
      </c>
      <c r="K50" s="990" t="s">
        <v>1060</v>
      </c>
      <c r="L50" s="1002" t="str">
        <f t="shared" si="0"/>
        <v xml:space="preserve">                (OPTIONAL) of which: subject to SME-supporting factor</v>
      </c>
      <c r="M50" s="975"/>
      <c r="N50" s="976"/>
      <c r="O50" s="973">
        <f t="shared" si="52"/>
        <v>0</v>
      </c>
      <c r="P50" s="973">
        <f>+CSV_CR_T0!BG50</f>
        <v>0</v>
      </c>
      <c r="Q50" s="973">
        <f>+CSV_CR_T0!BI50</f>
        <v>0</v>
      </c>
      <c r="R50" s="2722"/>
      <c r="S50" s="2722"/>
      <c r="T50" s="2722"/>
      <c r="U50" s="976"/>
      <c r="V50" s="976"/>
      <c r="W50" s="976"/>
      <c r="X50" s="976"/>
      <c r="Y50" s="977"/>
      <c r="Z50" s="1083"/>
      <c r="AA50" s="1083"/>
      <c r="AB50" s="1083"/>
      <c r="AC50" s="1083"/>
      <c r="AD50" s="1083"/>
      <c r="AE50" s="1083"/>
      <c r="AF50" s="1083"/>
      <c r="AG50" s="1083"/>
      <c r="AH50" s="1083"/>
      <c r="AI50" s="1083"/>
      <c r="AJ50" s="1083"/>
      <c r="AK50" s="1083"/>
      <c r="AL50" s="1083"/>
      <c r="AM50" s="1083"/>
      <c r="AN50" s="1083"/>
      <c r="AO50" s="1083"/>
      <c r="AP50" s="1083"/>
      <c r="AQ50" s="1083"/>
      <c r="AR50" s="1083"/>
      <c r="AS50" s="1083"/>
      <c r="AT50" s="1083"/>
      <c r="AU50" s="1083"/>
      <c r="AV50" s="1083"/>
      <c r="AW50" s="1083"/>
      <c r="AX50" s="1083"/>
      <c r="AY50" s="1083"/>
      <c r="AZ50" s="1083"/>
      <c r="BA50" s="1083"/>
      <c r="BB50" s="1083"/>
      <c r="BC50" s="1083"/>
      <c r="BD50" s="1083"/>
    </row>
    <row r="51" spans="1:56" s="955" customFormat="1" ht="12.75">
      <c r="A51" s="953"/>
      <c r="B51" s="986">
        <v>46</v>
      </c>
      <c r="C51" s="2092" t="s">
        <v>953</v>
      </c>
      <c r="D51" s="945" t="str">
        <f t="shared" si="2"/>
        <v>Total</v>
      </c>
      <c r="E51" s="945" t="s">
        <v>671</v>
      </c>
      <c r="F51" s="946">
        <v>2015</v>
      </c>
      <c r="G51" s="945" t="s">
        <v>31</v>
      </c>
      <c r="H51" s="990" t="s">
        <v>21</v>
      </c>
      <c r="I51" s="990" t="s">
        <v>1056</v>
      </c>
      <c r="J51" s="990" t="s">
        <v>1061</v>
      </c>
      <c r="K51" s="990"/>
      <c r="L51" s="995" t="str">
        <f t="shared" si="0"/>
        <v xml:space="preserve">        Non SME</v>
      </c>
      <c r="M51" s="975"/>
      <c r="N51" s="976"/>
      <c r="O51" s="973">
        <f t="shared" si="52"/>
        <v>0</v>
      </c>
      <c r="P51" s="973">
        <f>+CSV_CR_T0!BG51</f>
        <v>0</v>
      </c>
      <c r="Q51" s="973">
        <f>+CSV_CR_T0!BI51</f>
        <v>0</v>
      </c>
      <c r="R51" s="2722"/>
      <c r="S51" s="2722"/>
      <c r="T51" s="2722"/>
      <c r="U51" s="976"/>
      <c r="V51" s="976"/>
      <c r="W51" s="976"/>
      <c r="X51" s="976"/>
      <c r="Y51" s="977"/>
      <c r="Z51" s="1083"/>
      <c r="AA51" s="1083"/>
      <c r="AB51" s="1083"/>
      <c r="AC51" s="1083"/>
      <c r="AD51" s="1083"/>
      <c r="AE51" s="1083"/>
      <c r="AF51" s="1083"/>
      <c r="AG51" s="1083"/>
      <c r="AH51" s="1083"/>
      <c r="AI51" s="1083"/>
      <c r="AJ51" s="1083"/>
      <c r="AK51" s="1083"/>
      <c r="AL51" s="1083"/>
      <c r="AM51" s="1083"/>
      <c r="AN51" s="1083"/>
      <c r="AO51" s="1083"/>
      <c r="AP51" s="1083"/>
      <c r="AQ51" s="1083"/>
      <c r="AR51" s="1083"/>
      <c r="AS51" s="1083"/>
      <c r="AT51" s="1083"/>
      <c r="AU51" s="1083"/>
      <c r="AV51" s="1083"/>
      <c r="AW51" s="1083"/>
      <c r="AX51" s="1083"/>
      <c r="AY51" s="1083"/>
      <c r="AZ51" s="1083"/>
      <c r="BA51" s="1083"/>
      <c r="BB51" s="1083"/>
      <c r="BC51" s="1083"/>
      <c r="BD51" s="1083"/>
    </row>
    <row r="52" spans="1:56" s="955" customFormat="1" ht="12.75">
      <c r="A52" s="978"/>
      <c r="B52" s="1001">
        <v>47</v>
      </c>
      <c r="C52" s="2093" t="s">
        <v>1053</v>
      </c>
      <c r="D52" s="945" t="str">
        <f t="shared" si="2"/>
        <v>Total</v>
      </c>
      <c r="E52" s="945" t="s">
        <v>671</v>
      </c>
      <c r="F52" s="946">
        <v>2015</v>
      </c>
      <c r="G52" s="945" t="s">
        <v>31</v>
      </c>
      <c r="H52" s="990" t="s">
        <v>21</v>
      </c>
      <c r="I52" s="990" t="s">
        <v>1056</v>
      </c>
      <c r="J52" s="990" t="s">
        <v>1061</v>
      </c>
      <c r="K52" s="990" t="s">
        <v>1062</v>
      </c>
      <c r="L52" s="1002" t="str">
        <f t="shared" si="0"/>
        <v xml:space="preserve">                (OPTIONAL) of which: Owner Occupier</v>
      </c>
      <c r="M52" s="975"/>
      <c r="N52" s="976"/>
      <c r="O52" s="973">
        <f t="shared" si="52"/>
        <v>0</v>
      </c>
      <c r="P52" s="973">
        <f>+CSV_CR_T0!BG52</f>
        <v>0</v>
      </c>
      <c r="Q52" s="973">
        <f>+CSV_CR_T0!BI52</f>
        <v>0</v>
      </c>
      <c r="R52" s="2722"/>
      <c r="S52" s="2722"/>
      <c r="T52" s="2722"/>
      <c r="U52" s="976"/>
      <c r="V52" s="976"/>
      <c r="W52" s="976"/>
      <c r="X52" s="976"/>
      <c r="Y52" s="977"/>
      <c r="Z52" s="1083"/>
      <c r="AA52" s="1083"/>
      <c r="AB52" s="1083"/>
      <c r="AC52" s="1083"/>
      <c r="AD52" s="1083"/>
      <c r="AE52" s="1083"/>
      <c r="AF52" s="1083"/>
      <c r="AG52" s="1083"/>
      <c r="AH52" s="1083"/>
      <c r="AI52" s="1083"/>
      <c r="AJ52" s="1083"/>
      <c r="AK52" s="1083"/>
      <c r="AL52" s="1083"/>
      <c r="AM52" s="1083"/>
      <c r="AN52" s="1083"/>
      <c r="AO52" s="1083"/>
      <c r="AP52" s="1083"/>
      <c r="AQ52" s="1083"/>
      <c r="AR52" s="1083"/>
      <c r="AS52" s="1083"/>
      <c r="AT52" s="1083"/>
      <c r="AU52" s="1083"/>
      <c r="AV52" s="1083"/>
      <c r="AW52" s="1083"/>
      <c r="AX52" s="1083"/>
      <c r="AY52" s="1083"/>
      <c r="AZ52" s="1083"/>
      <c r="BA52" s="1083"/>
      <c r="BB52" s="1083"/>
      <c r="BC52" s="1083"/>
      <c r="BD52" s="1083"/>
    </row>
    <row r="53" spans="1:56" s="955" customFormat="1" ht="12.75">
      <c r="A53" s="978"/>
      <c r="B53" s="1001">
        <v>48</v>
      </c>
      <c r="C53" s="2093" t="s">
        <v>1053</v>
      </c>
      <c r="D53" s="945" t="str">
        <f t="shared" si="2"/>
        <v>Total</v>
      </c>
      <c r="E53" s="945" t="s">
        <v>671</v>
      </c>
      <c r="F53" s="946">
        <v>2015</v>
      </c>
      <c r="G53" s="945" t="s">
        <v>31</v>
      </c>
      <c r="H53" s="990" t="s">
        <v>21</v>
      </c>
      <c r="I53" s="990" t="s">
        <v>1056</v>
      </c>
      <c r="J53" s="990" t="s">
        <v>1061</v>
      </c>
      <c r="K53" s="990" t="s">
        <v>1063</v>
      </c>
      <c r="L53" s="1002" t="str">
        <f t="shared" si="0"/>
        <v xml:space="preserve">                (OPTIONAL) of which: Buy to let</v>
      </c>
      <c r="M53" s="975"/>
      <c r="N53" s="976"/>
      <c r="O53" s="973">
        <f t="shared" si="52"/>
        <v>0</v>
      </c>
      <c r="P53" s="973">
        <f>+CSV_CR_T0!BG53</f>
        <v>0</v>
      </c>
      <c r="Q53" s="973">
        <f>+CSV_CR_T0!BI53</f>
        <v>0</v>
      </c>
      <c r="R53" s="2722"/>
      <c r="S53" s="2722"/>
      <c r="T53" s="2722"/>
      <c r="U53" s="976"/>
      <c r="V53" s="976"/>
      <c r="W53" s="976"/>
      <c r="X53" s="976"/>
      <c r="Y53" s="977"/>
      <c r="Z53" s="1083"/>
      <c r="AA53" s="1083"/>
      <c r="AB53" s="1083"/>
      <c r="AC53" s="1083"/>
      <c r="AD53" s="1083"/>
      <c r="AE53" s="1083"/>
      <c r="AF53" s="1083"/>
      <c r="AG53" s="1083"/>
      <c r="AH53" s="1083"/>
      <c r="AI53" s="1083"/>
      <c r="AJ53" s="1083"/>
      <c r="AK53" s="1083"/>
      <c r="AL53" s="1083"/>
      <c r="AM53" s="1083"/>
      <c r="AN53" s="1083"/>
      <c r="AO53" s="1083"/>
      <c r="AP53" s="1083"/>
      <c r="AQ53" s="1083"/>
      <c r="AR53" s="1083"/>
      <c r="AS53" s="1083"/>
      <c r="AT53" s="1083"/>
      <c r="AU53" s="1083"/>
      <c r="AV53" s="1083"/>
      <c r="AW53" s="1083"/>
      <c r="AX53" s="1083"/>
      <c r="AY53" s="1083"/>
      <c r="AZ53" s="1083"/>
      <c r="BA53" s="1083"/>
      <c r="BB53" s="1083"/>
      <c r="BC53" s="1083"/>
      <c r="BD53" s="1083"/>
    </row>
    <row r="54" spans="1:56" s="955" customFormat="1" ht="12.75">
      <c r="A54" s="978"/>
      <c r="B54" s="1001">
        <v>49</v>
      </c>
      <c r="C54" s="2093" t="s">
        <v>1053</v>
      </c>
      <c r="D54" s="945" t="str">
        <f t="shared" si="2"/>
        <v>Total</v>
      </c>
      <c r="E54" s="945" t="s">
        <v>671</v>
      </c>
      <c r="F54" s="946">
        <v>2015</v>
      </c>
      <c r="G54" s="945" t="s">
        <v>31</v>
      </c>
      <c r="H54" s="990" t="s">
        <v>21</v>
      </c>
      <c r="I54" s="990" t="s">
        <v>1056</v>
      </c>
      <c r="J54" s="990" t="s">
        <v>1061</v>
      </c>
      <c r="K54" s="990" t="s">
        <v>1064</v>
      </c>
      <c r="L54" s="1002" t="str">
        <f t="shared" si="0"/>
        <v xml:space="preserve">                (OPTIONAL) of which: Other secured by real estate</v>
      </c>
      <c r="M54" s="975"/>
      <c r="N54" s="976"/>
      <c r="O54" s="973">
        <f t="shared" si="52"/>
        <v>0</v>
      </c>
      <c r="P54" s="973">
        <f>+CSV_CR_T0!BG54</f>
        <v>0</v>
      </c>
      <c r="Q54" s="973">
        <f>+CSV_CR_T0!BI54</f>
        <v>0</v>
      </c>
      <c r="R54" s="2722"/>
      <c r="S54" s="2722"/>
      <c r="T54" s="2722"/>
      <c r="U54" s="976"/>
      <c r="V54" s="976"/>
      <c r="W54" s="976"/>
      <c r="X54" s="976"/>
      <c r="Y54" s="977"/>
      <c r="Z54" s="1083"/>
      <c r="AA54" s="1083"/>
      <c r="AB54" s="1083"/>
      <c r="AC54" s="1083"/>
      <c r="AD54" s="1083"/>
      <c r="AE54" s="1083"/>
      <c r="AF54" s="1083"/>
      <c r="AG54" s="1083"/>
      <c r="AH54" s="1083"/>
      <c r="AI54" s="1083"/>
      <c r="AJ54" s="1083"/>
      <c r="AK54" s="1083"/>
      <c r="AL54" s="1083"/>
      <c r="AM54" s="1083"/>
      <c r="AN54" s="1083"/>
      <c r="AO54" s="1083"/>
      <c r="AP54" s="1083"/>
      <c r="AQ54" s="1083"/>
      <c r="AR54" s="1083"/>
      <c r="AS54" s="1083"/>
      <c r="AT54" s="1083"/>
      <c r="AU54" s="1083"/>
      <c r="AV54" s="1083"/>
      <c r="AW54" s="1083"/>
      <c r="AX54" s="1083"/>
      <c r="AY54" s="1083"/>
      <c r="AZ54" s="1083"/>
      <c r="BA54" s="1083"/>
      <c r="BB54" s="1083"/>
      <c r="BC54" s="1083"/>
      <c r="BD54" s="1083"/>
    </row>
    <row r="55" spans="1:56" s="955" customFormat="1" ht="12.75">
      <c r="A55" s="953"/>
      <c r="B55" s="986">
        <v>50</v>
      </c>
      <c r="C55" s="2092" t="s">
        <v>953</v>
      </c>
      <c r="D55" s="945" t="str">
        <f t="shared" si="2"/>
        <v>Total</v>
      </c>
      <c r="E55" s="945" t="s">
        <v>671</v>
      </c>
      <c r="F55" s="946">
        <v>2015</v>
      </c>
      <c r="G55" s="945" t="s">
        <v>31</v>
      </c>
      <c r="H55" s="990" t="s">
        <v>21</v>
      </c>
      <c r="I55" s="990" t="s">
        <v>1057</v>
      </c>
      <c r="J55" s="990"/>
      <c r="K55" s="990"/>
      <c r="L55" s="995" t="str">
        <f t="shared" si="0"/>
        <v xml:space="preserve">    Qualifying Revolving</v>
      </c>
      <c r="M55" s="966"/>
      <c r="N55" s="967"/>
      <c r="O55" s="973">
        <f t="shared" si="52"/>
        <v>0</v>
      </c>
      <c r="P55" s="973">
        <f>+CSV_CR_T0!BG55</f>
        <v>0</v>
      </c>
      <c r="Q55" s="973">
        <f>+CSV_CR_T0!BI55</f>
        <v>0</v>
      </c>
      <c r="R55" s="2721"/>
      <c r="S55" s="2721"/>
      <c r="T55" s="2721"/>
      <c r="U55" s="967"/>
      <c r="V55" s="967"/>
      <c r="W55" s="967"/>
      <c r="X55" s="967"/>
      <c r="Y55" s="969"/>
      <c r="Z55" s="1083"/>
      <c r="AA55" s="1083"/>
      <c r="AB55" s="1083"/>
      <c r="AC55" s="1083"/>
      <c r="AD55" s="1083"/>
      <c r="AE55" s="1083"/>
      <c r="AF55" s="1083"/>
      <c r="AG55" s="1083"/>
      <c r="AH55" s="1083"/>
      <c r="AI55" s="1083"/>
      <c r="AJ55" s="1083"/>
      <c r="AK55" s="1083"/>
      <c r="AL55" s="1083"/>
      <c r="AM55" s="1083"/>
      <c r="AN55" s="1083"/>
      <c r="AO55" s="1083"/>
      <c r="AP55" s="1083"/>
      <c r="AQ55" s="1083"/>
      <c r="AR55" s="1083"/>
      <c r="AS55" s="1083"/>
      <c r="AT55" s="1083"/>
      <c r="AU55" s="1083"/>
      <c r="AV55" s="1083"/>
      <c r="AW55" s="1083"/>
      <c r="AX55" s="1083"/>
      <c r="AY55" s="1083"/>
      <c r="AZ55" s="1083"/>
      <c r="BA55" s="1083"/>
      <c r="BB55" s="1083"/>
      <c r="BC55" s="1083"/>
      <c r="BD55" s="1083"/>
    </row>
    <row r="56" spans="1:56" s="955" customFormat="1" ht="12.75">
      <c r="A56" s="953"/>
      <c r="B56" s="986">
        <v>51</v>
      </c>
      <c r="C56" s="2092" t="s">
        <v>954</v>
      </c>
      <c r="D56" s="945" t="str">
        <f t="shared" si="2"/>
        <v>Total</v>
      </c>
      <c r="E56" s="945" t="s">
        <v>671</v>
      </c>
      <c r="F56" s="946">
        <v>2015</v>
      </c>
      <c r="G56" s="945" t="s">
        <v>31</v>
      </c>
      <c r="H56" s="990" t="s">
        <v>21</v>
      </c>
      <c r="I56" s="990" t="s">
        <v>286</v>
      </c>
      <c r="J56" s="990"/>
      <c r="K56" s="990"/>
      <c r="L56" s="995" t="str">
        <f t="shared" si="0"/>
        <v xml:space="preserve">    Other</v>
      </c>
      <c r="M56" s="972">
        <f t="shared" ref="M56" si="95">+M57+M59</f>
        <v>0</v>
      </c>
      <c r="N56" s="973">
        <f t="shared" ref="N56" si="96">+N57+N59</f>
        <v>0</v>
      </c>
      <c r="O56" s="973">
        <f t="shared" si="52"/>
        <v>0</v>
      </c>
      <c r="P56" s="973">
        <f>+CSV_CR_T0!BG56</f>
        <v>0</v>
      </c>
      <c r="Q56" s="973">
        <f>+CSV_CR_T0!BI56</f>
        <v>0</v>
      </c>
      <c r="R56" s="2722"/>
      <c r="S56" s="2722"/>
      <c r="T56" s="2722"/>
      <c r="U56" s="973">
        <f t="shared" ref="U56" si="97">+U57+U59</f>
        <v>0</v>
      </c>
      <c r="V56" s="973">
        <f t="shared" ref="V56" si="98">+V57+V59</f>
        <v>0</v>
      </c>
      <c r="W56" s="973">
        <f t="shared" ref="W56" si="99">+W57+W59</f>
        <v>0</v>
      </c>
      <c r="X56" s="973">
        <f t="shared" ref="X56" si="100">+X57+X59</f>
        <v>0</v>
      </c>
      <c r="Y56" s="974">
        <f t="shared" ref="Y56" si="101">+Y57+Y59</f>
        <v>0</v>
      </c>
      <c r="Z56" s="1083"/>
      <c r="AA56" s="1083"/>
      <c r="AB56" s="1083"/>
      <c r="AC56" s="1083"/>
      <c r="AD56" s="1083"/>
      <c r="AE56" s="1083"/>
      <c r="AF56" s="1083"/>
      <c r="AG56" s="1083"/>
      <c r="AH56" s="1083"/>
      <c r="AI56" s="1083"/>
      <c r="AJ56" s="1083"/>
      <c r="AK56" s="1083"/>
      <c r="AL56" s="1083"/>
      <c r="AM56" s="1083"/>
      <c r="AN56" s="1083"/>
      <c r="AO56" s="1083"/>
      <c r="AP56" s="1083"/>
      <c r="AQ56" s="1083"/>
      <c r="AR56" s="1083"/>
      <c r="AS56" s="1083"/>
      <c r="AT56" s="1083"/>
      <c r="AU56" s="1083"/>
      <c r="AV56" s="1083"/>
      <c r="AW56" s="1083"/>
      <c r="AX56" s="1083"/>
      <c r="AY56" s="1083"/>
      <c r="AZ56" s="1083"/>
      <c r="BA56" s="1083"/>
      <c r="BB56" s="1083"/>
      <c r="BC56" s="1083"/>
      <c r="BD56" s="1083"/>
    </row>
    <row r="57" spans="1:56" s="955" customFormat="1" ht="12.75">
      <c r="A57" s="953"/>
      <c r="B57" s="986">
        <v>52</v>
      </c>
      <c r="C57" s="2092" t="s">
        <v>953</v>
      </c>
      <c r="D57" s="945" t="str">
        <f t="shared" si="2"/>
        <v>Total</v>
      </c>
      <c r="E57" s="945" t="s">
        <v>671</v>
      </c>
      <c r="F57" s="946">
        <v>2015</v>
      </c>
      <c r="G57" s="945" t="s">
        <v>31</v>
      </c>
      <c r="H57" s="990" t="s">
        <v>21</v>
      </c>
      <c r="I57" s="990" t="s">
        <v>286</v>
      </c>
      <c r="J57" s="990" t="s">
        <v>1055</v>
      </c>
      <c r="K57" s="990"/>
      <c r="L57" s="995" t="str">
        <f t="shared" si="0"/>
        <v xml:space="preserve">        SME</v>
      </c>
      <c r="M57" s="975"/>
      <c r="N57" s="976"/>
      <c r="O57" s="973">
        <f t="shared" si="52"/>
        <v>0</v>
      </c>
      <c r="P57" s="973">
        <f>+CSV_CR_T0!BG57</f>
        <v>0</v>
      </c>
      <c r="Q57" s="973">
        <f>+CSV_CR_T0!BI57</f>
        <v>0</v>
      </c>
      <c r="R57" s="2722"/>
      <c r="S57" s="2722"/>
      <c r="T57" s="2722"/>
      <c r="U57" s="976"/>
      <c r="V57" s="976"/>
      <c r="W57" s="976"/>
      <c r="X57" s="976"/>
      <c r="Y57" s="977"/>
      <c r="Z57" s="1083"/>
      <c r="AA57" s="1083"/>
      <c r="AB57" s="1083"/>
      <c r="AC57" s="1083"/>
      <c r="AD57" s="1083"/>
      <c r="AE57" s="1083"/>
      <c r="AF57" s="1083"/>
      <c r="AG57" s="1083"/>
      <c r="AH57" s="1083"/>
      <c r="AI57" s="1083"/>
      <c r="AJ57" s="1083"/>
      <c r="AK57" s="1083"/>
      <c r="AL57" s="1083"/>
      <c r="AM57" s="1083"/>
      <c r="AN57" s="1083"/>
      <c r="AO57" s="1083"/>
      <c r="AP57" s="1083"/>
      <c r="AQ57" s="1083"/>
      <c r="AR57" s="1083"/>
      <c r="AS57" s="1083"/>
      <c r="AT57" s="1083"/>
      <c r="AU57" s="1083"/>
      <c r="AV57" s="1083"/>
      <c r="AW57" s="1083"/>
      <c r="AX57" s="1083"/>
      <c r="AY57" s="1083"/>
      <c r="AZ57" s="1083"/>
      <c r="BA57" s="1083"/>
      <c r="BB57" s="1083"/>
      <c r="BC57" s="1083"/>
      <c r="BD57" s="1083"/>
    </row>
    <row r="58" spans="1:56" s="955" customFormat="1" ht="12.75" customHeight="1">
      <c r="A58" s="978"/>
      <c r="B58" s="1001">
        <v>53</v>
      </c>
      <c r="C58" s="2093" t="s">
        <v>1053</v>
      </c>
      <c r="D58" s="945" t="str">
        <f t="shared" si="2"/>
        <v>Total</v>
      </c>
      <c r="E58" s="945" t="s">
        <v>671</v>
      </c>
      <c r="F58" s="946">
        <v>2015</v>
      </c>
      <c r="G58" s="945" t="s">
        <v>31</v>
      </c>
      <c r="H58" s="990" t="s">
        <v>21</v>
      </c>
      <c r="I58" s="990" t="s">
        <v>286</v>
      </c>
      <c r="J58" s="990" t="s">
        <v>1055</v>
      </c>
      <c r="K58" s="990" t="s">
        <v>1060</v>
      </c>
      <c r="L58" s="1002" t="str">
        <f t="shared" si="0"/>
        <v xml:space="preserve">                (OPTIONAL) of which: subject to SME-supporting factor</v>
      </c>
      <c r="M58" s="975"/>
      <c r="N58" s="976"/>
      <c r="O58" s="973">
        <f t="shared" si="52"/>
        <v>0</v>
      </c>
      <c r="P58" s="973">
        <f>+CSV_CR_T0!BG58</f>
        <v>0</v>
      </c>
      <c r="Q58" s="973">
        <f>+CSV_CR_T0!BI58</f>
        <v>0</v>
      </c>
      <c r="R58" s="2722"/>
      <c r="S58" s="2722"/>
      <c r="T58" s="2722"/>
      <c r="U58" s="976"/>
      <c r="V58" s="976"/>
      <c r="W58" s="976"/>
      <c r="X58" s="976"/>
      <c r="Y58" s="977"/>
      <c r="Z58" s="1083"/>
      <c r="AA58" s="1083"/>
      <c r="AB58" s="1083"/>
      <c r="AC58" s="1083"/>
      <c r="AD58" s="1083"/>
      <c r="AE58" s="1083"/>
      <c r="AF58" s="1083"/>
      <c r="AG58" s="1083"/>
      <c r="AH58" s="1083"/>
      <c r="AI58" s="1083"/>
      <c r="AJ58" s="1083"/>
      <c r="AK58" s="1083"/>
      <c r="AL58" s="1083"/>
      <c r="AM58" s="1083"/>
      <c r="AN58" s="1083"/>
      <c r="AO58" s="1083"/>
      <c r="AP58" s="1083"/>
      <c r="AQ58" s="1083"/>
      <c r="AR58" s="1083"/>
      <c r="AS58" s="1083"/>
      <c r="AT58" s="1083"/>
      <c r="AU58" s="1083"/>
      <c r="AV58" s="1083"/>
      <c r="AW58" s="1083"/>
      <c r="AX58" s="1083"/>
      <c r="AY58" s="1083"/>
      <c r="AZ58" s="1083"/>
      <c r="BA58" s="1083"/>
      <c r="BB58" s="1083"/>
      <c r="BC58" s="1083"/>
      <c r="BD58" s="1083"/>
    </row>
    <row r="59" spans="1:56" s="955" customFormat="1" ht="12.75">
      <c r="A59" s="953"/>
      <c r="B59" s="986">
        <v>54</v>
      </c>
      <c r="C59" s="2092" t="s">
        <v>953</v>
      </c>
      <c r="D59" s="945" t="str">
        <f t="shared" si="2"/>
        <v>Total</v>
      </c>
      <c r="E59" s="945" t="s">
        <v>671</v>
      </c>
      <c r="F59" s="946">
        <v>2015</v>
      </c>
      <c r="G59" s="945" t="s">
        <v>31</v>
      </c>
      <c r="H59" s="990" t="s">
        <v>21</v>
      </c>
      <c r="I59" s="990" t="s">
        <v>286</v>
      </c>
      <c r="J59" s="990" t="s">
        <v>1061</v>
      </c>
      <c r="K59" s="990"/>
      <c r="L59" s="995" t="str">
        <f t="shared" si="0"/>
        <v xml:space="preserve">        Non SME</v>
      </c>
      <c r="M59" s="966"/>
      <c r="N59" s="967"/>
      <c r="O59" s="973">
        <f t="shared" si="52"/>
        <v>0</v>
      </c>
      <c r="P59" s="973">
        <f>+CSV_CR_T0!BG59</f>
        <v>0</v>
      </c>
      <c r="Q59" s="973">
        <f>+CSV_CR_T0!BI59</f>
        <v>0</v>
      </c>
      <c r="R59" s="2721"/>
      <c r="S59" s="2721"/>
      <c r="T59" s="2721"/>
      <c r="U59" s="967"/>
      <c r="V59" s="967"/>
      <c r="W59" s="967"/>
      <c r="X59" s="967"/>
      <c r="Y59" s="969"/>
      <c r="Z59" s="1083"/>
      <c r="AA59" s="1083"/>
      <c r="AB59" s="1083"/>
      <c r="AC59" s="1083"/>
      <c r="AD59" s="1083"/>
      <c r="AE59" s="1083"/>
      <c r="AF59" s="1083"/>
      <c r="AG59" s="1083"/>
      <c r="AH59" s="1083"/>
      <c r="AI59" s="1083"/>
      <c r="AJ59" s="1083"/>
      <c r="AK59" s="1083"/>
      <c r="AL59" s="1083"/>
      <c r="AM59" s="1083"/>
      <c r="AN59" s="1083"/>
      <c r="AO59" s="1083"/>
      <c r="AP59" s="1083"/>
      <c r="AQ59" s="1083"/>
      <c r="AR59" s="1083"/>
      <c r="AS59" s="1083"/>
      <c r="AT59" s="1083"/>
      <c r="AU59" s="1083"/>
      <c r="AV59" s="1083"/>
      <c r="AW59" s="1083"/>
      <c r="AX59" s="1083"/>
      <c r="AY59" s="1083"/>
      <c r="AZ59" s="1083"/>
      <c r="BA59" s="1083"/>
      <c r="BB59" s="1083"/>
      <c r="BC59" s="1083"/>
      <c r="BD59" s="1083"/>
    </row>
    <row r="60" spans="1:56" s="955" customFormat="1" ht="12.75">
      <c r="A60" s="953"/>
      <c r="B60" s="986">
        <v>55</v>
      </c>
      <c r="C60" s="2092" t="s">
        <v>953</v>
      </c>
      <c r="D60" s="945" t="str">
        <f t="shared" si="2"/>
        <v>Total</v>
      </c>
      <c r="E60" s="945" t="s">
        <v>671</v>
      </c>
      <c r="F60" s="946">
        <v>2015</v>
      </c>
      <c r="G60" s="945" t="s">
        <v>31</v>
      </c>
      <c r="H60" s="990" t="s">
        <v>29</v>
      </c>
      <c r="I60" s="990"/>
      <c r="J60" s="990"/>
      <c r="K60" s="990"/>
      <c r="L60" s="998" t="str">
        <f t="shared" si="0"/>
        <v>Equity</v>
      </c>
      <c r="M60" s="966"/>
      <c r="N60" s="967"/>
      <c r="O60" s="973">
        <f t="shared" si="52"/>
        <v>0</v>
      </c>
      <c r="P60" s="973">
        <f>+CSV_CR_T0!BG60</f>
        <v>0</v>
      </c>
      <c r="Q60" s="973">
        <f>+CSV_CR_T0!BI60</f>
        <v>0</v>
      </c>
      <c r="R60" s="2721"/>
      <c r="S60" s="2721"/>
      <c r="T60" s="2721"/>
      <c r="U60" s="967"/>
      <c r="V60" s="967"/>
      <c r="W60" s="967"/>
      <c r="X60" s="967"/>
      <c r="Y60" s="969"/>
      <c r="Z60" s="1083"/>
      <c r="AA60" s="1083"/>
      <c r="AB60" s="1083"/>
      <c r="AC60" s="1083"/>
      <c r="AD60" s="1083"/>
      <c r="AE60" s="1083"/>
      <c r="AF60" s="1083"/>
      <c r="AG60" s="1083"/>
      <c r="AH60" s="1083"/>
      <c r="AI60" s="1083"/>
      <c r="AJ60" s="1083"/>
      <c r="AK60" s="1083"/>
      <c r="AL60" s="1083"/>
      <c r="AM60" s="1083"/>
      <c r="AN60" s="1083"/>
      <c r="AO60" s="1083"/>
      <c r="AP60" s="1083"/>
      <c r="AQ60" s="1083"/>
      <c r="AR60" s="1083"/>
      <c r="AS60" s="1083"/>
      <c r="AT60" s="1083"/>
      <c r="AU60" s="1083"/>
      <c r="AV60" s="1083"/>
      <c r="AW60" s="1083"/>
      <c r="AX60" s="1083"/>
      <c r="AY60" s="1083"/>
      <c r="AZ60" s="1083"/>
      <c r="BA60" s="1083"/>
      <c r="BB60" s="1083"/>
      <c r="BC60" s="1083"/>
      <c r="BD60" s="1083"/>
    </row>
    <row r="61" spans="1:56" s="955" customFormat="1" ht="12.75">
      <c r="A61" s="953"/>
      <c r="B61" s="986">
        <v>56</v>
      </c>
      <c r="C61" s="2092" t="s">
        <v>953</v>
      </c>
      <c r="D61" s="945" t="str">
        <f t="shared" si="2"/>
        <v>Total</v>
      </c>
      <c r="E61" s="945" t="s">
        <v>671</v>
      </c>
      <c r="F61" s="946">
        <v>2015</v>
      </c>
      <c r="G61" s="945" t="s">
        <v>31</v>
      </c>
      <c r="H61" s="990" t="s">
        <v>1</v>
      </c>
      <c r="I61" s="990"/>
      <c r="J61" s="990"/>
      <c r="K61" s="990"/>
      <c r="L61" s="998" t="str">
        <f t="shared" si="0"/>
        <v>Securitisation</v>
      </c>
      <c r="M61" s="2105"/>
      <c r="N61" s="1075"/>
      <c r="O61" s="1052"/>
      <c r="P61" s="1075"/>
      <c r="Q61" s="1075"/>
      <c r="R61" s="2723"/>
      <c r="S61" s="2723"/>
      <c r="T61" s="2723"/>
      <c r="U61" s="1075"/>
      <c r="V61" s="1075"/>
      <c r="W61" s="1075"/>
      <c r="X61" s="1075"/>
      <c r="Y61" s="2106"/>
      <c r="Z61" s="1083"/>
      <c r="AA61" s="1083"/>
      <c r="AB61" s="1083"/>
      <c r="AC61" s="1083"/>
      <c r="AD61" s="1083"/>
      <c r="AE61" s="1083"/>
      <c r="AF61" s="1083"/>
      <c r="AG61" s="1083"/>
      <c r="AH61" s="1083"/>
      <c r="AI61" s="1083"/>
      <c r="AJ61" s="1083"/>
      <c r="AK61" s="1083"/>
      <c r="AL61" s="1083"/>
      <c r="AM61" s="1083"/>
      <c r="AN61" s="1083"/>
      <c r="AO61" s="1083"/>
      <c r="AP61" s="1083"/>
      <c r="AQ61" s="1083"/>
      <c r="AR61" s="1083"/>
      <c r="AS61" s="1083"/>
      <c r="AT61" s="1083"/>
      <c r="AU61" s="1083"/>
      <c r="AV61" s="1083"/>
      <c r="AW61" s="1083"/>
      <c r="AX61" s="1083"/>
      <c r="AY61" s="1083"/>
      <c r="AZ61" s="1083"/>
      <c r="BA61" s="1083"/>
      <c r="BB61" s="1083"/>
      <c r="BC61" s="1083"/>
      <c r="BD61" s="1083"/>
    </row>
    <row r="62" spans="1:56" s="955" customFormat="1" ht="12.75">
      <c r="A62" s="953"/>
      <c r="B62" s="988">
        <v>57</v>
      </c>
      <c r="C62" s="2094" t="s">
        <v>953</v>
      </c>
      <c r="D62" s="949" t="str">
        <f t="shared" si="2"/>
        <v>Total</v>
      </c>
      <c r="E62" s="949" t="s">
        <v>671</v>
      </c>
      <c r="F62" s="950">
        <v>2015</v>
      </c>
      <c r="G62" s="949" t="s">
        <v>31</v>
      </c>
      <c r="H62" s="992" t="s">
        <v>30</v>
      </c>
      <c r="I62" s="992"/>
      <c r="J62" s="992"/>
      <c r="K62" s="993"/>
      <c r="L62" s="999" t="str">
        <f t="shared" si="0"/>
        <v>Other non-credit obligation assets</v>
      </c>
      <c r="M62" s="979"/>
      <c r="N62" s="980"/>
      <c r="O62" s="1059">
        <f t="shared" ref="O62:O88" si="102">+P62+Q62</f>
        <v>0</v>
      </c>
      <c r="P62" s="1059">
        <f>+CSV_CR_T0!BG62</f>
        <v>0</v>
      </c>
      <c r="Q62" s="1059">
        <f>+CSV_CR_T0!BI62</f>
        <v>0</v>
      </c>
      <c r="R62" s="2724"/>
      <c r="S62" s="2724"/>
      <c r="T62" s="2724"/>
      <c r="U62" s="980"/>
      <c r="V62" s="980"/>
      <c r="W62" s="980"/>
      <c r="X62" s="980"/>
      <c r="Y62" s="982"/>
      <c r="Z62" s="1083"/>
      <c r="AA62" s="1083"/>
      <c r="AB62" s="1083"/>
      <c r="AC62" s="1083"/>
      <c r="AD62" s="1083"/>
      <c r="AE62" s="1083"/>
      <c r="AF62" s="1083"/>
      <c r="AG62" s="1083"/>
      <c r="AH62" s="1083"/>
      <c r="AI62" s="1083"/>
      <c r="AJ62" s="1083"/>
      <c r="AK62" s="1083"/>
      <c r="AL62" s="1083"/>
      <c r="AM62" s="1083"/>
      <c r="AN62" s="1083"/>
      <c r="AO62" s="1083"/>
      <c r="AP62" s="1083"/>
      <c r="AQ62" s="1083"/>
      <c r="AR62" s="1083"/>
      <c r="AS62" s="1083"/>
      <c r="AT62" s="1083"/>
      <c r="AU62" s="1083"/>
      <c r="AV62" s="1083"/>
      <c r="AW62" s="1083"/>
      <c r="AX62" s="1083"/>
      <c r="AY62" s="1083"/>
      <c r="AZ62" s="1083"/>
      <c r="BA62" s="1083"/>
      <c r="BB62" s="1083"/>
      <c r="BC62" s="1083"/>
      <c r="BD62" s="1083"/>
    </row>
    <row r="63" spans="1:56" s="1096" customFormat="1" thickBot="1">
      <c r="A63" s="956"/>
      <c r="B63" s="994">
        <v>58</v>
      </c>
      <c r="C63" s="2095" t="s">
        <v>954</v>
      </c>
      <c r="D63" s="2088" t="str">
        <f t="shared" si="2"/>
        <v>Total</v>
      </c>
      <c r="E63" s="2088" t="s">
        <v>671</v>
      </c>
      <c r="F63" s="2089">
        <v>2015</v>
      </c>
      <c r="G63" s="2088" t="s">
        <v>31</v>
      </c>
      <c r="H63" s="1863" t="s">
        <v>672</v>
      </c>
      <c r="I63" s="1863"/>
      <c r="J63" s="1863"/>
      <c r="K63" s="1863"/>
      <c r="L63" s="1000" t="str">
        <f t="shared" si="0"/>
        <v>TOTAL</v>
      </c>
      <c r="M63" s="1061">
        <f t="shared" ref="M63" si="103">+M35+M36+M37+M47+M60+M62</f>
        <v>0</v>
      </c>
      <c r="N63" s="1062">
        <f t="shared" ref="N63" si="104">+N35+N36+N37+N47+N60+N62</f>
        <v>0</v>
      </c>
      <c r="O63" s="1062">
        <f t="shared" si="102"/>
        <v>0</v>
      </c>
      <c r="P63" s="1062">
        <f>+CSV_CR_T0!BG63</f>
        <v>0</v>
      </c>
      <c r="Q63" s="1062">
        <f>+CSV_CR_T0!BI63</f>
        <v>0</v>
      </c>
      <c r="R63" s="2725"/>
      <c r="S63" s="2725"/>
      <c r="T63" s="2725"/>
      <c r="U63" s="1062">
        <f t="shared" ref="U63" si="105">+U35+U36+U37+U47+U60+U62</f>
        <v>0</v>
      </c>
      <c r="V63" s="1062">
        <f t="shared" ref="V63" si="106">+V35+V36+V37+V47+V60+V62</f>
        <v>0</v>
      </c>
      <c r="W63" s="1062">
        <f t="shared" ref="W63" si="107">+W35+W36+W37+W47+W60+W62</f>
        <v>0</v>
      </c>
      <c r="X63" s="1062">
        <f t="shared" ref="X63" si="108">+X35+X36+X37+X47+X60+X62</f>
        <v>0</v>
      </c>
      <c r="Y63" s="1064">
        <f t="shared" ref="Y63" si="109">+Y35+Y36+Y37+Y47+Y60+Y62</f>
        <v>0</v>
      </c>
      <c r="Z63" s="1095"/>
      <c r="AA63" s="1095"/>
      <c r="AB63" s="1095"/>
      <c r="AC63" s="1095"/>
      <c r="AD63" s="1095"/>
      <c r="AE63" s="1095"/>
      <c r="AF63" s="1095"/>
      <c r="AG63" s="1095"/>
      <c r="AH63" s="1095"/>
      <c r="AI63" s="1095"/>
      <c r="AJ63" s="1095"/>
      <c r="AK63" s="1095"/>
      <c r="AL63" s="1095"/>
      <c r="AM63" s="1095"/>
      <c r="AN63" s="1095"/>
      <c r="AO63" s="1095"/>
      <c r="AP63" s="1095"/>
      <c r="AQ63" s="1095"/>
      <c r="AR63" s="1095"/>
      <c r="AS63" s="1095"/>
      <c r="AT63" s="1095"/>
      <c r="AU63" s="1095"/>
      <c r="AV63" s="1095"/>
      <c r="AW63" s="1095"/>
      <c r="AX63" s="1095"/>
      <c r="AY63" s="1095"/>
      <c r="AZ63" s="1095"/>
      <c r="BA63" s="1095"/>
      <c r="BB63" s="1095"/>
      <c r="BC63" s="1095"/>
      <c r="BD63" s="1095"/>
    </row>
    <row r="64" spans="1:56" s="955" customFormat="1" ht="12.75">
      <c r="A64" s="953"/>
      <c r="B64" s="985">
        <v>59</v>
      </c>
      <c r="C64" s="2091" t="s">
        <v>953</v>
      </c>
      <c r="D64" s="943" t="str">
        <f t="shared" si="2"/>
        <v>Total</v>
      </c>
      <c r="E64" s="943" t="s">
        <v>671</v>
      </c>
      <c r="F64" s="944">
        <v>2015</v>
      </c>
      <c r="G64" s="943" t="s">
        <v>32</v>
      </c>
      <c r="H64" s="989" t="s">
        <v>33</v>
      </c>
      <c r="I64" s="989"/>
      <c r="J64" s="989"/>
      <c r="K64" s="989"/>
      <c r="L64" s="997" t="str">
        <f t="shared" si="0"/>
        <v>Central governments or central banks</v>
      </c>
      <c r="M64" s="962"/>
      <c r="N64" s="963"/>
      <c r="O64" s="970">
        <f t="shared" si="102"/>
        <v>0</v>
      </c>
      <c r="P64" s="970">
        <f>+CSV_CR_T0!BG64</f>
        <v>0</v>
      </c>
      <c r="Q64" s="970">
        <f>+CSV_CR_T0!BI64</f>
        <v>0</v>
      </c>
      <c r="R64" s="2726"/>
      <c r="S64" s="2726"/>
      <c r="T64" s="2726"/>
      <c r="U64" s="1048"/>
      <c r="V64" s="1048"/>
      <c r="W64" s="1048"/>
      <c r="X64" s="963"/>
      <c r="Y64" s="965"/>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row>
    <row r="65" spans="1:56" s="955" customFormat="1" ht="12.75">
      <c r="A65" s="953"/>
      <c r="B65" s="986">
        <v>60</v>
      </c>
      <c r="C65" s="2092" t="s">
        <v>953</v>
      </c>
      <c r="D65" s="945" t="str">
        <f t="shared" si="2"/>
        <v>Total</v>
      </c>
      <c r="E65" s="945" t="s">
        <v>671</v>
      </c>
      <c r="F65" s="946">
        <v>2015</v>
      </c>
      <c r="G65" s="945" t="s">
        <v>32</v>
      </c>
      <c r="H65" s="990" t="s">
        <v>34</v>
      </c>
      <c r="I65" s="990"/>
      <c r="J65" s="990"/>
      <c r="K65" s="990"/>
      <c r="L65" s="998" t="str">
        <f t="shared" si="0"/>
        <v xml:space="preserve">Regional governments or local authorities </v>
      </c>
      <c r="M65" s="966"/>
      <c r="N65" s="967"/>
      <c r="O65" s="973">
        <f t="shared" si="102"/>
        <v>0</v>
      </c>
      <c r="P65" s="973">
        <f>+CSV_CR_T0!BG65</f>
        <v>0</v>
      </c>
      <c r="Q65" s="973">
        <f>+CSV_CR_T0!BI65</f>
        <v>0</v>
      </c>
      <c r="R65" s="2727"/>
      <c r="S65" s="2727"/>
      <c r="T65" s="2727"/>
      <c r="U65" s="1052"/>
      <c r="V65" s="1052"/>
      <c r="W65" s="1052"/>
      <c r="X65" s="967"/>
      <c r="Y65" s="969"/>
      <c r="Z65" s="1083"/>
      <c r="AA65" s="1083"/>
      <c r="AB65" s="1083"/>
      <c r="AC65" s="1083"/>
      <c r="AD65" s="1083"/>
      <c r="AE65" s="1083"/>
      <c r="AF65" s="1083"/>
      <c r="AG65" s="1083"/>
      <c r="AH65" s="1083"/>
      <c r="AI65" s="1083"/>
      <c r="AJ65" s="1083"/>
      <c r="AK65" s="1083"/>
      <c r="AL65" s="1083"/>
      <c r="AM65" s="1083"/>
      <c r="AN65" s="1083"/>
      <c r="AO65" s="1083"/>
      <c r="AP65" s="1083"/>
      <c r="AQ65" s="1083"/>
      <c r="AR65" s="1083"/>
      <c r="AS65" s="1083"/>
      <c r="AT65" s="1083"/>
      <c r="AU65" s="1083"/>
      <c r="AV65" s="1083"/>
      <c r="AW65" s="1083"/>
      <c r="AX65" s="1083"/>
      <c r="AY65" s="1083"/>
      <c r="AZ65" s="1083"/>
      <c r="BA65" s="1083"/>
      <c r="BB65" s="1083"/>
      <c r="BC65" s="1083"/>
      <c r="BD65" s="1083"/>
    </row>
    <row r="66" spans="1:56" s="955" customFormat="1" ht="12.75">
      <c r="A66" s="953"/>
      <c r="B66" s="986">
        <v>61</v>
      </c>
      <c r="C66" s="2092" t="s">
        <v>953</v>
      </c>
      <c r="D66" s="945" t="str">
        <f t="shared" si="2"/>
        <v>Total</v>
      </c>
      <c r="E66" s="945" t="s">
        <v>671</v>
      </c>
      <c r="F66" s="946">
        <v>2015</v>
      </c>
      <c r="G66" s="945" t="s">
        <v>32</v>
      </c>
      <c r="H66" s="990" t="s">
        <v>35</v>
      </c>
      <c r="I66" s="990"/>
      <c r="J66" s="990"/>
      <c r="K66" s="990"/>
      <c r="L66" s="998" t="str">
        <f t="shared" si="0"/>
        <v>Public sector entities</v>
      </c>
      <c r="M66" s="966"/>
      <c r="N66" s="967"/>
      <c r="O66" s="973">
        <f t="shared" si="102"/>
        <v>0</v>
      </c>
      <c r="P66" s="973">
        <f>+CSV_CR_T0!BG66</f>
        <v>0</v>
      </c>
      <c r="Q66" s="973">
        <f>+CSV_CR_T0!BI66</f>
        <v>0</v>
      </c>
      <c r="R66" s="2727"/>
      <c r="S66" s="2727"/>
      <c r="T66" s="2727"/>
      <c r="U66" s="1052"/>
      <c r="V66" s="1052"/>
      <c r="W66" s="1052"/>
      <c r="X66" s="967"/>
      <c r="Y66" s="969"/>
      <c r="Z66" s="1083"/>
      <c r="AA66" s="1083"/>
      <c r="AB66" s="1083"/>
      <c r="AC66" s="1083"/>
      <c r="AD66" s="1083"/>
      <c r="AE66" s="1083"/>
      <c r="AF66" s="1083"/>
      <c r="AG66" s="1083"/>
      <c r="AH66" s="1083"/>
      <c r="AI66" s="1083"/>
      <c r="AJ66" s="1083"/>
      <c r="AK66" s="1083"/>
      <c r="AL66" s="1083"/>
      <c r="AM66" s="1083"/>
      <c r="AN66" s="1083"/>
      <c r="AO66" s="1083"/>
      <c r="AP66" s="1083"/>
      <c r="AQ66" s="1083"/>
      <c r="AR66" s="1083"/>
      <c r="AS66" s="1083"/>
      <c r="AT66" s="1083"/>
      <c r="AU66" s="1083"/>
      <c r="AV66" s="1083"/>
      <c r="AW66" s="1083"/>
      <c r="AX66" s="1083"/>
      <c r="AY66" s="1083"/>
      <c r="AZ66" s="1083"/>
      <c r="BA66" s="1083"/>
      <c r="BB66" s="1083"/>
      <c r="BC66" s="1083"/>
      <c r="BD66" s="1083"/>
    </row>
    <row r="67" spans="1:56" s="955" customFormat="1" ht="12.75">
      <c r="A67" s="953"/>
      <c r="B67" s="986">
        <v>62</v>
      </c>
      <c r="C67" s="2092" t="s">
        <v>953</v>
      </c>
      <c r="D67" s="945" t="str">
        <f t="shared" si="2"/>
        <v>Total</v>
      </c>
      <c r="E67" s="945" t="s">
        <v>671</v>
      </c>
      <c r="F67" s="946">
        <v>2015</v>
      </c>
      <c r="G67" s="945" t="s">
        <v>32</v>
      </c>
      <c r="H67" s="990" t="s">
        <v>36</v>
      </c>
      <c r="I67" s="990"/>
      <c r="J67" s="990"/>
      <c r="K67" s="990"/>
      <c r="L67" s="998" t="str">
        <f t="shared" si="0"/>
        <v xml:space="preserve">Multilateral Development Banks </v>
      </c>
      <c r="M67" s="966"/>
      <c r="N67" s="967"/>
      <c r="O67" s="973">
        <f t="shared" si="102"/>
        <v>0</v>
      </c>
      <c r="P67" s="973">
        <f>+CSV_CR_T0!BG67</f>
        <v>0</v>
      </c>
      <c r="Q67" s="973">
        <f>+CSV_CR_T0!BI67</f>
        <v>0</v>
      </c>
      <c r="R67" s="2727"/>
      <c r="S67" s="2727"/>
      <c r="T67" s="2727"/>
      <c r="U67" s="1052"/>
      <c r="V67" s="1052"/>
      <c r="W67" s="1052"/>
      <c r="X67" s="967"/>
      <c r="Y67" s="969"/>
      <c r="Z67" s="1083"/>
      <c r="AA67" s="1083"/>
      <c r="AB67" s="1083"/>
      <c r="AC67" s="1083"/>
      <c r="AD67" s="1083"/>
      <c r="AE67" s="1083"/>
      <c r="AF67" s="1083"/>
      <c r="AG67" s="1083"/>
      <c r="AH67" s="1083"/>
      <c r="AI67" s="1083"/>
      <c r="AJ67" s="1083"/>
      <c r="AK67" s="1083"/>
      <c r="AL67" s="1083"/>
      <c r="AM67" s="1083"/>
      <c r="AN67" s="1083"/>
      <c r="AO67" s="1083"/>
      <c r="AP67" s="1083"/>
      <c r="AQ67" s="1083"/>
      <c r="AR67" s="1083"/>
      <c r="AS67" s="1083"/>
      <c r="AT67" s="1083"/>
      <c r="AU67" s="1083"/>
      <c r="AV67" s="1083"/>
      <c r="AW67" s="1083"/>
      <c r="AX67" s="1083"/>
      <c r="AY67" s="1083"/>
      <c r="AZ67" s="1083"/>
      <c r="BA67" s="1083"/>
      <c r="BB67" s="1083"/>
      <c r="BC67" s="1083"/>
      <c r="BD67" s="1083"/>
    </row>
    <row r="68" spans="1:56" s="955" customFormat="1" ht="12.75">
      <c r="A68" s="953"/>
      <c r="B68" s="986">
        <v>63</v>
      </c>
      <c r="C68" s="2092" t="s">
        <v>953</v>
      </c>
      <c r="D68" s="945" t="str">
        <f t="shared" si="2"/>
        <v>Total</v>
      </c>
      <c r="E68" s="945" t="s">
        <v>671</v>
      </c>
      <c r="F68" s="946">
        <v>2015</v>
      </c>
      <c r="G68" s="945" t="s">
        <v>32</v>
      </c>
      <c r="H68" s="990" t="s">
        <v>37</v>
      </c>
      <c r="I68" s="990"/>
      <c r="J68" s="990"/>
      <c r="K68" s="990"/>
      <c r="L68" s="998" t="str">
        <f t="shared" si="0"/>
        <v>International Organisations</v>
      </c>
      <c r="M68" s="966"/>
      <c r="N68" s="967"/>
      <c r="O68" s="973">
        <f t="shared" si="102"/>
        <v>0</v>
      </c>
      <c r="P68" s="973">
        <f>+CSV_CR_T0!BG68</f>
        <v>0</v>
      </c>
      <c r="Q68" s="973">
        <f>+CSV_CR_T0!BI68</f>
        <v>0</v>
      </c>
      <c r="R68" s="2727"/>
      <c r="S68" s="2727"/>
      <c r="T68" s="2727"/>
      <c r="U68" s="1052"/>
      <c r="V68" s="1052"/>
      <c r="W68" s="1052"/>
      <c r="X68" s="967"/>
      <c r="Y68" s="969"/>
      <c r="Z68" s="1083"/>
      <c r="AA68" s="1083"/>
      <c r="AB68" s="1083"/>
      <c r="AC68" s="1083"/>
      <c r="AD68" s="1083"/>
      <c r="AE68" s="1083"/>
      <c r="AF68" s="1083"/>
      <c r="AG68" s="1083"/>
      <c r="AH68" s="1083"/>
      <c r="AI68" s="1083"/>
      <c r="AJ68" s="1083"/>
      <c r="AK68" s="1083"/>
      <c r="AL68" s="1083"/>
      <c r="AM68" s="1083"/>
      <c r="AN68" s="1083"/>
      <c r="AO68" s="1083"/>
      <c r="AP68" s="1083"/>
      <c r="AQ68" s="1083"/>
      <c r="AR68" s="1083"/>
      <c r="AS68" s="1083"/>
      <c r="AT68" s="1083"/>
      <c r="AU68" s="1083"/>
      <c r="AV68" s="1083"/>
      <c r="AW68" s="1083"/>
      <c r="AX68" s="1083"/>
      <c r="AY68" s="1083"/>
      <c r="AZ68" s="1083"/>
      <c r="BA68" s="1083"/>
      <c r="BB68" s="1083"/>
      <c r="BC68" s="1083"/>
      <c r="BD68" s="1083"/>
    </row>
    <row r="69" spans="1:56" s="955" customFormat="1" ht="12.75">
      <c r="A69" s="953"/>
      <c r="B69" s="986">
        <v>64</v>
      </c>
      <c r="C69" s="2092" t="s">
        <v>953</v>
      </c>
      <c r="D69" s="945" t="str">
        <f t="shared" si="2"/>
        <v>Total</v>
      </c>
      <c r="E69" s="945" t="s">
        <v>671</v>
      </c>
      <c r="F69" s="946">
        <v>2015</v>
      </c>
      <c r="G69" s="945" t="s">
        <v>32</v>
      </c>
      <c r="H69" s="990" t="s">
        <v>10</v>
      </c>
      <c r="I69" s="990"/>
      <c r="J69" s="990"/>
      <c r="K69" s="990"/>
      <c r="L69" s="998" t="str">
        <f t="shared" si="0"/>
        <v>Institutions</v>
      </c>
      <c r="M69" s="966"/>
      <c r="N69" s="967"/>
      <c r="O69" s="973">
        <f t="shared" si="102"/>
        <v>0</v>
      </c>
      <c r="P69" s="973">
        <f>+CSV_CR_T0!BG69</f>
        <v>0</v>
      </c>
      <c r="Q69" s="973">
        <f>+CSV_CR_T0!BI69</f>
        <v>0</v>
      </c>
      <c r="R69" s="2727"/>
      <c r="S69" s="2727"/>
      <c r="T69" s="2727"/>
      <c r="U69" s="1052"/>
      <c r="V69" s="1052"/>
      <c r="W69" s="1052"/>
      <c r="X69" s="967"/>
      <c r="Y69" s="969"/>
      <c r="Z69" s="1083"/>
      <c r="AA69" s="1083"/>
      <c r="AB69" s="1083"/>
      <c r="AC69" s="1083"/>
      <c r="AD69" s="1083"/>
      <c r="AE69" s="1083"/>
      <c r="AF69" s="1083"/>
      <c r="AG69" s="1083"/>
      <c r="AH69" s="1083"/>
      <c r="AI69" s="1083"/>
      <c r="AJ69" s="1083"/>
      <c r="AK69" s="1083"/>
      <c r="AL69" s="1083"/>
      <c r="AM69" s="1083"/>
      <c r="AN69" s="1083"/>
      <c r="AO69" s="1083"/>
      <c r="AP69" s="1083"/>
      <c r="AQ69" s="1083"/>
      <c r="AR69" s="1083"/>
      <c r="AS69" s="1083"/>
      <c r="AT69" s="1083"/>
      <c r="AU69" s="1083"/>
      <c r="AV69" s="1083"/>
      <c r="AW69" s="1083"/>
      <c r="AX69" s="1083"/>
      <c r="AY69" s="1083"/>
      <c r="AZ69" s="1083"/>
      <c r="BA69" s="1083"/>
      <c r="BB69" s="1083"/>
      <c r="BC69" s="1083"/>
      <c r="BD69" s="1083"/>
    </row>
    <row r="70" spans="1:56" s="955" customFormat="1" ht="12.75">
      <c r="A70" s="953"/>
      <c r="B70" s="986">
        <v>65</v>
      </c>
      <c r="C70" s="2092" t="s">
        <v>954</v>
      </c>
      <c r="D70" s="945" t="str">
        <f t="shared" si="2"/>
        <v>Total</v>
      </c>
      <c r="E70" s="945" t="s">
        <v>671</v>
      </c>
      <c r="F70" s="946">
        <v>2015</v>
      </c>
      <c r="G70" s="945" t="s">
        <v>32</v>
      </c>
      <c r="H70" s="990" t="s">
        <v>38</v>
      </c>
      <c r="I70" s="990"/>
      <c r="J70" s="990"/>
      <c r="K70" s="990"/>
      <c r="L70" s="998" t="str">
        <f t="shared" si="0"/>
        <v xml:space="preserve">Corporates </v>
      </c>
      <c r="M70" s="972">
        <f t="shared" ref="M70:N70" si="110">+M71+M73</f>
        <v>0</v>
      </c>
      <c r="N70" s="973">
        <f t="shared" si="110"/>
        <v>0</v>
      </c>
      <c r="O70" s="973">
        <f t="shared" si="102"/>
        <v>0</v>
      </c>
      <c r="P70" s="973">
        <f>+CSV_CR_T0!BG70</f>
        <v>0</v>
      </c>
      <c r="Q70" s="973">
        <f>+CSV_CR_T0!BI70</f>
        <v>0</v>
      </c>
      <c r="R70" s="2727"/>
      <c r="S70" s="2727"/>
      <c r="T70" s="2727"/>
      <c r="U70" s="1052"/>
      <c r="V70" s="1052"/>
      <c r="W70" s="1052"/>
      <c r="X70" s="973">
        <f t="shared" ref="X70:Y70" si="111">+X71+X73</f>
        <v>0</v>
      </c>
      <c r="Y70" s="974">
        <f t="shared" si="111"/>
        <v>0</v>
      </c>
      <c r="Z70" s="1083"/>
      <c r="AA70" s="1083"/>
      <c r="AB70" s="1083"/>
      <c r="AC70" s="1083"/>
      <c r="AD70" s="1083"/>
      <c r="AE70" s="1083"/>
      <c r="AF70" s="1083"/>
      <c r="AG70" s="1083"/>
      <c r="AH70" s="1083"/>
      <c r="AI70" s="1083"/>
      <c r="AJ70" s="1083"/>
      <c r="AK70" s="1083"/>
      <c r="AL70" s="1083"/>
      <c r="AM70" s="1083"/>
      <c r="AN70" s="1083"/>
      <c r="AO70" s="1083"/>
      <c r="AP70" s="1083"/>
      <c r="AQ70" s="1083"/>
      <c r="AR70" s="1083"/>
      <c r="AS70" s="1083"/>
      <c r="AT70" s="1083"/>
      <c r="AU70" s="1083"/>
      <c r="AV70" s="1083"/>
      <c r="AW70" s="1083"/>
      <c r="AX70" s="1083"/>
      <c r="AY70" s="1083"/>
      <c r="AZ70" s="1083"/>
      <c r="BA70" s="1083"/>
      <c r="BB70" s="1083"/>
      <c r="BC70" s="1083"/>
      <c r="BD70" s="1083"/>
    </row>
    <row r="71" spans="1:56" s="955" customFormat="1" ht="12.75">
      <c r="A71" s="953"/>
      <c r="B71" s="986">
        <v>66</v>
      </c>
      <c r="C71" s="2092" t="s">
        <v>953</v>
      </c>
      <c r="D71" s="945" t="str">
        <f t="shared" si="2"/>
        <v>Total</v>
      </c>
      <c r="E71" s="945" t="s">
        <v>671</v>
      </c>
      <c r="F71" s="946">
        <v>2015</v>
      </c>
      <c r="G71" s="945" t="s">
        <v>32</v>
      </c>
      <c r="H71" s="990" t="s">
        <v>38</v>
      </c>
      <c r="I71" s="990" t="s">
        <v>1055</v>
      </c>
      <c r="J71" s="990"/>
      <c r="K71" s="990"/>
      <c r="L71" s="995" t="str">
        <f t="shared" ref="L71:L91" si="112">IF(K71="",IF(J71="",IF(I71="",IF(H71="","",H71),"    "&amp;I71),"        "&amp;J71),"                "&amp;K71)</f>
        <v xml:space="preserve">    SME</v>
      </c>
      <c r="M71" s="966"/>
      <c r="N71" s="967"/>
      <c r="O71" s="973">
        <f t="shared" si="102"/>
        <v>0</v>
      </c>
      <c r="P71" s="973">
        <f>+CSV_CR_T0!BG71</f>
        <v>0</v>
      </c>
      <c r="Q71" s="973">
        <f>+CSV_CR_T0!BI71</f>
        <v>0</v>
      </c>
      <c r="R71" s="2727"/>
      <c r="S71" s="2727"/>
      <c r="T71" s="2727"/>
      <c r="U71" s="1052"/>
      <c r="V71" s="1052"/>
      <c r="W71" s="1052"/>
      <c r="X71" s="967"/>
      <c r="Y71" s="969"/>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3"/>
      <c r="AY71" s="1083"/>
      <c r="AZ71" s="1083"/>
      <c r="BA71" s="1083"/>
      <c r="BB71" s="1083"/>
      <c r="BC71" s="1083"/>
      <c r="BD71" s="1083"/>
    </row>
    <row r="72" spans="1:56" s="955" customFormat="1" ht="12.75" customHeight="1">
      <c r="A72" s="978"/>
      <c r="B72" s="1001">
        <v>67</v>
      </c>
      <c r="C72" s="2093" t="s">
        <v>1053</v>
      </c>
      <c r="D72" s="945" t="str">
        <f t="shared" ref="D72:D91" si="113">$D$6</f>
        <v>Total</v>
      </c>
      <c r="E72" s="945" t="s">
        <v>671</v>
      </c>
      <c r="F72" s="946">
        <v>2015</v>
      </c>
      <c r="G72" s="945" t="s">
        <v>32</v>
      </c>
      <c r="H72" s="990" t="s">
        <v>38</v>
      </c>
      <c r="I72" s="990" t="s">
        <v>1055</v>
      </c>
      <c r="J72" s="990" t="s">
        <v>1060</v>
      </c>
      <c r="K72" s="990"/>
      <c r="L72" s="1002" t="str">
        <f t="shared" si="112"/>
        <v xml:space="preserve">        (OPTIONAL) of which: subject to SME-supporting factor</v>
      </c>
      <c r="M72" s="975"/>
      <c r="N72" s="976"/>
      <c r="O72" s="973">
        <f t="shared" si="102"/>
        <v>0</v>
      </c>
      <c r="P72" s="973">
        <f>+CSV_CR_T0!BG72</f>
        <v>0</v>
      </c>
      <c r="Q72" s="973">
        <f>+CSV_CR_T0!BI72</f>
        <v>0</v>
      </c>
      <c r="R72" s="2728"/>
      <c r="S72" s="2728"/>
      <c r="T72" s="2728"/>
      <c r="U72" s="1080"/>
      <c r="V72" s="1080"/>
      <c r="W72" s="1080"/>
      <c r="X72" s="976"/>
      <c r="Y72" s="977"/>
      <c r="Z72" s="1083"/>
      <c r="AA72" s="1083"/>
      <c r="AB72" s="1083"/>
      <c r="AC72" s="1083"/>
      <c r="AD72" s="1083"/>
      <c r="AE72" s="1083"/>
      <c r="AF72" s="1083"/>
      <c r="AG72" s="1083"/>
      <c r="AH72" s="1083"/>
      <c r="AI72" s="1083"/>
      <c r="AJ72" s="1083"/>
      <c r="AK72" s="1083"/>
      <c r="AL72" s="1083"/>
      <c r="AM72" s="1083"/>
      <c r="AN72" s="1083"/>
      <c r="AO72" s="1083"/>
      <c r="AP72" s="1083"/>
      <c r="AQ72" s="1083"/>
      <c r="AR72" s="1083"/>
      <c r="AS72" s="1083"/>
      <c r="AT72" s="1083"/>
      <c r="AU72" s="1083"/>
      <c r="AV72" s="1083"/>
      <c r="AW72" s="1083"/>
      <c r="AX72" s="1083"/>
      <c r="AY72" s="1083"/>
      <c r="AZ72" s="1083"/>
      <c r="BA72" s="1083"/>
      <c r="BB72" s="1083"/>
      <c r="BC72" s="1083"/>
      <c r="BD72" s="1083"/>
    </row>
    <row r="73" spans="1:56" s="955" customFormat="1" ht="12.75">
      <c r="A73" s="953"/>
      <c r="B73" s="986">
        <v>68</v>
      </c>
      <c r="C73" s="2092" t="s">
        <v>953</v>
      </c>
      <c r="D73" s="945" t="str">
        <f t="shared" si="113"/>
        <v>Total</v>
      </c>
      <c r="E73" s="945" t="s">
        <v>671</v>
      </c>
      <c r="F73" s="946">
        <v>2015</v>
      </c>
      <c r="G73" s="945" t="s">
        <v>32</v>
      </c>
      <c r="H73" s="990" t="s">
        <v>38</v>
      </c>
      <c r="I73" s="990" t="s">
        <v>1061</v>
      </c>
      <c r="J73" s="990"/>
      <c r="K73" s="990"/>
      <c r="L73" s="995" t="str">
        <f t="shared" si="112"/>
        <v xml:space="preserve">    Non SME</v>
      </c>
      <c r="M73" s="966"/>
      <c r="N73" s="967"/>
      <c r="O73" s="973">
        <f t="shared" si="102"/>
        <v>0</v>
      </c>
      <c r="P73" s="973">
        <f>+CSV_CR_T0!BG73</f>
        <v>0</v>
      </c>
      <c r="Q73" s="973">
        <f>+CSV_CR_T0!BI73</f>
        <v>0</v>
      </c>
      <c r="R73" s="2727"/>
      <c r="S73" s="2727"/>
      <c r="T73" s="2727"/>
      <c r="U73" s="1052"/>
      <c r="V73" s="1052"/>
      <c r="W73" s="1052"/>
      <c r="X73" s="967"/>
      <c r="Y73" s="969"/>
      <c r="Z73" s="1083"/>
      <c r="AA73" s="1083"/>
      <c r="AB73" s="1083"/>
      <c r="AC73" s="1083"/>
      <c r="AD73" s="1083"/>
      <c r="AE73" s="1083"/>
      <c r="AF73" s="1083"/>
      <c r="AG73" s="1083"/>
      <c r="AH73" s="1083"/>
      <c r="AI73" s="1083"/>
      <c r="AJ73" s="1083"/>
      <c r="AK73" s="1083"/>
      <c r="AL73" s="1083"/>
      <c r="AM73" s="1083"/>
      <c r="AN73" s="1083"/>
      <c r="AO73" s="1083"/>
      <c r="AP73" s="1083"/>
      <c r="AQ73" s="1083"/>
      <c r="AR73" s="1083"/>
      <c r="AS73" s="1083"/>
      <c r="AT73" s="1083"/>
      <c r="AU73" s="1083"/>
      <c r="AV73" s="1083"/>
      <c r="AW73" s="1083"/>
      <c r="AX73" s="1083"/>
      <c r="AY73" s="1083"/>
      <c r="AZ73" s="1083"/>
      <c r="BA73" s="1083"/>
      <c r="BB73" s="1083"/>
      <c r="BC73" s="1083"/>
      <c r="BD73" s="1083"/>
    </row>
    <row r="74" spans="1:56" s="955" customFormat="1" ht="12.75">
      <c r="A74" s="953"/>
      <c r="B74" s="986">
        <v>69</v>
      </c>
      <c r="C74" s="2092" t="s">
        <v>954</v>
      </c>
      <c r="D74" s="945" t="str">
        <f t="shared" si="113"/>
        <v>Total</v>
      </c>
      <c r="E74" s="945" t="s">
        <v>671</v>
      </c>
      <c r="F74" s="946">
        <v>2015</v>
      </c>
      <c r="G74" s="945" t="s">
        <v>32</v>
      </c>
      <c r="H74" s="990" t="s">
        <v>21</v>
      </c>
      <c r="I74" s="990"/>
      <c r="J74" s="990"/>
      <c r="K74" s="990"/>
      <c r="L74" s="998" t="str">
        <f t="shared" si="112"/>
        <v>Retail</v>
      </c>
      <c r="M74" s="972">
        <f t="shared" ref="M74:N74" si="114">+M75+M77</f>
        <v>0</v>
      </c>
      <c r="N74" s="973">
        <f t="shared" si="114"/>
        <v>0</v>
      </c>
      <c r="O74" s="973">
        <f t="shared" si="102"/>
        <v>0</v>
      </c>
      <c r="P74" s="973">
        <f>+CSV_CR_T0!BG74</f>
        <v>0</v>
      </c>
      <c r="Q74" s="973">
        <f>+CSV_CR_T0!BI74</f>
        <v>0</v>
      </c>
      <c r="R74" s="2727"/>
      <c r="S74" s="2727"/>
      <c r="T74" s="2727"/>
      <c r="U74" s="1052"/>
      <c r="V74" s="1052"/>
      <c r="W74" s="1052"/>
      <c r="X74" s="973">
        <f t="shared" ref="X74:Y74" si="115">+X75+X77</f>
        <v>0</v>
      </c>
      <c r="Y74" s="974">
        <f t="shared" si="115"/>
        <v>0</v>
      </c>
      <c r="Z74" s="1083"/>
      <c r="AA74" s="1083"/>
      <c r="AB74" s="1083"/>
      <c r="AC74" s="1083"/>
      <c r="AD74" s="1083"/>
      <c r="AE74" s="1083"/>
      <c r="AF74" s="1083"/>
      <c r="AG74" s="1083"/>
      <c r="AH74" s="1083"/>
      <c r="AI74" s="1083"/>
      <c r="AJ74" s="1083"/>
      <c r="AK74" s="1083"/>
      <c r="AL74" s="1083"/>
      <c r="AM74" s="1083"/>
      <c r="AN74" s="1083"/>
      <c r="AO74" s="1083"/>
      <c r="AP74" s="1083"/>
      <c r="AQ74" s="1083"/>
      <c r="AR74" s="1083"/>
      <c r="AS74" s="1083"/>
      <c r="AT74" s="1083"/>
      <c r="AU74" s="1083"/>
      <c r="AV74" s="1083"/>
      <c r="AW74" s="1083"/>
      <c r="AX74" s="1083"/>
      <c r="AY74" s="1083"/>
      <c r="AZ74" s="1083"/>
      <c r="BA74" s="1083"/>
      <c r="BB74" s="1083"/>
      <c r="BC74" s="1083"/>
      <c r="BD74" s="1083"/>
    </row>
    <row r="75" spans="1:56" s="955" customFormat="1" ht="12.75">
      <c r="A75" s="953"/>
      <c r="B75" s="986">
        <v>70</v>
      </c>
      <c r="C75" s="2092" t="s">
        <v>953</v>
      </c>
      <c r="D75" s="945" t="str">
        <f t="shared" si="113"/>
        <v>Total</v>
      </c>
      <c r="E75" s="945" t="s">
        <v>671</v>
      </c>
      <c r="F75" s="946">
        <v>2015</v>
      </c>
      <c r="G75" s="945" t="s">
        <v>32</v>
      </c>
      <c r="H75" s="990" t="s">
        <v>21</v>
      </c>
      <c r="I75" s="990" t="s">
        <v>1055</v>
      </c>
      <c r="J75" s="990"/>
      <c r="K75" s="990"/>
      <c r="L75" s="995" t="str">
        <f t="shared" si="112"/>
        <v xml:space="preserve">    SME</v>
      </c>
      <c r="M75" s="966"/>
      <c r="N75" s="967"/>
      <c r="O75" s="973">
        <f t="shared" si="102"/>
        <v>0</v>
      </c>
      <c r="P75" s="973">
        <f>+CSV_CR_T0!BG75</f>
        <v>0</v>
      </c>
      <c r="Q75" s="973">
        <f>+CSV_CR_T0!BI75</f>
        <v>0</v>
      </c>
      <c r="R75" s="2727"/>
      <c r="S75" s="2727"/>
      <c r="T75" s="2727"/>
      <c r="U75" s="1052"/>
      <c r="V75" s="1052"/>
      <c r="W75" s="1052"/>
      <c r="X75" s="967"/>
      <c r="Y75" s="969"/>
      <c r="Z75" s="1083"/>
      <c r="AA75" s="1083"/>
      <c r="AB75" s="1083"/>
      <c r="AC75" s="1083"/>
      <c r="AD75" s="1083"/>
      <c r="AE75" s="1083"/>
      <c r="AF75" s="1083"/>
      <c r="AG75" s="1083"/>
      <c r="AH75" s="1083"/>
      <c r="AI75" s="1083"/>
      <c r="AJ75" s="1083"/>
      <c r="AK75" s="1083"/>
      <c r="AL75" s="1083"/>
      <c r="AM75" s="1083"/>
      <c r="AN75" s="1083"/>
      <c r="AO75" s="1083"/>
      <c r="AP75" s="1083"/>
      <c r="AQ75" s="1083"/>
      <c r="AR75" s="1083"/>
      <c r="AS75" s="1083"/>
      <c r="AT75" s="1083"/>
      <c r="AU75" s="1083"/>
      <c r="AV75" s="1083"/>
      <c r="AW75" s="1083"/>
      <c r="AX75" s="1083"/>
      <c r="AY75" s="1083"/>
      <c r="AZ75" s="1083"/>
      <c r="BA75" s="1083"/>
      <c r="BB75" s="1083"/>
      <c r="BC75" s="1083"/>
      <c r="BD75" s="1083"/>
    </row>
    <row r="76" spans="1:56" s="955" customFormat="1" ht="12.75" customHeight="1">
      <c r="A76" s="978"/>
      <c r="B76" s="1001">
        <v>71</v>
      </c>
      <c r="C76" s="2093" t="s">
        <v>1053</v>
      </c>
      <c r="D76" s="945" t="str">
        <f t="shared" si="113"/>
        <v>Total</v>
      </c>
      <c r="E76" s="945" t="s">
        <v>671</v>
      </c>
      <c r="F76" s="946">
        <v>2015</v>
      </c>
      <c r="G76" s="945" t="s">
        <v>32</v>
      </c>
      <c r="H76" s="990" t="s">
        <v>21</v>
      </c>
      <c r="I76" s="990" t="s">
        <v>1055</v>
      </c>
      <c r="J76" s="990" t="s">
        <v>1060</v>
      </c>
      <c r="K76" s="990"/>
      <c r="L76" s="1002" t="str">
        <f t="shared" si="112"/>
        <v xml:space="preserve">        (OPTIONAL) of which: subject to SME-supporting factor</v>
      </c>
      <c r="M76" s="975"/>
      <c r="N76" s="976"/>
      <c r="O76" s="973">
        <f t="shared" si="102"/>
        <v>0</v>
      </c>
      <c r="P76" s="973">
        <f>+CSV_CR_T0!BG76</f>
        <v>0</v>
      </c>
      <c r="Q76" s="973">
        <f>+CSV_CR_T0!BI76</f>
        <v>0</v>
      </c>
      <c r="R76" s="2728"/>
      <c r="S76" s="2728"/>
      <c r="T76" s="2728"/>
      <c r="U76" s="1080"/>
      <c r="V76" s="1080"/>
      <c r="W76" s="1080"/>
      <c r="X76" s="976"/>
      <c r="Y76" s="977"/>
      <c r="Z76" s="1083"/>
      <c r="AA76" s="1083"/>
      <c r="AB76" s="1083"/>
      <c r="AC76" s="1083"/>
      <c r="AD76" s="1083"/>
      <c r="AE76" s="1083"/>
      <c r="AF76" s="1083"/>
      <c r="AG76" s="1083"/>
      <c r="AH76" s="1083"/>
      <c r="AI76" s="1083"/>
      <c r="AJ76" s="1083"/>
      <c r="AK76" s="1083"/>
      <c r="AL76" s="1083"/>
      <c r="AM76" s="1083"/>
      <c r="AN76" s="1083"/>
      <c r="AO76" s="1083"/>
      <c r="AP76" s="1083"/>
      <c r="AQ76" s="1083"/>
      <c r="AR76" s="1083"/>
      <c r="AS76" s="1083"/>
      <c r="AT76" s="1083"/>
      <c r="AU76" s="1083"/>
      <c r="AV76" s="1083"/>
      <c r="AW76" s="1083"/>
      <c r="AX76" s="1083"/>
      <c r="AY76" s="1083"/>
      <c r="AZ76" s="1083"/>
      <c r="BA76" s="1083"/>
      <c r="BB76" s="1083"/>
      <c r="BC76" s="1083"/>
      <c r="BD76" s="1083"/>
    </row>
    <row r="77" spans="1:56" s="955" customFormat="1" ht="12.75">
      <c r="A77" s="953"/>
      <c r="B77" s="986">
        <v>72</v>
      </c>
      <c r="C77" s="2092" t="s">
        <v>953</v>
      </c>
      <c r="D77" s="945" t="str">
        <f t="shared" si="113"/>
        <v>Total</v>
      </c>
      <c r="E77" s="945" t="s">
        <v>671</v>
      </c>
      <c r="F77" s="946">
        <v>2015</v>
      </c>
      <c r="G77" s="945" t="s">
        <v>32</v>
      </c>
      <c r="H77" s="990" t="s">
        <v>21</v>
      </c>
      <c r="I77" s="990" t="s">
        <v>1061</v>
      </c>
      <c r="J77" s="990"/>
      <c r="K77" s="990"/>
      <c r="L77" s="995" t="str">
        <f t="shared" si="112"/>
        <v xml:space="preserve">    Non SME</v>
      </c>
      <c r="M77" s="966"/>
      <c r="N77" s="967"/>
      <c r="O77" s="973">
        <f t="shared" si="102"/>
        <v>0</v>
      </c>
      <c r="P77" s="973">
        <f>+CSV_CR_T0!BG77</f>
        <v>0</v>
      </c>
      <c r="Q77" s="973">
        <f>+CSV_CR_T0!BI77</f>
        <v>0</v>
      </c>
      <c r="R77" s="2727"/>
      <c r="S77" s="2727"/>
      <c r="T77" s="2727"/>
      <c r="U77" s="1052"/>
      <c r="V77" s="1052"/>
      <c r="W77" s="1052"/>
      <c r="X77" s="967"/>
      <c r="Y77" s="969"/>
      <c r="Z77" s="1083"/>
      <c r="AA77" s="1083"/>
      <c r="AB77" s="1083"/>
      <c r="AC77" s="1083"/>
      <c r="AD77" s="1083"/>
      <c r="AE77" s="1083"/>
      <c r="AF77" s="1083"/>
      <c r="AG77" s="1083"/>
      <c r="AH77" s="1083"/>
      <c r="AI77" s="1083"/>
      <c r="AJ77" s="1083"/>
      <c r="AK77" s="1083"/>
      <c r="AL77" s="1083"/>
      <c r="AM77" s="1083"/>
      <c r="AN77" s="1083"/>
      <c r="AO77" s="1083"/>
      <c r="AP77" s="1083"/>
      <c r="AQ77" s="1083"/>
      <c r="AR77" s="1083"/>
      <c r="AS77" s="1083"/>
      <c r="AT77" s="1083"/>
      <c r="AU77" s="1083"/>
      <c r="AV77" s="1083"/>
      <c r="AW77" s="1083"/>
      <c r="AX77" s="1083"/>
      <c r="AY77" s="1083"/>
      <c r="AZ77" s="1083"/>
      <c r="BA77" s="1083"/>
      <c r="BB77" s="1083"/>
      <c r="BC77" s="1083"/>
      <c r="BD77" s="1083"/>
    </row>
    <row r="78" spans="1:56" s="955" customFormat="1" ht="12.75">
      <c r="A78" s="953"/>
      <c r="B78" s="986">
        <v>73</v>
      </c>
      <c r="C78" s="2092" t="s">
        <v>954</v>
      </c>
      <c r="D78" s="945" t="str">
        <f t="shared" si="113"/>
        <v>Total</v>
      </c>
      <c r="E78" s="945" t="s">
        <v>671</v>
      </c>
      <c r="F78" s="946">
        <v>2015</v>
      </c>
      <c r="G78" s="945" t="s">
        <v>32</v>
      </c>
      <c r="H78" s="990" t="s">
        <v>41</v>
      </c>
      <c r="I78" s="990"/>
      <c r="J78" s="990"/>
      <c r="K78" s="990"/>
      <c r="L78" s="998" t="str">
        <f t="shared" si="112"/>
        <v>Secured by mortgages on immovable property</v>
      </c>
      <c r="M78" s="972">
        <f t="shared" ref="M78:N78" si="116">+M79+M80</f>
        <v>0</v>
      </c>
      <c r="N78" s="973">
        <f t="shared" si="116"/>
        <v>0</v>
      </c>
      <c r="O78" s="973">
        <f t="shared" si="102"/>
        <v>0</v>
      </c>
      <c r="P78" s="973">
        <f>+CSV_CR_T0!BG78</f>
        <v>0</v>
      </c>
      <c r="Q78" s="973">
        <f>+CSV_CR_T0!BI78</f>
        <v>0</v>
      </c>
      <c r="R78" s="2727"/>
      <c r="S78" s="2727"/>
      <c r="T78" s="2727"/>
      <c r="U78" s="1052"/>
      <c r="V78" s="1052"/>
      <c r="W78" s="1052"/>
      <c r="X78" s="973">
        <f t="shared" ref="X78:Y78" si="117">+X79+X80</f>
        <v>0</v>
      </c>
      <c r="Y78" s="974">
        <f t="shared" si="117"/>
        <v>0</v>
      </c>
      <c r="Z78" s="1083"/>
      <c r="AA78" s="1083"/>
      <c r="AB78" s="1083"/>
      <c r="AC78" s="1083"/>
      <c r="AD78" s="1083"/>
      <c r="AE78" s="1083"/>
      <c r="AF78" s="1083"/>
      <c r="AG78" s="1083"/>
      <c r="AH78" s="1083"/>
      <c r="AI78" s="1083"/>
      <c r="AJ78" s="1083"/>
      <c r="AK78" s="1083"/>
      <c r="AL78" s="1083"/>
      <c r="AM78" s="1083"/>
      <c r="AN78" s="1083"/>
      <c r="AO78" s="1083"/>
      <c r="AP78" s="1083"/>
      <c r="AQ78" s="1083"/>
      <c r="AR78" s="1083"/>
      <c r="AS78" s="1083"/>
      <c r="AT78" s="1083"/>
      <c r="AU78" s="1083"/>
      <c r="AV78" s="1083"/>
      <c r="AW78" s="1083"/>
      <c r="AX78" s="1083"/>
      <c r="AY78" s="1083"/>
      <c r="AZ78" s="1083"/>
      <c r="BA78" s="1083"/>
      <c r="BB78" s="1083"/>
      <c r="BC78" s="1083"/>
      <c r="BD78" s="1083"/>
    </row>
    <row r="79" spans="1:56" s="955" customFormat="1" ht="12.75">
      <c r="A79" s="953"/>
      <c r="B79" s="986">
        <v>74</v>
      </c>
      <c r="C79" s="2092" t="s">
        <v>953</v>
      </c>
      <c r="D79" s="945" t="str">
        <f t="shared" si="113"/>
        <v>Total</v>
      </c>
      <c r="E79" s="945" t="s">
        <v>671</v>
      </c>
      <c r="F79" s="946">
        <v>2015</v>
      </c>
      <c r="G79" s="945" t="s">
        <v>32</v>
      </c>
      <c r="H79" s="990" t="s">
        <v>41</v>
      </c>
      <c r="I79" s="990" t="s">
        <v>1055</v>
      </c>
      <c r="J79" s="990"/>
      <c r="K79" s="990"/>
      <c r="L79" s="995" t="str">
        <f t="shared" si="112"/>
        <v xml:space="preserve">    SME</v>
      </c>
      <c r="M79" s="966"/>
      <c r="N79" s="967"/>
      <c r="O79" s="973">
        <f t="shared" si="102"/>
        <v>0</v>
      </c>
      <c r="P79" s="973">
        <f>+CSV_CR_T0!BG79</f>
        <v>0</v>
      </c>
      <c r="Q79" s="973">
        <f>+CSV_CR_T0!BI79</f>
        <v>0</v>
      </c>
      <c r="R79" s="2727"/>
      <c r="S79" s="2727"/>
      <c r="T79" s="2727"/>
      <c r="U79" s="1052"/>
      <c r="V79" s="1052"/>
      <c r="W79" s="1052"/>
      <c r="X79" s="967"/>
      <c r="Y79" s="969"/>
      <c r="Z79" s="1083"/>
      <c r="AA79" s="1083"/>
      <c r="AB79" s="1083"/>
      <c r="AC79" s="1083"/>
      <c r="AD79" s="1083"/>
      <c r="AE79" s="1083"/>
      <c r="AF79" s="1083"/>
      <c r="AG79" s="1083"/>
      <c r="AH79" s="1083"/>
      <c r="AI79" s="1083"/>
      <c r="AJ79" s="1083"/>
      <c r="AK79" s="1083"/>
      <c r="AL79" s="1083"/>
      <c r="AM79" s="1083"/>
      <c r="AN79" s="1083"/>
      <c r="AO79" s="1083"/>
      <c r="AP79" s="1083"/>
      <c r="AQ79" s="1083"/>
      <c r="AR79" s="1083"/>
      <c r="AS79" s="1083"/>
      <c r="AT79" s="1083"/>
      <c r="AU79" s="1083"/>
      <c r="AV79" s="1083"/>
      <c r="AW79" s="1083"/>
      <c r="AX79" s="1083"/>
      <c r="AY79" s="1083"/>
      <c r="AZ79" s="1083"/>
      <c r="BA79" s="1083"/>
      <c r="BB79" s="1083"/>
      <c r="BC79" s="1083"/>
      <c r="BD79" s="1083"/>
    </row>
    <row r="80" spans="1:56" s="955" customFormat="1" ht="12.75">
      <c r="A80" s="953"/>
      <c r="B80" s="986">
        <v>75</v>
      </c>
      <c r="C80" s="2092" t="s">
        <v>953</v>
      </c>
      <c r="D80" s="945" t="str">
        <f t="shared" si="113"/>
        <v>Total</v>
      </c>
      <c r="E80" s="945" t="s">
        <v>671</v>
      </c>
      <c r="F80" s="946">
        <v>2015</v>
      </c>
      <c r="G80" s="945" t="s">
        <v>32</v>
      </c>
      <c r="H80" s="990" t="s">
        <v>41</v>
      </c>
      <c r="I80" s="990" t="s">
        <v>1061</v>
      </c>
      <c r="J80" s="990"/>
      <c r="K80" s="990"/>
      <c r="L80" s="995" t="str">
        <f t="shared" si="112"/>
        <v xml:space="preserve">    Non SME</v>
      </c>
      <c r="M80" s="966"/>
      <c r="N80" s="967"/>
      <c r="O80" s="973">
        <f t="shared" si="102"/>
        <v>0</v>
      </c>
      <c r="P80" s="973">
        <f>+CSV_CR_T0!BG80</f>
        <v>0</v>
      </c>
      <c r="Q80" s="973">
        <f>+CSV_CR_T0!BI80</f>
        <v>0</v>
      </c>
      <c r="R80" s="2727"/>
      <c r="S80" s="2727"/>
      <c r="T80" s="2727"/>
      <c r="U80" s="1052"/>
      <c r="V80" s="1052"/>
      <c r="W80" s="1052"/>
      <c r="X80" s="967"/>
      <c r="Y80" s="969"/>
      <c r="Z80" s="1083"/>
      <c r="AA80" s="1083"/>
      <c r="AB80" s="1083"/>
      <c r="AC80" s="1083"/>
      <c r="AD80" s="1083"/>
      <c r="AE80" s="1083"/>
      <c r="AF80" s="1083"/>
      <c r="AG80" s="1083"/>
      <c r="AH80" s="1083"/>
      <c r="AI80" s="1083"/>
      <c r="AJ80" s="1083"/>
      <c r="AK80" s="1083"/>
      <c r="AL80" s="1083"/>
      <c r="AM80" s="1083"/>
      <c r="AN80" s="1083"/>
      <c r="AO80" s="1083"/>
      <c r="AP80" s="1083"/>
      <c r="AQ80" s="1083"/>
      <c r="AR80" s="1083"/>
      <c r="AS80" s="1083"/>
      <c r="AT80" s="1083"/>
      <c r="AU80" s="1083"/>
      <c r="AV80" s="1083"/>
      <c r="AW80" s="1083"/>
      <c r="AX80" s="1083"/>
      <c r="AY80" s="1083"/>
      <c r="AZ80" s="1083"/>
      <c r="BA80" s="1083"/>
      <c r="BB80" s="1083"/>
      <c r="BC80" s="1083"/>
      <c r="BD80" s="1083"/>
    </row>
    <row r="81" spans="1:56" s="955" customFormat="1" ht="12.75">
      <c r="A81" s="978"/>
      <c r="B81" s="1001">
        <v>76</v>
      </c>
      <c r="C81" s="2093" t="s">
        <v>1053</v>
      </c>
      <c r="D81" s="945" t="str">
        <f t="shared" si="113"/>
        <v>Total</v>
      </c>
      <c r="E81" s="945" t="s">
        <v>671</v>
      </c>
      <c r="F81" s="946">
        <v>2015</v>
      </c>
      <c r="G81" s="945" t="s">
        <v>32</v>
      </c>
      <c r="H81" s="990" t="s">
        <v>41</v>
      </c>
      <c r="I81" s="990" t="s">
        <v>1061</v>
      </c>
      <c r="J81" s="990" t="s">
        <v>1062</v>
      </c>
      <c r="K81" s="990"/>
      <c r="L81" s="1002" t="str">
        <f t="shared" si="112"/>
        <v xml:space="preserve">        (OPTIONAL) of which: Owner Occupier</v>
      </c>
      <c r="M81" s="975"/>
      <c r="N81" s="976"/>
      <c r="O81" s="973">
        <f t="shared" si="102"/>
        <v>0</v>
      </c>
      <c r="P81" s="973">
        <f>+CSV_CR_T0!BG81</f>
        <v>0</v>
      </c>
      <c r="Q81" s="973">
        <f>+CSV_CR_T0!BI81</f>
        <v>0</v>
      </c>
      <c r="R81" s="2728"/>
      <c r="S81" s="2728"/>
      <c r="T81" s="2728"/>
      <c r="U81" s="1080"/>
      <c r="V81" s="1080"/>
      <c r="W81" s="1080"/>
      <c r="X81" s="976"/>
      <c r="Y81" s="977"/>
      <c r="Z81" s="1083"/>
      <c r="AA81" s="1083"/>
      <c r="AB81" s="1083"/>
      <c r="AC81" s="1083"/>
      <c r="AD81" s="1083"/>
      <c r="AE81" s="1083"/>
      <c r="AF81" s="1083"/>
      <c r="AG81" s="1083"/>
      <c r="AH81" s="1083"/>
      <c r="AI81" s="1083"/>
      <c r="AJ81" s="1083"/>
      <c r="AK81" s="1083"/>
      <c r="AL81" s="1083"/>
      <c r="AM81" s="1083"/>
      <c r="AN81" s="1083"/>
      <c r="AO81" s="1083"/>
      <c r="AP81" s="1083"/>
      <c r="AQ81" s="1083"/>
      <c r="AR81" s="1083"/>
      <c r="AS81" s="1083"/>
      <c r="AT81" s="1083"/>
      <c r="AU81" s="1083"/>
      <c r="AV81" s="1083"/>
      <c r="AW81" s="1083"/>
      <c r="AX81" s="1083"/>
      <c r="AY81" s="1083"/>
      <c r="AZ81" s="1083"/>
      <c r="BA81" s="1083"/>
      <c r="BB81" s="1083"/>
      <c r="BC81" s="1083"/>
      <c r="BD81" s="1083"/>
    </row>
    <row r="82" spans="1:56" s="955" customFormat="1" ht="12.75">
      <c r="A82" s="978"/>
      <c r="B82" s="1001">
        <v>77</v>
      </c>
      <c r="C82" s="2093" t="s">
        <v>1053</v>
      </c>
      <c r="D82" s="945" t="str">
        <f t="shared" si="113"/>
        <v>Total</v>
      </c>
      <c r="E82" s="945" t="s">
        <v>671</v>
      </c>
      <c r="F82" s="946">
        <v>2015</v>
      </c>
      <c r="G82" s="945" t="s">
        <v>32</v>
      </c>
      <c r="H82" s="990" t="s">
        <v>41</v>
      </c>
      <c r="I82" s="990" t="s">
        <v>1061</v>
      </c>
      <c r="J82" s="990" t="s">
        <v>1063</v>
      </c>
      <c r="K82" s="990"/>
      <c r="L82" s="1002" t="str">
        <f t="shared" si="112"/>
        <v xml:space="preserve">        (OPTIONAL) of which: Buy to let</v>
      </c>
      <c r="M82" s="975"/>
      <c r="N82" s="976"/>
      <c r="O82" s="973">
        <f t="shared" si="102"/>
        <v>0</v>
      </c>
      <c r="P82" s="973">
        <f>+CSV_CR_T0!BG82</f>
        <v>0</v>
      </c>
      <c r="Q82" s="973">
        <f>+CSV_CR_T0!BI82</f>
        <v>0</v>
      </c>
      <c r="R82" s="2728"/>
      <c r="S82" s="2728"/>
      <c r="T82" s="2728"/>
      <c r="U82" s="1080"/>
      <c r="V82" s="1080"/>
      <c r="W82" s="1080"/>
      <c r="X82" s="976"/>
      <c r="Y82" s="977"/>
      <c r="Z82" s="1083"/>
      <c r="AA82" s="1083"/>
      <c r="AB82" s="1083"/>
      <c r="AC82" s="1083"/>
      <c r="AD82" s="1083"/>
      <c r="AE82" s="1083"/>
      <c r="AF82" s="1083"/>
      <c r="AG82" s="1083"/>
      <c r="AH82" s="1083"/>
      <c r="AI82" s="1083"/>
      <c r="AJ82" s="1083"/>
      <c r="AK82" s="1083"/>
      <c r="AL82" s="1083"/>
      <c r="AM82" s="1083"/>
      <c r="AN82" s="1083"/>
      <c r="AO82" s="1083"/>
      <c r="AP82" s="1083"/>
      <c r="AQ82" s="1083"/>
      <c r="AR82" s="1083"/>
      <c r="AS82" s="1083"/>
      <c r="AT82" s="1083"/>
      <c r="AU82" s="1083"/>
      <c r="AV82" s="1083"/>
      <c r="AW82" s="1083"/>
      <c r="AX82" s="1083"/>
      <c r="AY82" s="1083"/>
      <c r="AZ82" s="1083"/>
      <c r="BA82" s="1083"/>
      <c r="BB82" s="1083"/>
      <c r="BC82" s="1083"/>
      <c r="BD82" s="1083"/>
    </row>
    <row r="83" spans="1:56" s="955" customFormat="1" ht="12.75">
      <c r="A83" s="978"/>
      <c r="B83" s="1001">
        <v>78</v>
      </c>
      <c r="C83" s="2093" t="s">
        <v>1053</v>
      </c>
      <c r="D83" s="945" t="str">
        <f t="shared" si="113"/>
        <v>Total</v>
      </c>
      <c r="E83" s="945" t="s">
        <v>671</v>
      </c>
      <c r="F83" s="946">
        <v>2015</v>
      </c>
      <c r="G83" s="945" t="s">
        <v>32</v>
      </c>
      <c r="H83" s="990" t="s">
        <v>41</v>
      </c>
      <c r="I83" s="990" t="s">
        <v>1061</v>
      </c>
      <c r="J83" s="990" t="s">
        <v>1064</v>
      </c>
      <c r="K83" s="990"/>
      <c r="L83" s="1002" t="str">
        <f t="shared" si="112"/>
        <v xml:space="preserve">        (OPTIONAL) of which: Other secured by real estate</v>
      </c>
      <c r="M83" s="975"/>
      <c r="N83" s="976"/>
      <c r="O83" s="973">
        <f t="shared" si="102"/>
        <v>0</v>
      </c>
      <c r="P83" s="973">
        <f>+CSV_CR_T0!BG83</f>
        <v>0</v>
      </c>
      <c r="Q83" s="973">
        <f>+CSV_CR_T0!BI83</f>
        <v>0</v>
      </c>
      <c r="R83" s="2728"/>
      <c r="S83" s="2728"/>
      <c r="T83" s="2728"/>
      <c r="U83" s="1080"/>
      <c r="V83" s="1080"/>
      <c r="W83" s="1080"/>
      <c r="X83" s="976"/>
      <c r="Y83" s="977"/>
      <c r="Z83" s="1083"/>
      <c r="AA83" s="1083"/>
      <c r="AB83" s="1083"/>
      <c r="AC83" s="1083"/>
      <c r="AD83" s="1083"/>
      <c r="AE83" s="1083"/>
      <c r="AF83" s="1083"/>
      <c r="AG83" s="1083"/>
      <c r="AH83" s="1083"/>
      <c r="AI83" s="1083"/>
      <c r="AJ83" s="1083"/>
      <c r="AK83" s="1083"/>
      <c r="AL83" s="1083"/>
      <c r="AM83" s="1083"/>
      <c r="AN83" s="1083"/>
      <c r="AO83" s="1083"/>
      <c r="AP83" s="1083"/>
      <c r="AQ83" s="1083"/>
      <c r="AR83" s="1083"/>
      <c r="AS83" s="1083"/>
      <c r="AT83" s="1083"/>
      <c r="AU83" s="1083"/>
      <c r="AV83" s="1083"/>
      <c r="AW83" s="1083"/>
      <c r="AX83" s="1083"/>
      <c r="AY83" s="1083"/>
      <c r="AZ83" s="1083"/>
      <c r="BA83" s="1083"/>
      <c r="BB83" s="1083"/>
      <c r="BC83" s="1083"/>
      <c r="BD83" s="1083"/>
    </row>
    <row r="84" spans="1:56" s="955" customFormat="1" ht="12.75">
      <c r="A84" s="953"/>
      <c r="B84" s="986">
        <v>79</v>
      </c>
      <c r="C84" s="2092" t="s">
        <v>953</v>
      </c>
      <c r="D84" s="945" t="str">
        <f t="shared" si="113"/>
        <v>Total</v>
      </c>
      <c r="E84" s="945" t="s">
        <v>671</v>
      </c>
      <c r="F84" s="946">
        <v>2015</v>
      </c>
      <c r="G84" s="945" t="s">
        <v>32</v>
      </c>
      <c r="H84" s="990" t="s">
        <v>44</v>
      </c>
      <c r="I84" s="990"/>
      <c r="J84" s="990"/>
      <c r="K84" s="990"/>
      <c r="L84" s="998" t="str">
        <f t="shared" si="112"/>
        <v>Items associated with particularly high risk</v>
      </c>
      <c r="M84" s="966"/>
      <c r="N84" s="967"/>
      <c r="O84" s="973">
        <f t="shared" si="102"/>
        <v>0</v>
      </c>
      <c r="P84" s="973">
        <f>+CSV_CR_T0!BG84</f>
        <v>0</v>
      </c>
      <c r="Q84" s="973">
        <f>+CSV_CR_T0!BI84</f>
        <v>0</v>
      </c>
      <c r="R84" s="2727"/>
      <c r="S84" s="2727"/>
      <c r="T84" s="2727"/>
      <c r="U84" s="1052"/>
      <c r="V84" s="1052"/>
      <c r="W84" s="1052"/>
      <c r="X84" s="967"/>
      <c r="Y84" s="969"/>
      <c r="Z84" s="1083"/>
      <c r="AA84" s="1083"/>
      <c r="AB84" s="1083"/>
      <c r="AC84" s="1083"/>
      <c r="AD84" s="1083"/>
      <c r="AE84" s="1083"/>
      <c r="AF84" s="1083"/>
      <c r="AG84" s="1083"/>
      <c r="AH84" s="1083"/>
      <c r="AI84" s="1083"/>
      <c r="AJ84" s="1083"/>
      <c r="AK84" s="1083"/>
      <c r="AL84" s="1083"/>
      <c r="AM84" s="1083"/>
      <c r="AN84" s="1083"/>
      <c r="AO84" s="1083"/>
      <c r="AP84" s="1083"/>
      <c r="AQ84" s="1083"/>
      <c r="AR84" s="1083"/>
      <c r="AS84" s="1083"/>
      <c r="AT84" s="1083"/>
      <c r="AU84" s="1083"/>
      <c r="AV84" s="1083"/>
      <c r="AW84" s="1083"/>
      <c r="AX84" s="1083"/>
      <c r="AY84" s="1083"/>
      <c r="AZ84" s="1083"/>
      <c r="BA84" s="1083"/>
      <c r="BB84" s="1083"/>
      <c r="BC84" s="1083"/>
      <c r="BD84" s="1083"/>
    </row>
    <row r="85" spans="1:56" s="955" customFormat="1" ht="12.75">
      <c r="A85" s="953"/>
      <c r="B85" s="986">
        <v>80</v>
      </c>
      <c r="C85" s="2092" t="s">
        <v>953</v>
      </c>
      <c r="D85" s="945" t="str">
        <f t="shared" si="113"/>
        <v>Total</v>
      </c>
      <c r="E85" s="945" t="s">
        <v>671</v>
      </c>
      <c r="F85" s="946">
        <v>2015</v>
      </c>
      <c r="G85" s="945" t="s">
        <v>32</v>
      </c>
      <c r="H85" s="990" t="s">
        <v>45</v>
      </c>
      <c r="I85" s="990"/>
      <c r="J85" s="990"/>
      <c r="K85" s="990"/>
      <c r="L85" s="998" t="str">
        <f t="shared" si="112"/>
        <v>Covered bonds</v>
      </c>
      <c r="M85" s="966"/>
      <c r="N85" s="967"/>
      <c r="O85" s="973">
        <f t="shared" si="102"/>
        <v>0</v>
      </c>
      <c r="P85" s="973">
        <f>+CSV_CR_T0!BG85</f>
        <v>0</v>
      </c>
      <c r="Q85" s="973">
        <f>+CSV_CR_T0!BI85</f>
        <v>0</v>
      </c>
      <c r="R85" s="2727"/>
      <c r="S85" s="2727"/>
      <c r="T85" s="2727"/>
      <c r="U85" s="1052"/>
      <c r="V85" s="1052"/>
      <c r="W85" s="1052"/>
      <c r="X85" s="967"/>
      <c r="Y85" s="969"/>
      <c r="Z85" s="1083"/>
      <c r="AA85" s="1083"/>
      <c r="AB85" s="1083"/>
      <c r="AC85" s="1083"/>
      <c r="AD85" s="1083"/>
      <c r="AE85" s="1083"/>
      <c r="AF85" s="1083"/>
      <c r="AG85" s="1083"/>
      <c r="AH85" s="1083"/>
      <c r="AI85" s="1083"/>
      <c r="AJ85" s="1083"/>
      <c r="AK85" s="1083"/>
      <c r="AL85" s="1083"/>
      <c r="AM85" s="1083"/>
      <c r="AN85" s="1083"/>
      <c r="AO85" s="1083"/>
      <c r="AP85" s="1083"/>
      <c r="AQ85" s="1083"/>
      <c r="AR85" s="1083"/>
      <c r="AS85" s="1083"/>
      <c r="AT85" s="1083"/>
      <c r="AU85" s="1083"/>
      <c r="AV85" s="1083"/>
      <c r="AW85" s="1083"/>
      <c r="AX85" s="1083"/>
      <c r="AY85" s="1083"/>
      <c r="AZ85" s="1083"/>
      <c r="BA85" s="1083"/>
      <c r="BB85" s="1083"/>
      <c r="BC85" s="1083"/>
      <c r="BD85" s="1083"/>
    </row>
    <row r="86" spans="1:56" s="955" customFormat="1" ht="12.75">
      <c r="A86" s="953"/>
      <c r="B86" s="986">
        <v>81</v>
      </c>
      <c r="C86" s="2092" t="s">
        <v>953</v>
      </c>
      <c r="D86" s="945" t="str">
        <f t="shared" si="113"/>
        <v>Total</v>
      </c>
      <c r="E86" s="945" t="s">
        <v>671</v>
      </c>
      <c r="F86" s="946">
        <v>2015</v>
      </c>
      <c r="G86" s="945" t="s">
        <v>32</v>
      </c>
      <c r="H86" s="990" t="s">
        <v>46</v>
      </c>
      <c r="I86" s="990"/>
      <c r="J86" s="990"/>
      <c r="K86" s="990"/>
      <c r="L86" s="998" t="str">
        <f t="shared" si="112"/>
        <v>Claims on institutions and corporates with a ST credit assessment</v>
      </c>
      <c r="M86" s="966"/>
      <c r="N86" s="967"/>
      <c r="O86" s="973">
        <f t="shared" si="102"/>
        <v>0</v>
      </c>
      <c r="P86" s="973">
        <f>+CSV_CR_T0!BG86</f>
        <v>0</v>
      </c>
      <c r="Q86" s="973">
        <f>+CSV_CR_T0!BI86</f>
        <v>0</v>
      </c>
      <c r="R86" s="2727"/>
      <c r="S86" s="2727"/>
      <c r="T86" s="2727"/>
      <c r="U86" s="1052"/>
      <c r="V86" s="1052"/>
      <c r="W86" s="1052"/>
      <c r="X86" s="967"/>
      <c r="Y86" s="969"/>
      <c r="Z86" s="1083"/>
      <c r="AA86" s="1083"/>
      <c r="AB86" s="1083"/>
      <c r="AC86" s="1083"/>
      <c r="AD86" s="1083"/>
      <c r="AE86" s="1083"/>
      <c r="AF86" s="1083"/>
      <c r="AG86" s="1083"/>
      <c r="AH86" s="1083"/>
      <c r="AI86" s="1083"/>
      <c r="AJ86" s="1083"/>
      <c r="AK86" s="1083"/>
      <c r="AL86" s="1083"/>
      <c r="AM86" s="1083"/>
      <c r="AN86" s="1083"/>
      <c r="AO86" s="1083"/>
      <c r="AP86" s="1083"/>
      <c r="AQ86" s="1083"/>
      <c r="AR86" s="1083"/>
      <c r="AS86" s="1083"/>
      <c r="AT86" s="1083"/>
      <c r="AU86" s="1083"/>
      <c r="AV86" s="1083"/>
      <c r="AW86" s="1083"/>
      <c r="AX86" s="1083"/>
      <c r="AY86" s="1083"/>
      <c r="AZ86" s="1083"/>
      <c r="BA86" s="1083"/>
      <c r="BB86" s="1083"/>
      <c r="BC86" s="1083"/>
      <c r="BD86" s="1083"/>
    </row>
    <row r="87" spans="1:56" s="955" customFormat="1" ht="12.75">
      <c r="A87" s="953"/>
      <c r="B87" s="986">
        <v>82</v>
      </c>
      <c r="C87" s="2092" t="s">
        <v>953</v>
      </c>
      <c r="D87" s="945" t="str">
        <f t="shared" si="113"/>
        <v>Total</v>
      </c>
      <c r="E87" s="945" t="s">
        <v>671</v>
      </c>
      <c r="F87" s="946">
        <v>2015</v>
      </c>
      <c r="G87" s="945" t="s">
        <v>32</v>
      </c>
      <c r="H87" s="990" t="s">
        <v>47</v>
      </c>
      <c r="I87" s="990"/>
      <c r="J87" s="990"/>
      <c r="K87" s="990"/>
      <c r="L87" s="998" t="str">
        <f t="shared" si="112"/>
        <v>Collective investments undertakings (CIU)</v>
      </c>
      <c r="M87" s="966"/>
      <c r="N87" s="967"/>
      <c r="O87" s="973">
        <f t="shared" si="102"/>
        <v>0</v>
      </c>
      <c r="P87" s="973">
        <f>+CSV_CR_T0!BG87</f>
        <v>0</v>
      </c>
      <c r="Q87" s="973">
        <f>+CSV_CR_T0!BI87</f>
        <v>0</v>
      </c>
      <c r="R87" s="2727"/>
      <c r="S87" s="2727"/>
      <c r="T87" s="2727"/>
      <c r="U87" s="1052"/>
      <c r="V87" s="1052"/>
      <c r="W87" s="1052"/>
      <c r="X87" s="967"/>
      <c r="Y87" s="969"/>
      <c r="Z87" s="1083"/>
      <c r="AA87" s="1083"/>
      <c r="AB87" s="1083"/>
      <c r="AC87" s="1083"/>
      <c r="AD87" s="1083"/>
      <c r="AE87" s="1083"/>
      <c r="AF87" s="1083"/>
      <c r="AG87" s="1083"/>
      <c r="AH87" s="1083"/>
      <c r="AI87" s="1083"/>
      <c r="AJ87" s="1083"/>
      <c r="AK87" s="1083"/>
      <c r="AL87" s="1083"/>
      <c r="AM87" s="1083"/>
      <c r="AN87" s="1083"/>
      <c r="AO87" s="1083"/>
      <c r="AP87" s="1083"/>
      <c r="AQ87" s="1083"/>
      <c r="AR87" s="1083"/>
      <c r="AS87" s="1083"/>
      <c r="AT87" s="1083"/>
      <c r="AU87" s="1083"/>
      <c r="AV87" s="1083"/>
      <c r="AW87" s="1083"/>
      <c r="AX87" s="1083"/>
      <c r="AY87" s="1083"/>
      <c r="AZ87" s="1083"/>
      <c r="BA87" s="1083"/>
      <c r="BB87" s="1083"/>
      <c r="BC87" s="1083"/>
      <c r="BD87" s="1083"/>
    </row>
    <row r="88" spans="1:56" s="955" customFormat="1" ht="12.75">
      <c r="A88" s="953"/>
      <c r="B88" s="986">
        <v>83</v>
      </c>
      <c r="C88" s="2092" t="s">
        <v>953</v>
      </c>
      <c r="D88" s="945" t="str">
        <f t="shared" si="113"/>
        <v>Total</v>
      </c>
      <c r="E88" s="945" t="s">
        <v>671</v>
      </c>
      <c r="F88" s="946">
        <v>2015</v>
      </c>
      <c r="G88" s="945" t="s">
        <v>32</v>
      </c>
      <c r="H88" s="990" t="s">
        <v>29</v>
      </c>
      <c r="I88" s="990"/>
      <c r="J88" s="990"/>
      <c r="K88" s="990"/>
      <c r="L88" s="998" t="str">
        <f t="shared" si="112"/>
        <v>Equity</v>
      </c>
      <c r="M88" s="1081"/>
      <c r="N88" s="967"/>
      <c r="O88" s="973">
        <f t="shared" si="102"/>
        <v>0</v>
      </c>
      <c r="P88" s="973">
        <f>+CSV_CR_T0!BG88</f>
        <v>0</v>
      </c>
      <c r="Q88" s="973">
        <f>+CSV_CR_T0!BI88</f>
        <v>0</v>
      </c>
      <c r="R88" s="2727"/>
      <c r="S88" s="2727"/>
      <c r="T88" s="2727"/>
      <c r="U88" s="1052"/>
      <c r="V88" s="1052"/>
      <c r="W88" s="1052"/>
      <c r="X88" s="967"/>
      <c r="Y88" s="969"/>
      <c r="Z88" s="1083"/>
      <c r="AA88" s="1083"/>
      <c r="AB88" s="1083"/>
      <c r="AC88" s="1083"/>
      <c r="AD88" s="1083"/>
      <c r="AE88" s="1083"/>
      <c r="AF88" s="1083"/>
      <c r="AG88" s="1083"/>
      <c r="AH88" s="1083"/>
      <c r="AI88" s="1083"/>
      <c r="AJ88" s="1083"/>
      <c r="AK88" s="1083"/>
      <c r="AL88" s="1083"/>
      <c r="AM88" s="1083"/>
      <c r="AN88" s="1083"/>
      <c r="AO88" s="1083"/>
      <c r="AP88" s="1083"/>
      <c r="AQ88" s="1083"/>
      <c r="AR88" s="1083"/>
      <c r="AS88" s="1083"/>
      <c r="AT88" s="1083"/>
      <c r="AU88" s="1083"/>
      <c r="AV88" s="1083"/>
      <c r="AW88" s="1083"/>
      <c r="AX88" s="1083"/>
      <c r="AY88" s="1083"/>
      <c r="AZ88" s="1083"/>
      <c r="BA88" s="1083"/>
      <c r="BB88" s="1083"/>
      <c r="BC88" s="1083"/>
      <c r="BD88" s="1083"/>
    </row>
    <row r="89" spans="1:56" s="955" customFormat="1" ht="12.75">
      <c r="A89" s="953"/>
      <c r="B89" s="986">
        <v>84</v>
      </c>
      <c r="C89" s="2092" t="s">
        <v>953</v>
      </c>
      <c r="D89" s="945" t="str">
        <f t="shared" si="113"/>
        <v>Total</v>
      </c>
      <c r="E89" s="945" t="s">
        <v>671</v>
      </c>
      <c r="F89" s="946">
        <v>2015</v>
      </c>
      <c r="G89" s="945" t="s">
        <v>32</v>
      </c>
      <c r="H89" s="990" t="s">
        <v>1</v>
      </c>
      <c r="I89" s="990"/>
      <c r="J89" s="990"/>
      <c r="K89" s="996"/>
      <c r="L89" s="998" t="str">
        <f t="shared" si="112"/>
        <v>Securitisation</v>
      </c>
      <c r="M89" s="2105"/>
      <c r="N89" s="1075"/>
      <c r="O89" s="1052"/>
      <c r="P89" s="1075"/>
      <c r="Q89" s="1075"/>
      <c r="R89" s="2723"/>
      <c r="S89" s="2723"/>
      <c r="T89" s="2723"/>
      <c r="U89" s="1075"/>
      <c r="V89" s="1075"/>
      <c r="W89" s="1075"/>
      <c r="X89" s="1075"/>
      <c r="Y89" s="2106"/>
      <c r="Z89" s="1083"/>
      <c r="AA89" s="1083"/>
      <c r="AB89" s="1083"/>
      <c r="AC89" s="1083"/>
      <c r="AD89" s="1083"/>
      <c r="AE89" s="1083"/>
      <c r="AF89" s="1083"/>
      <c r="AG89" s="1083"/>
      <c r="AH89" s="1083"/>
      <c r="AI89" s="1083"/>
      <c r="AJ89" s="1083"/>
      <c r="AK89" s="1083"/>
      <c r="AL89" s="1083"/>
      <c r="AM89" s="1083"/>
      <c r="AN89" s="1083"/>
      <c r="AO89" s="1083"/>
      <c r="AP89" s="1083"/>
      <c r="AQ89" s="1083"/>
      <c r="AR89" s="1083"/>
      <c r="AS89" s="1083"/>
      <c r="AT89" s="1083"/>
      <c r="AU89" s="1083"/>
      <c r="AV89" s="1083"/>
      <c r="AW89" s="1083"/>
      <c r="AX89" s="1083"/>
      <c r="AY89" s="1083"/>
      <c r="AZ89" s="1083"/>
      <c r="BA89" s="1083"/>
      <c r="BB89" s="1083"/>
      <c r="BC89" s="1083"/>
      <c r="BD89" s="1083"/>
    </row>
    <row r="90" spans="1:56" s="955" customFormat="1" ht="12.75">
      <c r="A90" s="953"/>
      <c r="B90" s="988">
        <v>85</v>
      </c>
      <c r="C90" s="2094" t="s">
        <v>953</v>
      </c>
      <c r="D90" s="949" t="str">
        <f t="shared" si="113"/>
        <v>Total</v>
      </c>
      <c r="E90" s="949" t="s">
        <v>671</v>
      </c>
      <c r="F90" s="950">
        <v>2015</v>
      </c>
      <c r="G90" s="949" t="s">
        <v>32</v>
      </c>
      <c r="H90" s="992" t="s">
        <v>48</v>
      </c>
      <c r="I90" s="992"/>
      <c r="J90" s="992"/>
      <c r="K90" s="993"/>
      <c r="L90" s="999" t="str">
        <f t="shared" si="112"/>
        <v>Other exposures</v>
      </c>
      <c r="M90" s="979"/>
      <c r="N90" s="980"/>
      <c r="O90" s="1059">
        <f t="shared" ref="O90:O91" si="118">+P90+Q90</f>
        <v>0</v>
      </c>
      <c r="P90" s="1059">
        <f>+CSV_CR_T0!BG90</f>
        <v>0</v>
      </c>
      <c r="Q90" s="1059">
        <f>+CSV_CR_T0!BI90</f>
        <v>0</v>
      </c>
      <c r="R90" s="2729"/>
      <c r="S90" s="2729"/>
      <c r="T90" s="2729"/>
      <c r="U90" s="1076"/>
      <c r="V90" s="1076"/>
      <c r="W90" s="1076"/>
      <c r="X90" s="980"/>
      <c r="Y90" s="982"/>
      <c r="Z90" s="1083"/>
      <c r="AA90" s="1083"/>
      <c r="AB90" s="1083"/>
      <c r="AC90" s="1083"/>
      <c r="AD90" s="1083"/>
      <c r="AE90" s="1083"/>
      <c r="AF90" s="1083"/>
      <c r="AG90" s="1083"/>
      <c r="AH90" s="1083"/>
      <c r="AI90" s="1083"/>
      <c r="AJ90" s="1083"/>
      <c r="AK90" s="1083"/>
      <c r="AL90" s="1083"/>
      <c r="AM90" s="1083"/>
      <c r="AN90" s="1083"/>
      <c r="AO90" s="1083"/>
      <c r="AP90" s="1083"/>
      <c r="AQ90" s="1083"/>
      <c r="AR90" s="1083"/>
      <c r="AS90" s="1083"/>
      <c r="AT90" s="1083"/>
      <c r="AU90" s="1083"/>
      <c r="AV90" s="1083"/>
      <c r="AW90" s="1083"/>
      <c r="AX90" s="1083"/>
      <c r="AY90" s="1083"/>
      <c r="AZ90" s="1083"/>
      <c r="BA90" s="1083"/>
      <c r="BB90" s="1083"/>
      <c r="BC90" s="1083"/>
      <c r="BD90" s="1083"/>
    </row>
    <row r="91" spans="1:56" s="1096" customFormat="1" thickBot="1">
      <c r="A91" s="956"/>
      <c r="B91" s="994">
        <v>86</v>
      </c>
      <c r="C91" s="2095" t="s">
        <v>954</v>
      </c>
      <c r="D91" s="2088" t="str">
        <f t="shared" si="113"/>
        <v>Total</v>
      </c>
      <c r="E91" s="2088" t="s">
        <v>671</v>
      </c>
      <c r="F91" s="2089">
        <v>2015</v>
      </c>
      <c r="G91" s="2088" t="s">
        <v>32</v>
      </c>
      <c r="H91" s="1863" t="s">
        <v>672</v>
      </c>
      <c r="I91" s="1863"/>
      <c r="J91" s="1863"/>
      <c r="K91" s="1863"/>
      <c r="L91" s="1000" t="str">
        <f t="shared" si="112"/>
        <v>TOTAL</v>
      </c>
      <c r="M91" s="1061">
        <f t="shared" ref="M91:N91" si="119">+M64+M65+M66+M67+M68+M69+M70+M74+M78+M84+M85+M86+M87+M88+M90</f>
        <v>0</v>
      </c>
      <c r="N91" s="1062">
        <f t="shared" si="119"/>
        <v>0</v>
      </c>
      <c r="O91" s="1062">
        <f t="shared" si="118"/>
        <v>0</v>
      </c>
      <c r="P91" s="1062">
        <f>+CSV_CR_T0!BG91</f>
        <v>0</v>
      </c>
      <c r="Q91" s="1062">
        <f>+CSV_CR_T0!BI91</f>
        <v>0</v>
      </c>
      <c r="R91" s="2730"/>
      <c r="S91" s="2730"/>
      <c r="T91" s="2730"/>
      <c r="U91" s="2114"/>
      <c r="V91" s="2114"/>
      <c r="W91" s="2114"/>
      <c r="X91" s="1062">
        <f t="shared" ref="X91:Y91" si="120">+X64+X65+X66+X67+X68+X69+X70+X74+X78+X84+X85+X86+X87+X88+X90</f>
        <v>0</v>
      </c>
      <c r="Y91" s="1064">
        <f t="shared" si="120"/>
        <v>0</v>
      </c>
      <c r="Z91" s="1095"/>
      <c r="AA91" s="1095"/>
      <c r="AB91" s="1095"/>
      <c r="AC91" s="1095"/>
      <c r="AD91" s="1095"/>
      <c r="AE91" s="1095"/>
      <c r="AF91" s="1095"/>
      <c r="AG91" s="1095"/>
      <c r="AH91" s="1095"/>
      <c r="AI91" s="1095"/>
      <c r="AJ91" s="1095"/>
      <c r="AK91" s="1095"/>
      <c r="AL91" s="1095"/>
      <c r="AM91" s="1095"/>
      <c r="AN91" s="1095"/>
      <c r="AO91" s="1095"/>
      <c r="AP91" s="1095"/>
      <c r="AQ91" s="1095"/>
      <c r="AR91" s="1095"/>
      <c r="AS91" s="1095"/>
      <c r="AT91" s="1095"/>
      <c r="AU91" s="1095"/>
      <c r="AV91" s="1095"/>
      <c r="AW91" s="1095"/>
      <c r="AX91" s="1095"/>
      <c r="AY91" s="1095"/>
      <c r="AZ91" s="1095"/>
      <c r="BA91" s="1095"/>
      <c r="BB91" s="1095"/>
      <c r="BC91" s="1095"/>
      <c r="BD91" s="1095"/>
    </row>
    <row r="92" spans="1:56" s="1083" customFormat="1" ht="13.5" customHeight="1">
      <c r="A92" s="1082"/>
      <c r="B92" s="1082"/>
      <c r="C92" s="1082"/>
      <c r="M92" s="1084"/>
      <c r="N92" s="1084"/>
      <c r="O92" s="1084"/>
      <c r="P92" s="1084"/>
      <c r="Q92" s="1084"/>
      <c r="R92" s="2731"/>
      <c r="S92" s="2731"/>
      <c r="T92" s="2731"/>
      <c r="U92" s="1084"/>
      <c r="V92" s="1084"/>
      <c r="W92" s="1084"/>
      <c r="X92" s="1084"/>
      <c r="Y92" s="1084"/>
    </row>
  </sheetData>
  <autoFilter ref="C5:K5"/>
  <pageMargins left="0.70866141732283472" right="0.70866141732283472" top="0.74803149606299213" bottom="0.74803149606299213" header="0.31496062992125984" footer="0.31496062992125984"/>
  <pageSetup paperSize="9" scale="2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L26"/>
  <sheetViews>
    <sheetView zoomScale="85" zoomScaleNormal="85" workbookViewId="0">
      <selection activeCell="F28" sqref="F28"/>
    </sheetView>
  </sheetViews>
  <sheetFormatPr defaultColWidth="9.140625" defaultRowHeight="11.25"/>
  <cols>
    <col min="1" max="1" width="7.5703125" style="147" customWidth="1"/>
    <col min="2" max="2" width="36.5703125" style="147" customWidth="1"/>
    <col min="3" max="3" width="57.7109375" style="147" bestFit="1" customWidth="1"/>
    <col min="4" max="10" width="21.28515625" style="147" bestFit="1" customWidth="1"/>
    <col min="11" max="16384" width="9.140625" style="147"/>
  </cols>
  <sheetData>
    <row r="1" spans="1:12" ht="72" customHeight="1"/>
    <row r="2" spans="1:12" ht="25.5" customHeight="1">
      <c r="D2" s="147" t="s">
        <v>463</v>
      </c>
    </row>
    <row r="3" spans="1:12" ht="25.5" customHeight="1">
      <c r="C3" s="2808" t="s">
        <v>1353</v>
      </c>
    </row>
    <row r="4" spans="1:12" ht="25.5" customHeight="1" thickBot="1"/>
    <row r="5" spans="1:12" ht="18.75" customHeight="1">
      <c r="D5" s="2876" t="s">
        <v>104</v>
      </c>
      <c r="E5" s="2878" t="s">
        <v>50</v>
      </c>
      <c r="F5" s="2879"/>
      <c r="G5" s="2880"/>
      <c r="H5" s="2878" t="s">
        <v>51</v>
      </c>
      <c r="I5" s="2879"/>
      <c r="J5" s="2880"/>
    </row>
    <row r="6" spans="1:12" ht="21.75" customHeight="1" thickBot="1">
      <c r="A6" s="157"/>
      <c r="B6" s="2809"/>
      <c r="C6" s="148" t="s">
        <v>127</v>
      </c>
      <c r="D6" s="2877"/>
      <c r="E6" s="149" t="s">
        <v>289</v>
      </c>
      <c r="F6" s="297" t="s">
        <v>312</v>
      </c>
      <c r="G6" s="298" t="s">
        <v>313</v>
      </c>
      <c r="H6" s="149" t="s">
        <v>289</v>
      </c>
      <c r="I6" s="297" t="s">
        <v>312</v>
      </c>
      <c r="J6" s="298" t="s">
        <v>313</v>
      </c>
    </row>
    <row r="7" spans="1:12" ht="12.75">
      <c r="B7" s="2881" t="s">
        <v>457</v>
      </c>
      <c r="C7" s="166" t="s">
        <v>32</v>
      </c>
      <c r="D7" s="426">
        <f>+CSV_CR_SEC_STA!G13+CSV_CR_SEC_Other!H5+CSV_CR_SEC_Other!H6</f>
        <v>0</v>
      </c>
      <c r="E7" s="399"/>
      <c r="F7" s="400"/>
      <c r="G7" s="401"/>
      <c r="H7" s="399"/>
      <c r="I7" s="400"/>
      <c r="J7" s="401"/>
    </row>
    <row r="8" spans="1:12" ht="12.75">
      <c r="B8" s="2882"/>
      <c r="C8" s="374" t="s">
        <v>468</v>
      </c>
      <c r="D8" s="427">
        <f>+CSV_CR_SEC_IRB!G20+CSV_CR_SEC_IRB_SF!G5+CSV_CR_SEC_IRB_SF!G6+CSV_CR_SEC_Other!H7+CSV_CR_SEC_Other!H8</f>
        <v>0</v>
      </c>
      <c r="E8" s="402"/>
      <c r="F8" s="403"/>
      <c r="G8" s="404"/>
      <c r="H8" s="402"/>
      <c r="I8" s="403"/>
      <c r="J8" s="404"/>
    </row>
    <row r="9" spans="1:12" ht="13.5" thickBot="1">
      <c r="B9" s="2883"/>
      <c r="C9" s="887" t="s">
        <v>49</v>
      </c>
      <c r="D9" s="888">
        <f>+D7+D8</f>
        <v>0</v>
      </c>
      <c r="E9" s="889"/>
      <c r="F9" s="890"/>
      <c r="G9" s="891"/>
      <c r="H9" s="889"/>
      <c r="I9" s="890"/>
      <c r="J9" s="891"/>
    </row>
    <row r="10" spans="1:12" ht="12.75">
      <c r="B10" s="2881" t="s">
        <v>464</v>
      </c>
      <c r="C10" s="166" t="s">
        <v>32</v>
      </c>
      <c r="D10" s="2180">
        <f>+CSV_CR_SEC_STA!AG13+CSV_CR_SEC_STA!AI13+CSV_CR_SEC_STA!AK13+CSV_CR_SEC_STA!AM13+CSV_CR_SEC_Other!J5+CSV_CR_SEC_Other!J6</f>
        <v>0</v>
      </c>
      <c r="E10" s="2183">
        <f>+CSV_CR_SEC_STA!AG19+CSV_CR_SEC_STA!AI19+CSV_CR_SEC_STA!AK19+CSV_CR_SEC_STA!AM19+CSV_CR_SEC_Other!J9+CSV_CR_SEC_Other!J10</f>
        <v>0</v>
      </c>
      <c r="F10" s="2184">
        <f>+CSV_CR_SEC_STA!AG25+CSV_CR_SEC_STA!AI25+CSV_CR_SEC_STA!AK25+CSV_CR_SEC_STA!AM25+CSV_CR_SEC_Other!J13+CSV_CR_SEC_Other!J14</f>
        <v>0</v>
      </c>
      <c r="G10" s="2185">
        <f>+CSV_CR_SEC_STA!AG31+CSV_CR_SEC_STA!AI31+CSV_CR_SEC_STA!AK31+CSV_CR_SEC_STA!AM31+CSV_CR_SEC_Other!J17+CSV_CR_SEC_Other!J18</f>
        <v>0</v>
      </c>
      <c r="H10" s="2183">
        <f>+CSV_CR_SEC_STA!AG37+CSV_CR_SEC_STA!AI37+CSV_CR_SEC_STA!AK37+CSV_CR_SEC_STA!AM37+CSV_CR_SEC_Other!J21+CSV_CR_SEC_Other!J22</f>
        <v>0</v>
      </c>
      <c r="I10" s="2184">
        <f>+CSV_CR_SEC_STA!AG43+CSV_CR_SEC_STA!AI43+CSV_CR_SEC_STA!AK43+CSV_CR_SEC_STA!AM43+CSV_CR_SEC_Other!J25+CSV_CR_SEC_Other!J26</f>
        <v>0</v>
      </c>
      <c r="J10" s="2185">
        <f>+CSV_CR_SEC_STA!AG49+CSV_CR_SEC_STA!AI49+CSV_CR_SEC_STA!AK49+CSV_CR_SEC_STA!AM49+CSV_CR_SEC_Other!J29+CSV_CR_SEC_Other!J30</f>
        <v>0</v>
      </c>
    </row>
    <row r="11" spans="1:12" ht="12.75" customHeight="1">
      <c r="B11" s="2882"/>
      <c r="C11" s="374" t="s">
        <v>468</v>
      </c>
      <c r="D11" s="427">
        <f>+CSV_CR_SEC_IRB!BA20+CSV_CR_SEC_IRB!BC20+CSV_CR_SEC_IRB!BE20+CSV_CR_SEC_IRB!BG20+CSV_CR_SEC_IRB!BI20+CSV_CR_SEC_IRB!BK20+CSV_CR_SEC_IRB!BM20+CSV_CR_SEC_IRB!BO20+CSV_CR_SEC_IRB!BQ20+CSV_CR_SEC_IRB!BS20+CSV_CR_SEC_IRB!BU20+CSV_CR_SEC_IRB_SF!M5+CSV_CR_SEC_IRB_SF!M6+CSV_CR_SEC_Other!J7+CSV_CR_SEC_Other!J8</f>
        <v>0</v>
      </c>
      <c r="E11" s="432">
        <f>+CSV_CR_SEC_IRB!BA33+CSV_CR_SEC_IRB!BC33+CSV_CR_SEC_IRB!BE33+CSV_CR_SEC_IRB!BG33+CSV_CR_SEC_IRB!BI33+CSV_CR_SEC_IRB!BK33+CSV_CR_SEC_IRB!BM33+CSV_CR_SEC_IRB!BO33+CSV_CR_SEC_IRB!BQ33+CSV_CR_SEC_IRB!BS33+CSV_CR_SEC_IRB!BU33+CSV_CR_SEC_IRB_SF!M7+CSV_CR_SEC_IRB_SF!M8+CSV_CR_SEC_Other!J11+CSV_CR_SEC_Other!J12</f>
        <v>0</v>
      </c>
      <c r="F11" s="433">
        <f>+CSV_CR_SEC_IRB!BA46+CSV_CR_SEC_IRB!BC46+CSV_CR_SEC_IRB!BE46+CSV_CR_SEC_IRB!BG46+CSV_CR_SEC_IRB!BI46+CSV_CR_SEC_IRB!BK46+CSV_CR_SEC_IRB!BM46+CSV_CR_SEC_IRB!BO46+CSV_CR_SEC_IRB!BQ46+CSV_CR_SEC_IRB!BS46+CSV_CR_SEC_IRB!BU46+CSV_CR_SEC_IRB_SF!M9+CSV_CR_SEC_IRB_SF!M10+CSV_CR_SEC_Other!J15+CSV_CR_SEC_Other!J16</f>
        <v>0</v>
      </c>
      <c r="G11" s="434">
        <f>+CSV_CR_SEC_IRB!BA59+CSV_CR_SEC_IRB!BC59+CSV_CR_SEC_IRB!BE59+CSV_CR_SEC_IRB!BG59+CSV_CR_SEC_IRB!BI59+CSV_CR_SEC_IRB!BK59+CSV_CR_SEC_IRB!BM59+CSV_CR_SEC_IRB!BO59+CSV_CR_SEC_IRB!BQ59+CSV_CR_SEC_IRB!BS59+CSV_CR_SEC_IRB!BU59+CSV_CR_SEC_IRB_SF!M11+CSV_CR_SEC_IRB_SF!M12+CSV_CR_SEC_Other!J19+CSV_CR_SEC_Other!J20</f>
        <v>0</v>
      </c>
      <c r="H11" s="432">
        <f>+CSV_CR_SEC_IRB!BA72+CSV_CR_SEC_IRB!BC72+CSV_CR_SEC_IRB!BE72+CSV_CR_SEC_IRB!BG72+CSV_CR_SEC_IRB!BI72+CSV_CR_SEC_IRB!BK72+CSV_CR_SEC_IRB!BM72+CSV_CR_SEC_IRB!BO72+CSV_CR_SEC_IRB!BQ72+CSV_CR_SEC_IRB!BS72+CSV_CR_SEC_IRB!BU72+CSV_CR_SEC_IRB_SF!M13+CSV_CR_SEC_IRB_SF!M14+CSV_CR_SEC_Other!J23+CSV_CR_SEC_Other!J24</f>
        <v>0</v>
      </c>
      <c r="I11" s="433">
        <f>+CSV_CR_SEC_IRB!BA85+CSV_CR_SEC_IRB!BC85+CSV_CR_SEC_IRB!BE85+CSV_CR_SEC_IRB!BG85+CSV_CR_SEC_IRB!BI85+CSV_CR_SEC_IRB!BK85+CSV_CR_SEC_IRB!BM85+CSV_CR_SEC_IRB!BO85+CSV_CR_SEC_IRB!BQ85+CSV_CR_SEC_IRB!BS85+CSV_CR_SEC_IRB!BU85+CSV_CR_SEC_IRB_SF!M15+CSV_CR_SEC_IRB_SF!M16+CSV_CR_SEC_Other!J27+CSV_CR_SEC_Other!J28</f>
        <v>0</v>
      </c>
      <c r="J11" s="434">
        <f>+CSV_CR_SEC_IRB!BA98+CSV_CR_SEC_IRB!BC98+CSV_CR_SEC_IRB!BE98+CSV_CR_SEC_IRB!BG98+CSV_CR_SEC_IRB!BI98+CSV_CR_SEC_IRB!BK98+CSV_CR_SEC_IRB!BM98+CSV_CR_SEC_IRB!BO98+CSV_CR_SEC_IRB!BQ98+CSV_CR_SEC_IRB!BS98+CSV_CR_SEC_IRB!BU98+CSV_CR_SEC_IRB_SF!M17+CSV_CR_SEC_IRB_SF!M18+CSV_CR_SEC_Other!J317+CSV_CR_SEC_Other!J32</f>
        <v>0</v>
      </c>
      <c r="L11" s="157"/>
    </row>
    <row r="12" spans="1:12" ht="13.5" customHeight="1" thickBot="1">
      <c r="B12" s="2883"/>
      <c r="C12" s="887" t="s">
        <v>211</v>
      </c>
      <c r="D12" s="892">
        <f>+D10+D11</f>
        <v>0</v>
      </c>
      <c r="E12" s="893">
        <f t="shared" ref="E12:J12" si="0">+E10+E11</f>
        <v>0</v>
      </c>
      <c r="F12" s="894">
        <f t="shared" si="0"/>
        <v>0</v>
      </c>
      <c r="G12" s="423">
        <f t="shared" si="0"/>
        <v>0</v>
      </c>
      <c r="H12" s="893">
        <f t="shared" si="0"/>
        <v>0</v>
      </c>
      <c r="I12" s="894">
        <f t="shared" si="0"/>
        <v>0</v>
      </c>
      <c r="J12" s="423">
        <f t="shared" si="0"/>
        <v>0</v>
      </c>
    </row>
    <row r="15" spans="1:12" ht="12" thickBot="1">
      <c r="B15" s="157"/>
    </row>
    <row r="16" spans="1:12" ht="14.25">
      <c r="A16" s="157"/>
      <c r="B16" s="165"/>
      <c r="C16" s="163"/>
      <c r="D16" s="2871" t="s">
        <v>465</v>
      </c>
      <c r="E16" s="2873" t="s">
        <v>466</v>
      </c>
      <c r="F16" s="2874"/>
      <c r="G16" s="2875"/>
      <c r="H16" s="2873" t="s">
        <v>466</v>
      </c>
      <c r="I16" s="2874"/>
      <c r="J16" s="2875"/>
    </row>
    <row r="17" spans="2:11" ht="13.5" thickBot="1">
      <c r="B17" s="165"/>
      <c r="C17" s="148" t="s">
        <v>127</v>
      </c>
      <c r="D17" s="2872"/>
      <c r="E17" s="149" t="s">
        <v>289</v>
      </c>
      <c r="F17" s="297" t="s">
        <v>312</v>
      </c>
      <c r="G17" s="298" t="s">
        <v>313</v>
      </c>
      <c r="H17" s="149" t="s">
        <v>289</v>
      </c>
      <c r="I17" s="297" t="s">
        <v>312</v>
      </c>
      <c r="J17" s="298" t="s">
        <v>313</v>
      </c>
    </row>
    <row r="18" spans="2:11" ht="21" customHeight="1" thickBot="1">
      <c r="B18" s="376" t="s">
        <v>467</v>
      </c>
      <c r="C18" s="398" t="s">
        <v>691</v>
      </c>
      <c r="D18" s="375"/>
      <c r="E18" s="377"/>
      <c r="F18" s="378"/>
      <c r="G18" s="379"/>
      <c r="H18" s="377"/>
      <c r="I18" s="378"/>
      <c r="J18" s="379"/>
    </row>
    <row r="19" spans="2:11" ht="15">
      <c r="B19" s="158"/>
      <c r="C19" s="159"/>
      <c r="D19" s="160"/>
      <c r="E19" s="160"/>
      <c r="F19" s="160"/>
      <c r="G19" s="160"/>
      <c r="H19" s="160"/>
      <c r="I19" s="160"/>
      <c r="J19" s="160"/>
      <c r="K19" s="157"/>
    </row>
    <row r="20" spans="2:11" ht="15">
      <c r="B20" s="158"/>
      <c r="C20" s="159"/>
      <c r="D20" s="160"/>
      <c r="E20" s="160"/>
      <c r="F20" s="160"/>
      <c r="G20" s="160"/>
      <c r="H20" s="160"/>
      <c r="I20" s="160"/>
      <c r="J20" s="160"/>
      <c r="K20" s="157"/>
    </row>
    <row r="21" spans="2:11" ht="15">
      <c r="B21" s="158"/>
      <c r="C21" s="159"/>
      <c r="D21" s="160"/>
      <c r="K21" s="157"/>
    </row>
    <row r="22" spans="2:11" ht="11.25" customHeight="1">
      <c r="C22" s="2808"/>
      <c r="G22" s="161"/>
      <c r="H22" s="161"/>
      <c r="I22" s="161"/>
      <c r="J22" s="161"/>
    </row>
    <row r="23" spans="2:11" ht="11.25" customHeight="1">
      <c r="B23" s="2808"/>
      <c r="C23" s="2808"/>
      <c r="G23" s="161"/>
      <c r="H23" s="161"/>
      <c r="I23" s="161"/>
      <c r="J23" s="161"/>
    </row>
    <row r="24" spans="2:11" ht="11.25" customHeight="1">
      <c r="B24" s="2808"/>
      <c r="C24" s="2808"/>
    </row>
    <row r="25" spans="2:11" ht="11.25" customHeight="1">
      <c r="B25" s="2808"/>
      <c r="C25" s="2808"/>
    </row>
    <row r="26" spans="2:11" ht="11.25" customHeight="1">
      <c r="B26" s="2808"/>
      <c r="C26" s="2808"/>
    </row>
  </sheetData>
  <mergeCells count="8">
    <mergeCell ref="B7:B9"/>
    <mergeCell ref="B10:B12"/>
    <mergeCell ref="D16:D17"/>
    <mergeCell ref="E16:G16"/>
    <mergeCell ref="H16:J16"/>
    <mergeCell ref="D5:D6"/>
    <mergeCell ref="E5:G5"/>
    <mergeCell ref="H5:J5"/>
  </mergeCells>
  <pageMargins left="0.70866141732283472" right="0.70866141732283472" top="0.74803149606299213" bottom="0.74803149606299213" header="0.31496062992125984" footer="0.31496062992125984"/>
  <pageSetup paperSize="9" scale="48"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AR71"/>
  <sheetViews>
    <sheetView showGridLines="0" zoomScale="85" zoomScaleNormal="85" workbookViewId="0">
      <pane xSplit="6" ySplit="7" topLeftCell="Y8" activePane="bottomRight" state="frozen"/>
      <selection activeCell="C5" sqref="C5"/>
      <selection pane="topRight" activeCell="C5" sqref="C5"/>
      <selection pane="bottomLeft" activeCell="C5" sqref="C5"/>
      <selection pane="bottomRight" activeCell="AK7" sqref="AK7"/>
    </sheetView>
  </sheetViews>
  <sheetFormatPr defaultColWidth="9.140625" defaultRowHeight="14.25"/>
  <cols>
    <col min="1" max="1" width="4.7109375" style="114" customWidth="1"/>
    <col min="2" max="2" width="12.7109375" style="294" hidden="1" customWidth="1"/>
    <col min="3" max="5" width="12.7109375" style="114" customWidth="1"/>
    <col min="6" max="6" width="24.7109375" style="114" customWidth="1"/>
    <col min="7" max="11" width="12.7109375" style="114" customWidth="1"/>
    <col min="12" max="12" width="13.42578125" style="114" customWidth="1"/>
    <col min="13" max="16" width="12.7109375" style="114" customWidth="1"/>
    <col min="17" max="17" width="13.5703125" style="114" bestFit="1" customWidth="1"/>
    <col min="18" max="18" width="13.5703125" style="114" customWidth="1"/>
    <col min="19" max="22" width="12.7109375" style="114" customWidth="1"/>
    <col min="23" max="23" width="13.5703125" style="114" bestFit="1" customWidth="1"/>
    <col min="24" max="24" width="13.5703125" style="114" customWidth="1"/>
    <col min="25" max="28" width="12.7109375" style="114" customWidth="1"/>
    <col min="29" max="29" width="13.7109375" style="114" bestFit="1" customWidth="1"/>
    <col min="30" max="30" width="13.7109375" style="114" customWidth="1"/>
    <col min="31" max="38" width="12.7109375" style="114" customWidth="1"/>
    <col min="39" max="39" width="14.85546875" style="114" customWidth="1"/>
    <col min="40" max="40" width="14.28515625" style="114" customWidth="1"/>
    <col min="41" max="44" width="12.7109375" style="114" customWidth="1"/>
    <col min="45" max="16384" width="9.140625" style="114"/>
  </cols>
  <sheetData>
    <row r="1" spans="2:44" ht="42" customHeight="1">
      <c r="F1" s="282"/>
      <c r="G1" s="1393" t="s">
        <v>1354</v>
      </c>
      <c r="H1" s="282"/>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row>
    <row r="2" spans="2:44" ht="15.75" customHeight="1" thickBot="1">
      <c r="D2" s="115"/>
      <c r="E2" s="115"/>
      <c r="F2" s="115"/>
      <c r="G2" s="115"/>
      <c r="H2" s="115"/>
      <c r="I2" s="115"/>
      <c r="J2" s="2613"/>
      <c r="K2" s="2614"/>
      <c r="L2" s="2613"/>
      <c r="M2" s="2614"/>
      <c r="N2" s="2613"/>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row>
    <row r="3" spans="2:44" ht="15" customHeight="1" thickBot="1">
      <c r="G3" s="2141"/>
      <c r="H3" s="2142"/>
      <c r="I3" s="2884" t="s">
        <v>457</v>
      </c>
      <c r="J3" s="2885"/>
      <c r="K3" s="2885"/>
      <c r="L3" s="2885"/>
      <c r="M3" s="2885"/>
      <c r="N3" s="2885"/>
      <c r="O3" s="2885"/>
      <c r="P3" s="2885"/>
      <c r="Q3" s="2885"/>
      <c r="R3" s="2885"/>
      <c r="S3" s="2885"/>
      <c r="T3" s="2885"/>
      <c r="U3" s="2885"/>
      <c r="V3" s="2885"/>
      <c r="W3" s="2885"/>
      <c r="X3" s="2885"/>
      <c r="Y3" s="2885"/>
      <c r="Z3" s="2885"/>
      <c r="AA3" s="2885"/>
      <c r="AB3" s="2885"/>
      <c r="AC3" s="2885"/>
      <c r="AD3" s="2885"/>
      <c r="AE3" s="2885"/>
      <c r="AF3" s="2544"/>
      <c r="AG3" s="2886" t="s">
        <v>1089</v>
      </c>
      <c r="AH3" s="2887"/>
      <c r="AI3" s="2887"/>
      <c r="AJ3" s="2887"/>
      <c r="AK3" s="2887"/>
      <c r="AL3" s="2887"/>
      <c r="AM3" s="2887"/>
      <c r="AN3" s="2888"/>
      <c r="AO3" s="2889" t="s">
        <v>452</v>
      </c>
      <c r="AP3" s="2890"/>
      <c r="AQ3" s="2890"/>
      <c r="AR3" s="2891"/>
    </row>
    <row r="4" spans="2:44" ht="19.5" customHeight="1">
      <c r="G4" s="2892" t="s">
        <v>453</v>
      </c>
      <c r="H4" s="2893"/>
      <c r="I4" s="2894" t="s">
        <v>224</v>
      </c>
      <c r="J4" s="2895"/>
      <c r="K4" s="2895"/>
      <c r="L4" s="2895"/>
      <c r="M4" s="2895"/>
      <c r="N4" s="2895"/>
      <c r="O4" s="2895"/>
      <c r="P4" s="2895"/>
      <c r="Q4" s="2895"/>
      <c r="R4" s="2895"/>
      <c r="S4" s="2895"/>
      <c r="T4" s="2895"/>
      <c r="U4" s="2895"/>
      <c r="V4" s="2895"/>
      <c r="W4" s="2895"/>
      <c r="X4" s="2895"/>
      <c r="Y4" s="2895"/>
      <c r="Z4" s="2896"/>
      <c r="AA4" s="2897" t="s">
        <v>455</v>
      </c>
      <c r="AB4" s="2898"/>
      <c r="AC4" s="2898"/>
      <c r="AD4" s="2898"/>
      <c r="AE4" s="2898"/>
      <c r="AF4" s="2899"/>
      <c r="AG4" s="2900" t="s">
        <v>224</v>
      </c>
      <c r="AH4" s="2898"/>
      <c r="AI4" s="2898"/>
      <c r="AJ4" s="2898"/>
      <c r="AK4" s="2898"/>
      <c r="AL4" s="2901"/>
      <c r="AM4" s="2897" t="s">
        <v>455</v>
      </c>
      <c r="AN4" s="2899"/>
      <c r="AO4" s="2907" t="s">
        <v>224</v>
      </c>
      <c r="AP4" s="2908"/>
      <c r="AQ4" s="2909"/>
      <c r="AR4" s="2913" t="s">
        <v>455</v>
      </c>
    </row>
    <row r="5" spans="2:44" ht="19.5" customHeight="1" thickBot="1">
      <c r="G5" s="2915" t="s">
        <v>456</v>
      </c>
      <c r="H5" s="2916"/>
      <c r="I5" s="2900" t="s">
        <v>549</v>
      </c>
      <c r="J5" s="2898"/>
      <c r="K5" s="2898"/>
      <c r="L5" s="2898"/>
      <c r="M5" s="2898"/>
      <c r="N5" s="2543"/>
      <c r="O5" s="2917" t="s">
        <v>550</v>
      </c>
      <c r="P5" s="2918"/>
      <c r="Q5" s="2918"/>
      <c r="R5" s="2918"/>
      <c r="S5" s="2918"/>
      <c r="T5" s="2919"/>
      <c r="U5" s="2917" t="s">
        <v>551</v>
      </c>
      <c r="V5" s="2918"/>
      <c r="W5" s="2918"/>
      <c r="X5" s="2918"/>
      <c r="Y5" s="2918"/>
      <c r="Z5" s="2919"/>
      <c r="AA5" s="2905" t="s">
        <v>551</v>
      </c>
      <c r="AB5" s="2903"/>
      <c r="AC5" s="2903"/>
      <c r="AD5" s="2903"/>
      <c r="AE5" s="2903"/>
      <c r="AF5" s="2906"/>
      <c r="AG5" s="2902"/>
      <c r="AH5" s="2903"/>
      <c r="AI5" s="2903"/>
      <c r="AJ5" s="2903"/>
      <c r="AK5" s="2903"/>
      <c r="AL5" s="2904"/>
      <c r="AM5" s="2905"/>
      <c r="AN5" s="2906"/>
      <c r="AO5" s="2910"/>
      <c r="AP5" s="2911"/>
      <c r="AQ5" s="2912"/>
      <c r="AR5" s="2914"/>
    </row>
    <row r="6" spans="2:44" ht="19.5" hidden="1" customHeight="1" thickBot="1">
      <c r="G6" s="1520">
        <v>1</v>
      </c>
      <c r="H6" s="1521">
        <v>2</v>
      </c>
      <c r="I6" s="1521">
        <v>3</v>
      </c>
      <c r="J6" s="1521"/>
      <c r="K6" s="1521">
        <v>4</v>
      </c>
      <c r="L6" s="1521"/>
      <c r="M6" s="1521">
        <v>5</v>
      </c>
      <c r="N6" s="1521"/>
      <c r="O6" s="2615">
        <v>6</v>
      </c>
      <c r="P6" s="2615"/>
      <c r="Q6" s="2615">
        <v>7</v>
      </c>
      <c r="R6" s="2615"/>
      <c r="S6" s="2615">
        <v>8</v>
      </c>
      <c r="T6" s="2615"/>
      <c r="U6" s="2615">
        <v>9</v>
      </c>
      <c r="V6" s="2615"/>
      <c r="W6" s="2615">
        <v>10</v>
      </c>
      <c r="X6" s="2615"/>
      <c r="Y6" s="2615">
        <v>11</v>
      </c>
      <c r="Z6" s="2615"/>
      <c r="AA6" s="1521">
        <v>12</v>
      </c>
      <c r="AB6" s="1521"/>
      <c r="AC6" s="1521">
        <v>13</v>
      </c>
      <c r="AD6" s="1521"/>
      <c r="AE6" s="1521">
        <v>14</v>
      </c>
      <c r="AF6" s="1521"/>
      <c r="AG6" s="1521">
        <v>15</v>
      </c>
      <c r="AH6" s="1521"/>
      <c r="AI6" s="1521">
        <v>16</v>
      </c>
      <c r="AJ6" s="1521"/>
      <c r="AK6" s="1521">
        <v>17</v>
      </c>
      <c r="AL6" s="1521"/>
      <c r="AM6" s="1521">
        <v>18</v>
      </c>
      <c r="AN6" s="1521"/>
      <c r="AO6" s="1521">
        <v>19</v>
      </c>
      <c r="AP6" s="1521">
        <v>20</v>
      </c>
      <c r="AQ6" s="1521">
        <v>21</v>
      </c>
      <c r="AR6" s="1522">
        <v>22</v>
      </c>
    </row>
    <row r="7" spans="2:44" ht="153.75" thickBot="1">
      <c r="B7" s="1392" t="s">
        <v>1201</v>
      </c>
      <c r="C7" s="2549" t="s">
        <v>953</v>
      </c>
      <c r="D7" s="1391" t="s">
        <v>634</v>
      </c>
      <c r="E7" s="1391" t="s">
        <v>635</v>
      </c>
      <c r="F7" s="1391" t="s">
        <v>552</v>
      </c>
      <c r="G7" s="1387" t="s">
        <v>1327</v>
      </c>
      <c r="H7" s="1385" t="s">
        <v>1088</v>
      </c>
      <c r="I7" s="1387" t="s">
        <v>1328</v>
      </c>
      <c r="J7" s="1385" t="s">
        <v>1329</v>
      </c>
      <c r="K7" s="1386" t="s">
        <v>1087</v>
      </c>
      <c r="L7" s="1385" t="s">
        <v>1330</v>
      </c>
      <c r="M7" s="1385" t="s">
        <v>1331</v>
      </c>
      <c r="N7" s="1385" t="s">
        <v>1332</v>
      </c>
      <c r="O7" s="1389" t="s">
        <v>1333</v>
      </c>
      <c r="P7" s="1386" t="s">
        <v>1334</v>
      </c>
      <c r="Q7" s="1386" t="s">
        <v>1086</v>
      </c>
      <c r="R7" s="1386" t="s">
        <v>1335</v>
      </c>
      <c r="S7" s="1386" t="s">
        <v>1336</v>
      </c>
      <c r="T7" s="1388" t="s">
        <v>1337</v>
      </c>
      <c r="U7" s="1390" t="s">
        <v>1338</v>
      </c>
      <c r="V7" s="1386" t="s">
        <v>1339</v>
      </c>
      <c r="W7" s="1386" t="s">
        <v>1085</v>
      </c>
      <c r="X7" s="1386" t="s">
        <v>1340</v>
      </c>
      <c r="Y7" s="1386" t="s">
        <v>1341</v>
      </c>
      <c r="Z7" s="1388" t="s">
        <v>1342</v>
      </c>
      <c r="AA7" s="1390" t="s">
        <v>1338</v>
      </c>
      <c r="AB7" s="1386" t="s">
        <v>1339</v>
      </c>
      <c r="AC7" s="1386" t="s">
        <v>1085</v>
      </c>
      <c r="AD7" s="1386" t="s">
        <v>1340</v>
      </c>
      <c r="AE7" s="1386" t="s">
        <v>1341</v>
      </c>
      <c r="AF7" s="1388" t="s">
        <v>1342</v>
      </c>
      <c r="AG7" s="116" t="s">
        <v>1343</v>
      </c>
      <c r="AH7" s="116" t="s">
        <v>1344</v>
      </c>
      <c r="AI7" s="116" t="s">
        <v>1345</v>
      </c>
      <c r="AJ7" s="116" t="s">
        <v>1346</v>
      </c>
      <c r="AK7" s="116" t="s">
        <v>1347</v>
      </c>
      <c r="AL7" s="116" t="s">
        <v>1348</v>
      </c>
      <c r="AM7" s="116" t="s">
        <v>1347</v>
      </c>
      <c r="AN7" s="116" t="s">
        <v>1348</v>
      </c>
      <c r="AO7" s="1387" t="s">
        <v>1084</v>
      </c>
      <c r="AP7" s="1386" t="s">
        <v>1083</v>
      </c>
      <c r="AQ7" s="1385" t="s">
        <v>1082</v>
      </c>
      <c r="AR7" s="1384" t="s">
        <v>1081</v>
      </c>
    </row>
    <row r="8" spans="2:44" ht="14.25" customHeight="1">
      <c r="B8" s="1375">
        <v>1</v>
      </c>
      <c r="C8" s="2115" t="s">
        <v>953</v>
      </c>
      <c r="D8" s="1382" t="s">
        <v>671</v>
      </c>
      <c r="E8" s="1383">
        <v>2015</v>
      </c>
      <c r="F8" s="1382">
        <v>1</v>
      </c>
      <c r="G8" s="2616">
        <f>M8+S8+Y8+AE8</f>
        <v>0</v>
      </c>
      <c r="H8" s="122"/>
      <c r="I8" s="2617"/>
      <c r="J8" s="2618"/>
      <c r="K8" s="2618"/>
      <c r="L8" s="2619"/>
      <c r="M8" s="290"/>
      <c r="N8" s="2620"/>
      <c r="O8" s="2617"/>
      <c r="P8" s="2618"/>
      <c r="Q8" s="2618"/>
      <c r="R8" s="2619"/>
      <c r="S8" s="290"/>
      <c r="T8" s="2620"/>
      <c r="U8" s="2617"/>
      <c r="V8" s="2618"/>
      <c r="W8" s="2618"/>
      <c r="X8" s="2619"/>
      <c r="Y8" s="290"/>
      <c r="Z8" s="2620"/>
      <c r="AA8" s="2617"/>
      <c r="AB8" s="2618"/>
      <c r="AC8" s="2618"/>
      <c r="AD8" s="2619"/>
      <c r="AE8" s="290"/>
      <c r="AF8" s="2620"/>
      <c r="AG8" s="397">
        <f>M8*AO8</f>
        <v>0</v>
      </c>
      <c r="AH8" s="2621"/>
      <c r="AI8" s="286">
        <f>S8*AP8</f>
        <v>0</v>
      </c>
      <c r="AJ8" s="2622"/>
      <c r="AK8" s="286">
        <f>Y8*AQ8</f>
        <v>0</v>
      </c>
      <c r="AL8" s="2622"/>
      <c r="AM8" s="286">
        <f>AE8*AR8</f>
        <v>0</v>
      </c>
      <c r="AN8" s="2623"/>
      <c r="AO8" s="2127">
        <v>0.2</v>
      </c>
      <c r="AP8" s="2130">
        <v>0.2</v>
      </c>
      <c r="AQ8" s="2138">
        <v>0.2</v>
      </c>
      <c r="AR8" s="2134">
        <v>0.4</v>
      </c>
    </row>
    <row r="9" spans="2:44" ht="14.25" customHeight="1">
      <c r="B9" s="1375">
        <v>2</v>
      </c>
      <c r="C9" s="2115" t="s">
        <v>953</v>
      </c>
      <c r="D9" s="1380" t="s">
        <v>671</v>
      </c>
      <c r="E9" s="1381">
        <v>2015</v>
      </c>
      <c r="F9" s="1380">
        <v>2</v>
      </c>
      <c r="G9" s="424">
        <f>I9+O9+U9+AA9</f>
        <v>0</v>
      </c>
      <c r="H9" s="131"/>
      <c r="I9" s="2624"/>
      <c r="J9" s="2625"/>
      <c r="K9" s="2625"/>
      <c r="L9" s="2626"/>
      <c r="M9" s="291"/>
      <c r="N9" s="2627"/>
      <c r="O9" s="2624"/>
      <c r="P9" s="2625"/>
      <c r="Q9" s="2625"/>
      <c r="R9" s="2626"/>
      <c r="S9" s="291"/>
      <c r="T9" s="2627"/>
      <c r="U9" s="2624"/>
      <c r="V9" s="2625"/>
      <c r="W9" s="2625"/>
      <c r="X9" s="2626"/>
      <c r="Y9" s="291"/>
      <c r="Z9" s="2627"/>
      <c r="AA9" s="2624"/>
      <c r="AB9" s="2625"/>
      <c r="AC9" s="2625"/>
      <c r="AD9" s="2626"/>
      <c r="AE9" s="291"/>
      <c r="AF9" s="2627"/>
      <c r="AG9" s="397">
        <f>M9*AO9</f>
        <v>0</v>
      </c>
      <c r="AH9" s="2628"/>
      <c r="AI9" s="285">
        <f t="shared" ref="AI9:AI12" si="0">S9*AP9</f>
        <v>0</v>
      </c>
      <c r="AJ9" s="2629"/>
      <c r="AK9" s="285">
        <f t="shared" ref="AK9:AK12" si="1">Y9*AQ9</f>
        <v>0</v>
      </c>
      <c r="AL9" s="2629"/>
      <c r="AM9" s="285">
        <f t="shared" ref="AM9:AM12" si="2">AE9*AR9</f>
        <v>0</v>
      </c>
      <c r="AN9" s="2630"/>
      <c r="AO9" s="2128">
        <v>0.5</v>
      </c>
      <c r="AP9" s="2131">
        <v>0.5</v>
      </c>
      <c r="AQ9" s="2139">
        <v>0.5</v>
      </c>
      <c r="AR9" s="2135">
        <v>1</v>
      </c>
    </row>
    <row r="10" spans="2:44" ht="14.25" customHeight="1">
      <c r="B10" s="1375">
        <v>3</v>
      </c>
      <c r="C10" s="2115" t="s">
        <v>953</v>
      </c>
      <c r="D10" s="1380" t="s">
        <v>671</v>
      </c>
      <c r="E10" s="1381">
        <v>2015</v>
      </c>
      <c r="F10" s="1380">
        <v>3</v>
      </c>
      <c r="G10" s="424">
        <f>I10+O10+U10+AA10</f>
        <v>0</v>
      </c>
      <c r="H10" s="131"/>
      <c r="I10" s="2624"/>
      <c r="J10" s="2625"/>
      <c r="K10" s="2625"/>
      <c r="L10" s="2626"/>
      <c r="M10" s="291"/>
      <c r="N10" s="2627"/>
      <c r="O10" s="2624"/>
      <c r="P10" s="2625"/>
      <c r="Q10" s="2625"/>
      <c r="R10" s="2626"/>
      <c r="S10" s="291"/>
      <c r="T10" s="2627"/>
      <c r="U10" s="2624"/>
      <c r="V10" s="2625"/>
      <c r="W10" s="2625"/>
      <c r="X10" s="2626"/>
      <c r="Y10" s="291"/>
      <c r="Z10" s="2627"/>
      <c r="AA10" s="2624"/>
      <c r="AB10" s="2625"/>
      <c r="AC10" s="2625"/>
      <c r="AD10" s="2626"/>
      <c r="AE10" s="291"/>
      <c r="AF10" s="2627"/>
      <c r="AG10" s="397">
        <f>M10*AO10</f>
        <v>0</v>
      </c>
      <c r="AH10" s="2628"/>
      <c r="AI10" s="285">
        <f t="shared" si="0"/>
        <v>0</v>
      </c>
      <c r="AJ10" s="2629"/>
      <c r="AK10" s="285">
        <f t="shared" si="1"/>
        <v>0</v>
      </c>
      <c r="AL10" s="2629"/>
      <c r="AM10" s="285">
        <f t="shared" si="2"/>
        <v>0</v>
      </c>
      <c r="AN10" s="2630"/>
      <c r="AO10" s="2128">
        <v>1</v>
      </c>
      <c r="AP10" s="2131">
        <v>1</v>
      </c>
      <c r="AQ10" s="2139">
        <v>1</v>
      </c>
      <c r="AR10" s="2135">
        <v>2.25</v>
      </c>
    </row>
    <row r="11" spans="2:44" ht="14.25" customHeight="1">
      <c r="B11" s="1375">
        <v>4</v>
      </c>
      <c r="C11" s="2115" t="s">
        <v>953</v>
      </c>
      <c r="D11" s="1380" t="s">
        <v>671</v>
      </c>
      <c r="E11" s="1381">
        <v>2015</v>
      </c>
      <c r="F11" s="1380">
        <v>4</v>
      </c>
      <c r="G11" s="424">
        <f>I11+O11+U11+AA11</f>
        <v>0</v>
      </c>
      <c r="H11" s="131"/>
      <c r="I11" s="2624"/>
      <c r="J11" s="2625"/>
      <c r="K11" s="2625"/>
      <c r="L11" s="2626"/>
      <c r="M11" s="291"/>
      <c r="N11" s="2627"/>
      <c r="O11" s="2624"/>
      <c r="P11" s="2625"/>
      <c r="Q11" s="2625"/>
      <c r="R11" s="2626"/>
      <c r="S11" s="291"/>
      <c r="T11" s="2627"/>
      <c r="U11" s="2624"/>
      <c r="V11" s="2625"/>
      <c r="W11" s="2625"/>
      <c r="X11" s="2626"/>
      <c r="Y11" s="291"/>
      <c r="Z11" s="2627"/>
      <c r="AA11" s="2624"/>
      <c r="AB11" s="2625"/>
      <c r="AC11" s="2625"/>
      <c r="AD11" s="2626"/>
      <c r="AE11" s="291"/>
      <c r="AF11" s="2627"/>
      <c r="AG11" s="397">
        <f>M11*AO11</f>
        <v>0</v>
      </c>
      <c r="AH11" s="2628"/>
      <c r="AI11" s="285">
        <f t="shared" si="0"/>
        <v>0</v>
      </c>
      <c r="AJ11" s="2629"/>
      <c r="AK11" s="285">
        <f t="shared" si="1"/>
        <v>0</v>
      </c>
      <c r="AL11" s="2629"/>
      <c r="AM11" s="285">
        <f t="shared" si="2"/>
        <v>0</v>
      </c>
      <c r="AN11" s="2630"/>
      <c r="AO11" s="2128">
        <v>3.5</v>
      </c>
      <c r="AP11" s="2131">
        <v>3.5</v>
      </c>
      <c r="AQ11" s="2139">
        <v>3.5</v>
      </c>
      <c r="AR11" s="2135">
        <v>6.5</v>
      </c>
    </row>
    <row r="12" spans="2:44" ht="15" customHeight="1">
      <c r="B12" s="1375">
        <v>5</v>
      </c>
      <c r="C12" s="2115" t="s">
        <v>953</v>
      </c>
      <c r="D12" s="1380" t="s">
        <v>671</v>
      </c>
      <c r="E12" s="1381">
        <v>2015</v>
      </c>
      <c r="F12" s="1380" t="s">
        <v>458</v>
      </c>
      <c r="G12" s="424">
        <f>I12+O12+U12+AA12</f>
        <v>0</v>
      </c>
      <c r="H12" s="131"/>
      <c r="I12" s="2624"/>
      <c r="J12" s="2625"/>
      <c r="K12" s="2625"/>
      <c r="L12" s="2626"/>
      <c r="M12" s="291"/>
      <c r="N12" s="2627"/>
      <c r="O12" s="2624"/>
      <c r="P12" s="2625"/>
      <c r="Q12" s="2625"/>
      <c r="R12" s="2626"/>
      <c r="S12" s="291"/>
      <c r="T12" s="2627"/>
      <c r="U12" s="2624"/>
      <c r="V12" s="2625"/>
      <c r="W12" s="2625"/>
      <c r="X12" s="2626"/>
      <c r="Y12" s="291"/>
      <c r="Z12" s="2627"/>
      <c r="AA12" s="2624"/>
      <c r="AB12" s="2625"/>
      <c r="AC12" s="2625"/>
      <c r="AD12" s="2626"/>
      <c r="AE12" s="291"/>
      <c r="AF12" s="2627"/>
      <c r="AG12" s="397">
        <f>M12*AO12</f>
        <v>0</v>
      </c>
      <c r="AH12" s="2628"/>
      <c r="AI12" s="285">
        <f t="shared" si="0"/>
        <v>0</v>
      </c>
      <c r="AJ12" s="2629"/>
      <c r="AK12" s="285">
        <f t="shared" si="1"/>
        <v>0</v>
      </c>
      <c r="AL12" s="2629"/>
      <c r="AM12" s="285">
        <f t="shared" si="2"/>
        <v>0</v>
      </c>
      <c r="AN12" s="2630"/>
      <c r="AO12" s="2128">
        <v>12.5</v>
      </c>
      <c r="AP12" s="2131">
        <v>12.5</v>
      </c>
      <c r="AQ12" s="2139">
        <v>12.5</v>
      </c>
      <c r="AR12" s="2135">
        <v>12.5</v>
      </c>
    </row>
    <row r="13" spans="2:44" s="2123" customFormat="1" ht="15" customHeight="1" thickBot="1">
      <c r="B13" s="2116">
        <v>6</v>
      </c>
      <c r="C13" s="2117" t="s">
        <v>954</v>
      </c>
      <c r="D13" s="2118" t="s">
        <v>671</v>
      </c>
      <c r="E13" s="2119">
        <v>2015</v>
      </c>
      <c r="F13" s="2118" t="s">
        <v>49</v>
      </c>
      <c r="G13" s="2120">
        <f t="shared" ref="G13:AM13" si="3">SUM(G8:G12)</f>
        <v>0</v>
      </c>
      <c r="H13" s="2121">
        <f t="shared" si="3"/>
        <v>0</v>
      </c>
      <c r="I13" s="2631"/>
      <c r="J13" s="2632"/>
      <c r="K13" s="2632"/>
      <c r="L13" s="2632"/>
      <c r="M13" s="2122">
        <f t="shared" si="3"/>
        <v>0</v>
      </c>
      <c r="N13" s="2124">
        <f t="shared" si="3"/>
        <v>0</v>
      </c>
      <c r="O13" s="2631"/>
      <c r="P13" s="2632"/>
      <c r="Q13" s="2632"/>
      <c r="R13" s="2632"/>
      <c r="S13" s="2122">
        <f t="shared" ref="S13:T13" si="4">SUM(S8:S12)</f>
        <v>0</v>
      </c>
      <c r="T13" s="2124">
        <f t="shared" si="4"/>
        <v>0</v>
      </c>
      <c r="U13" s="2631"/>
      <c r="V13" s="2632"/>
      <c r="W13" s="2632"/>
      <c r="X13" s="2632"/>
      <c r="Y13" s="2122">
        <f t="shared" ref="Y13:Z13" si="5">SUM(Y8:Y12)</f>
        <v>0</v>
      </c>
      <c r="Z13" s="2124">
        <f t="shared" si="5"/>
        <v>0</v>
      </c>
      <c r="AA13" s="2631"/>
      <c r="AB13" s="2632"/>
      <c r="AC13" s="2632"/>
      <c r="AD13" s="2632"/>
      <c r="AE13" s="2122">
        <f t="shared" ref="AE13:AF13" si="6">SUM(AE8:AE12)</f>
        <v>0</v>
      </c>
      <c r="AF13" s="2124">
        <f t="shared" si="6"/>
        <v>0</v>
      </c>
      <c r="AG13" s="2120">
        <f t="shared" si="3"/>
        <v>0</v>
      </c>
      <c r="AH13" s="2633"/>
      <c r="AI13" s="2121">
        <f t="shared" si="3"/>
        <v>0</v>
      </c>
      <c r="AJ13" s="2632"/>
      <c r="AK13" s="2121">
        <f t="shared" si="3"/>
        <v>0</v>
      </c>
      <c r="AL13" s="2632"/>
      <c r="AM13" s="2121">
        <f t="shared" si="3"/>
        <v>0</v>
      </c>
      <c r="AN13" s="2634"/>
      <c r="AO13" s="2125"/>
      <c r="AP13" s="2133"/>
      <c r="AQ13" s="2126"/>
      <c r="AR13" s="2137"/>
    </row>
    <row r="14" spans="2:44" ht="15" customHeight="1">
      <c r="B14" s="1375">
        <v>7</v>
      </c>
      <c r="C14" s="2115" t="s">
        <v>953</v>
      </c>
      <c r="D14" s="1374" t="s">
        <v>461</v>
      </c>
      <c r="E14" s="1374">
        <v>2016</v>
      </c>
      <c r="F14" s="1374">
        <v>1</v>
      </c>
      <c r="G14" s="424">
        <f>I14+O14+U14+AA14</f>
        <v>0</v>
      </c>
      <c r="H14" s="131"/>
      <c r="I14" s="2635">
        <f>M8</f>
        <v>0</v>
      </c>
      <c r="J14" s="396">
        <f>N8</f>
        <v>0</v>
      </c>
      <c r="K14" s="284"/>
      <c r="L14" s="291"/>
      <c r="M14" s="396">
        <f>I14-K14</f>
        <v>0</v>
      </c>
      <c r="N14" s="2636">
        <f>J14-L14</f>
        <v>0</v>
      </c>
      <c r="O14" s="2635">
        <f>S8</f>
        <v>0</v>
      </c>
      <c r="P14" s="396">
        <f>T8</f>
        <v>0</v>
      </c>
      <c r="Q14" s="284"/>
      <c r="R14" s="291"/>
      <c r="S14" s="396">
        <f>O14-Q14</f>
        <v>0</v>
      </c>
      <c r="T14" s="2636">
        <f>P14-R14</f>
        <v>0</v>
      </c>
      <c r="U14" s="2635">
        <f>Y8</f>
        <v>0</v>
      </c>
      <c r="V14" s="396">
        <f>Z8</f>
        <v>0</v>
      </c>
      <c r="W14" s="284"/>
      <c r="X14" s="291"/>
      <c r="Y14" s="396">
        <f>U14-W14</f>
        <v>0</v>
      </c>
      <c r="Z14" s="2636">
        <f>V14-X14</f>
        <v>0</v>
      </c>
      <c r="AA14" s="2635">
        <f>AE8</f>
        <v>0</v>
      </c>
      <c r="AB14" s="396">
        <f>AF8</f>
        <v>0</v>
      </c>
      <c r="AC14" s="284"/>
      <c r="AD14" s="291"/>
      <c r="AE14" s="396">
        <f>AA14-AC14</f>
        <v>0</v>
      </c>
      <c r="AF14" s="2636">
        <f>AB14-AD14</f>
        <v>0</v>
      </c>
      <c r="AG14" s="397">
        <f t="shared" ref="AG14:AG18" si="7">M14*AO14</f>
        <v>0</v>
      </c>
      <c r="AH14" s="286">
        <f t="shared" ref="AH14:AH18" si="8">N14*AO14</f>
        <v>0</v>
      </c>
      <c r="AI14" s="286">
        <f t="shared" ref="AI14:AI18" si="9">S14*AP14</f>
        <v>0</v>
      </c>
      <c r="AJ14" s="2637">
        <f t="shared" ref="AJ14:AJ18" si="10">T14*AP14</f>
        <v>0</v>
      </c>
      <c r="AK14" s="286">
        <f t="shared" ref="AK14:AK18" si="11">Y14*AQ14</f>
        <v>0</v>
      </c>
      <c r="AL14" s="2637">
        <f t="shared" ref="AL14:AL18" si="12">Z14*AQ14</f>
        <v>0</v>
      </c>
      <c r="AM14" s="286">
        <f t="shared" ref="AM14:AM18" si="13">AE14*AR14</f>
        <v>0</v>
      </c>
      <c r="AN14" s="287">
        <f t="shared" ref="AN14:AN18" si="14">AF14*AR14</f>
        <v>0</v>
      </c>
      <c r="AO14" s="2127"/>
      <c r="AP14" s="2130"/>
      <c r="AQ14" s="2138"/>
      <c r="AR14" s="2134"/>
    </row>
    <row r="15" spans="2:44" ht="15" customHeight="1">
      <c r="B15" s="1375">
        <v>8</v>
      </c>
      <c r="C15" s="2115" t="s">
        <v>953</v>
      </c>
      <c r="D15" s="1374" t="s">
        <v>461</v>
      </c>
      <c r="E15" s="1374">
        <v>2016</v>
      </c>
      <c r="F15" s="1374">
        <v>2</v>
      </c>
      <c r="G15" s="424">
        <f>I15+O15+U15+AA15</f>
        <v>0</v>
      </c>
      <c r="H15" s="131"/>
      <c r="I15" s="2635">
        <f>M9</f>
        <v>0</v>
      </c>
      <c r="J15" s="396">
        <f t="shared" ref="J15:J18" si="15">N9</f>
        <v>0</v>
      </c>
      <c r="K15" s="284"/>
      <c r="L15" s="291"/>
      <c r="M15" s="396">
        <f>I15-K15</f>
        <v>0</v>
      </c>
      <c r="N15" s="2636">
        <f t="shared" ref="N15:N18" si="16">J15-L15</f>
        <v>0</v>
      </c>
      <c r="O15" s="2635">
        <f>S9</f>
        <v>0</v>
      </c>
      <c r="P15" s="396">
        <f t="shared" ref="P15:P18" si="17">T9</f>
        <v>0</v>
      </c>
      <c r="Q15" s="284"/>
      <c r="R15" s="291"/>
      <c r="S15" s="396">
        <f>O15-Q15</f>
        <v>0</v>
      </c>
      <c r="T15" s="2636">
        <f t="shared" ref="T15:T18" si="18">P15-R15</f>
        <v>0</v>
      </c>
      <c r="U15" s="2635">
        <f>Y9</f>
        <v>0</v>
      </c>
      <c r="V15" s="396">
        <f t="shared" ref="V15:V18" si="19">Z9</f>
        <v>0</v>
      </c>
      <c r="W15" s="284"/>
      <c r="X15" s="291"/>
      <c r="Y15" s="396">
        <f>U15-W15</f>
        <v>0</v>
      </c>
      <c r="Z15" s="2636">
        <f t="shared" ref="Z15:Z18" si="20">V15-X15</f>
        <v>0</v>
      </c>
      <c r="AA15" s="2635">
        <f>AE9</f>
        <v>0</v>
      </c>
      <c r="AB15" s="396">
        <f t="shared" ref="AB15:AB18" si="21">AF9</f>
        <v>0</v>
      </c>
      <c r="AC15" s="284"/>
      <c r="AD15" s="291"/>
      <c r="AE15" s="396">
        <f>AA15-AC15</f>
        <v>0</v>
      </c>
      <c r="AF15" s="2636">
        <f t="shared" ref="AF15:AF18" si="22">AB15-AD15</f>
        <v>0</v>
      </c>
      <c r="AG15" s="397">
        <f t="shared" si="7"/>
        <v>0</v>
      </c>
      <c r="AH15" s="285">
        <f t="shared" si="8"/>
        <v>0</v>
      </c>
      <c r="AI15" s="285">
        <f t="shared" si="9"/>
        <v>0</v>
      </c>
      <c r="AJ15" s="2638">
        <f t="shared" si="10"/>
        <v>0</v>
      </c>
      <c r="AK15" s="285">
        <f t="shared" si="11"/>
        <v>0</v>
      </c>
      <c r="AL15" s="2638">
        <f t="shared" si="12"/>
        <v>0</v>
      </c>
      <c r="AM15" s="285">
        <f t="shared" si="13"/>
        <v>0</v>
      </c>
      <c r="AN15" s="288">
        <f t="shared" si="14"/>
        <v>0</v>
      </c>
      <c r="AO15" s="2128"/>
      <c r="AP15" s="2131"/>
      <c r="AQ15" s="2139"/>
      <c r="AR15" s="2135"/>
    </row>
    <row r="16" spans="2:44" ht="15" customHeight="1">
      <c r="B16" s="1375">
        <v>9</v>
      </c>
      <c r="C16" s="2115" t="s">
        <v>953</v>
      </c>
      <c r="D16" s="1374" t="s">
        <v>461</v>
      </c>
      <c r="E16" s="1374">
        <v>2016</v>
      </c>
      <c r="F16" s="1374">
        <v>3</v>
      </c>
      <c r="G16" s="424">
        <f>I16+O16+U16+AA16</f>
        <v>0</v>
      </c>
      <c r="H16" s="131"/>
      <c r="I16" s="2635">
        <f>M10</f>
        <v>0</v>
      </c>
      <c r="J16" s="396">
        <f t="shared" si="15"/>
        <v>0</v>
      </c>
      <c r="K16" s="284"/>
      <c r="L16" s="291"/>
      <c r="M16" s="396">
        <f>I16-K16</f>
        <v>0</v>
      </c>
      <c r="N16" s="2636">
        <f t="shared" si="16"/>
        <v>0</v>
      </c>
      <c r="O16" s="2635">
        <f>S10</f>
        <v>0</v>
      </c>
      <c r="P16" s="396">
        <f t="shared" si="17"/>
        <v>0</v>
      </c>
      <c r="Q16" s="284"/>
      <c r="R16" s="291"/>
      <c r="S16" s="396">
        <f>O16-Q16</f>
        <v>0</v>
      </c>
      <c r="T16" s="2636">
        <f t="shared" si="18"/>
        <v>0</v>
      </c>
      <c r="U16" s="2635">
        <f>Y10</f>
        <v>0</v>
      </c>
      <c r="V16" s="396">
        <f t="shared" si="19"/>
        <v>0</v>
      </c>
      <c r="W16" s="284"/>
      <c r="X16" s="291"/>
      <c r="Y16" s="396">
        <f>U16-W16</f>
        <v>0</v>
      </c>
      <c r="Z16" s="2636">
        <f t="shared" si="20"/>
        <v>0</v>
      </c>
      <c r="AA16" s="2635">
        <f>AE10</f>
        <v>0</v>
      </c>
      <c r="AB16" s="396">
        <f t="shared" si="21"/>
        <v>0</v>
      </c>
      <c r="AC16" s="284"/>
      <c r="AD16" s="291"/>
      <c r="AE16" s="396">
        <f>AA16-AC16</f>
        <v>0</v>
      </c>
      <c r="AF16" s="2636">
        <f t="shared" si="22"/>
        <v>0</v>
      </c>
      <c r="AG16" s="397">
        <f t="shared" si="7"/>
        <v>0</v>
      </c>
      <c r="AH16" s="285">
        <f t="shared" si="8"/>
        <v>0</v>
      </c>
      <c r="AI16" s="285">
        <f t="shared" si="9"/>
        <v>0</v>
      </c>
      <c r="AJ16" s="2638">
        <f t="shared" si="10"/>
        <v>0</v>
      </c>
      <c r="AK16" s="285">
        <f t="shared" si="11"/>
        <v>0</v>
      </c>
      <c r="AL16" s="2638">
        <f t="shared" si="12"/>
        <v>0</v>
      </c>
      <c r="AM16" s="285">
        <f t="shared" si="13"/>
        <v>0</v>
      </c>
      <c r="AN16" s="288">
        <f t="shared" si="14"/>
        <v>0</v>
      </c>
      <c r="AO16" s="2128"/>
      <c r="AP16" s="2131"/>
      <c r="AQ16" s="2139"/>
      <c r="AR16" s="2135"/>
    </row>
    <row r="17" spans="2:44" ht="15" customHeight="1">
      <c r="B17" s="1375">
        <v>10</v>
      </c>
      <c r="C17" s="2115" t="s">
        <v>953</v>
      </c>
      <c r="D17" s="1374" t="s">
        <v>461</v>
      </c>
      <c r="E17" s="1374">
        <v>2016</v>
      </c>
      <c r="F17" s="1374">
        <v>4</v>
      </c>
      <c r="G17" s="424">
        <f>I17+O17+U17+AA17</f>
        <v>0</v>
      </c>
      <c r="H17" s="131"/>
      <c r="I17" s="2635">
        <f>M11</f>
        <v>0</v>
      </c>
      <c r="J17" s="396">
        <f t="shared" si="15"/>
        <v>0</v>
      </c>
      <c r="K17" s="284"/>
      <c r="L17" s="291"/>
      <c r="M17" s="396">
        <f>I17-K17</f>
        <v>0</v>
      </c>
      <c r="N17" s="2636">
        <f t="shared" si="16"/>
        <v>0</v>
      </c>
      <c r="O17" s="2635">
        <f>S11</f>
        <v>0</v>
      </c>
      <c r="P17" s="396">
        <f t="shared" si="17"/>
        <v>0</v>
      </c>
      <c r="Q17" s="284"/>
      <c r="R17" s="291"/>
      <c r="S17" s="396">
        <f>O17-Q17</f>
        <v>0</v>
      </c>
      <c r="T17" s="2636">
        <f t="shared" si="18"/>
        <v>0</v>
      </c>
      <c r="U17" s="2635">
        <f>Y11</f>
        <v>0</v>
      </c>
      <c r="V17" s="396">
        <f t="shared" si="19"/>
        <v>0</v>
      </c>
      <c r="W17" s="284"/>
      <c r="X17" s="291"/>
      <c r="Y17" s="396">
        <f>U17-W17</f>
        <v>0</v>
      </c>
      <c r="Z17" s="2636">
        <f t="shared" si="20"/>
        <v>0</v>
      </c>
      <c r="AA17" s="2635">
        <f>AE11</f>
        <v>0</v>
      </c>
      <c r="AB17" s="396">
        <f t="shared" si="21"/>
        <v>0</v>
      </c>
      <c r="AC17" s="284"/>
      <c r="AD17" s="291"/>
      <c r="AE17" s="396">
        <f>AA17-AC17</f>
        <v>0</v>
      </c>
      <c r="AF17" s="2636">
        <f t="shared" si="22"/>
        <v>0</v>
      </c>
      <c r="AG17" s="397">
        <f t="shared" si="7"/>
        <v>0</v>
      </c>
      <c r="AH17" s="285">
        <f t="shared" si="8"/>
        <v>0</v>
      </c>
      <c r="AI17" s="285">
        <f t="shared" si="9"/>
        <v>0</v>
      </c>
      <c r="AJ17" s="2638">
        <f t="shared" si="10"/>
        <v>0</v>
      </c>
      <c r="AK17" s="285">
        <f t="shared" si="11"/>
        <v>0</v>
      </c>
      <c r="AL17" s="2638">
        <f t="shared" si="12"/>
        <v>0</v>
      </c>
      <c r="AM17" s="285">
        <f t="shared" si="13"/>
        <v>0</v>
      </c>
      <c r="AN17" s="288">
        <f t="shared" si="14"/>
        <v>0</v>
      </c>
      <c r="AO17" s="2128"/>
      <c r="AP17" s="2131"/>
      <c r="AQ17" s="2139"/>
      <c r="AR17" s="2135"/>
    </row>
    <row r="18" spans="2:44" ht="15.75" customHeight="1">
      <c r="B18" s="1375">
        <v>11</v>
      </c>
      <c r="C18" s="2115" t="s">
        <v>953</v>
      </c>
      <c r="D18" s="1374" t="s">
        <v>461</v>
      </c>
      <c r="E18" s="1374">
        <v>2016</v>
      </c>
      <c r="F18" s="1374" t="s">
        <v>458</v>
      </c>
      <c r="G18" s="424">
        <f>I18+O18+U18+AA18</f>
        <v>0</v>
      </c>
      <c r="H18" s="131"/>
      <c r="I18" s="2635">
        <f>M12</f>
        <v>0</v>
      </c>
      <c r="J18" s="396">
        <f t="shared" si="15"/>
        <v>0</v>
      </c>
      <c r="K18" s="284"/>
      <c r="L18" s="291"/>
      <c r="M18" s="396">
        <f>I18-K18</f>
        <v>0</v>
      </c>
      <c r="N18" s="2636">
        <f t="shared" si="16"/>
        <v>0</v>
      </c>
      <c r="O18" s="2635">
        <f>S12</f>
        <v>0</v>
      </c>
      <c r="P18" s="396">
        <f t="shared" si="17"/>
        <v>0</v>
      </c>
      <c r="Q18" s="284"/>
      <c r="R18" s="291"/>
      <c r="S18" s="396">
        <f>O18-Q18</f>
        <v>0</v>
      </c>
      <c r="T18" s="2636">
        <f t="shared" si="18"/>
        <v>0</v>
      </c>
      <c r="U18" s="2635">
        <f>Y12</f>
        <v>0</v>
      </c>
      <c r="V18" s="396">
        <f t="shared" si="19"/>
        <v>0</v>
      </c>
      <c r="W18" s="284"/>
      <c r="X18" s="291"/>
      <c r="Y18" s="396">
        <f>U18-W18</f>
        <v>0</v>
      </c>
      <c r="Z18" s="2636">
        <f t="shared" si="20"/>
        <v>0</v>
      </c>
      <c r="AA18" s="2635">
        <f>AE12</f>
        <v>0</v>
      </c>
      <c r="AB18" s="396">
        <f t="shared" si="21"/>
        <v>0</v>
      </c>
      <c r="AC18" s="284"/>
      <c r="AD18" s="291"/>
      <c r="AE18" s="396">
        <f>AA18-AC18</f>
        <v>0</v>
      </c>
      <c r="AF18" s="2636">
        <f t="shared" si="22"/>
        <v>0</v>
      </c>
      <c r="AG18" s="397">
        <f t="shared" si="7"/>
        <v>0</v>
      </c>
      <c r="AH18" s="285">
        <f t="shared" si="8"/>
        <v>0</v>
      </c>
      <c r="AI18" s="285">
        <f t="shared" si="9"/>
        <v>0</v>
      </c>
      <c r="AJ18" s="2638">
        <f t="shared" si="10"/>
        <v>0</v>
      </c>
      <c r="AK18" s="285">
        <f t="shared" si="11"/>
        <v>0</v>
      </c>
      <c r="AL18" s="2638">
        <f t="shared" si="12"/>
        <v>0</v>
      </c>
      <c r="AM18" s="285">
        <f t="shared" si="13"/>
        <v>0</v>
      </c>
      <c r="AN18" s="288">
        <f t="shared" si="14"/>
        <v>0</v>
      </c>
      <c r="AO18" s="2129"/>
      <c r="AP18" s="2132"/>
      <c r="AQ18" s="2140"/>
      <c r="AR18" s="2136"/>
    </row>
    <row r="19" spans="2:44" s="2123" customFormat="1" ht="15.75" customHeight="1" thickBot="1">
      <c r="B19" s="2116">
        <v>12</v>
      </c>
      <c r="C19" s="2117" t="s">
        <v>954</v>
      </c>
      <c r="D19" s="2118" t="s">
        <v>461</v>
      </c>
      <c r="E19" s="2119">
        <v>2016</v>
      </c>
      <c r="F19" s="2118" t="s">
        <v>49</v>
      </c>
      <c r="G19" s="2120">
        <f t="shared" ref="G19:AF19" si="23">SUM(G14:G18)</f>
        <v>0</v>
      </c>
      <c r="H19" s="2124">
        <f t="shared" si="23"/>
        <v>0</v>
      </c>
      <c r="I19" s="2120">
        <f t="shared" si="23"/>
        <v>0</v>
      </c>
      <c r="J19" s="2122">
        <f t="shared" si="23"/>
        <v>0</v>
      </c>
      <c r="K19" s="2121">
        <f t="shared" si="23"/>
        <v>0</v>
      </c>
      <c r="L19" s="2121">
        <f t="shared" si="23"/>
        <v>0</v>
      </c>
      <c r="M19" s="2121">
        <f t="shared" si="23"/>
        <v>0</v>
      </c>
      <c r="N19" s="2124">
        <f t="shared" si="23"/>
        <v>0</v>
      </c>
      <c r="O19" s="2120">
        <f t="shared" si="23"/>
        <v>0</v>
      </c>
      <c r="P19" s="2122">
        <f t="shared" si="23"/>
        <v>0</v>
      </c>
      <c r="Q19" s="2121">
        <f t="shared" si="23"/>
        <v>0</v>
      </c>
      <c r="R19" s="2121">
        <f t="shared" si="23"/>
        <v>0</v>
      </c>
      <c r="S19" s="2121">
        <f t="shared" si="23"/>
        <v>0</v>
      </c>
      <c r="T19" s="2124">
        <f t="shared" si="23"/>
        <v>0</v>
      </c>
      <c r="U19" s="2120">
        <f t="shared" si="23"/>
        <v>0</v>
      </c>
      <c r="V19" s="2122">
        <f t="shared" si="23"/>
        <v>0</v>
      </c>
      <c r="W19" s="2121">
        <f t="shared" si="23"/>
        <v>0</v>
      </c>
      <c r="X19" s="2121">
        <f t="shared" si="23"/>
        <v>0</v>
      </c>
      <c r="Y19" s="2121">
        <f t="shared" si="23"/>
        <v>0</v>
      </c>
      <c r="Z19" s="2124">
        <f t="shared" si="23"/>
        <v>0</v>
      </c>
      <c r="AA19" s="2120">
        <f t="shared" si="23"/>
        <v>0</v>
      </c>
      <c r="AB19" s="2122">
        <f t="shared" si="23"/>
        <v>0</v>
      </c>
      <c r="AC19" s="2121">
        <f t="shared" si="23"/>
        <v>0</v>
      </c>
      <c r="AD19" s="2121">
        <f t="shared" si="23"/>
        <v>0</v>
      </c>
      <c r="AE19" s="2121">
        <f t="shared" si="23"/>
        <v>0</v>
      </c>
      <c r="AF19" s="2124">
        <f t="shared" si="23"/>
        <v>0</v>
      </c>
      <c r="AG19" s="2120">
        <f t="shared" ref="AG19:AN19" si="24">SUM(AG14:AG18)</f>
        <v>0</v>
      </c>
      <c r="AH19" s="2121">
        <f t="shared" si="24"/>
        <v>0</v>
      </c>
      <c r="AI19" s="2121">
        <f t="shared" si="24"/>
        <v>0</v>
      </c>
      <c r="AJ19" s="2122">
        <f t="shared" si="24"/>
        <v>0</v>
      </c>
      <c r="AK19" s="2121">
        <f t="shared" si="24"/>
        <v>0</v>
      </c>
      <c r="AL19" s="2122">
        <f t="shared" si="24"/>
        <v>0</v>
      </c>
      <c r="AM19" s="2121">
        <f t="shared" si="24"/>
        <v>0</v>
      </c>
      <c r="AN19" s="2124">
        <f t="shared" si="24"/>
        <v>0</v>
      </c>
      <c r="AO19" s="2125"/>
      <c r="AP19" s="2133"/>
      <c r="AQ19" s="2126"/>
      <c r="AR19" s="2137"/>
    </row>
    <row r="20" spans="2:44" ht="15" customHeight="1">
      <c r="B20" s="1375">
        <v>13</v>
      </c>
      <c r="C20" s="2115" t="s">
        <v>953</v>
      </c>
      <c r="D20" s="1374" t="s">
        <v>461</v>
      </c>
      <c r="E20" s="1376">
        <v>2017</v>
      </c>
      <c r="F20" s="1374">
        <v>1</v>
      </c>
      <c r="G20" s="2639">
        <f>I20+O20+U20+AA20</f>
        <v>0</v>
      </c>
      <c r="H20" s="2640"/>
      <c r="I20" s="2635">
        <f>M14</f>
        <v>0</v>
      </c>
      <c r="J20" s="396">
        <f>N14</f>
        <v>0</v>
      </c>
      <c r="K20" s="284"/>
      <c r="L20" s="291"/>
      <c r="M20" s="396">
        <f>I20-K20</f>
        <v>0</v>
      </c>
      <c r="N20" s="2636">
        <f>J20-L20</f>
        <v>0</v>
      </c>
      <c r="O20" s="2635">
        <f>S14</f>
        <v>0</v>
      </c>
      <c r="P20" s="396">
        <f>T14</f>
        <v>0</v>
      </c>
      <c r="Q20" s="284"/>
      <c r="R20" s="291"/>
      <c r="S20" s="396">
        <f>O20-Q20</f>
        <v>0</v>
      </c>
      <c r="T20" s="2636">
        <f>P20-R20</f>
        <v>0</v>
      </c>
      <c r="U20" s="2635">
        <f>Y14</f>
        <v>0</v>
      </c>
      <c r="V20" s="396">
        <f>Z14</f>
        <v>0</v>
      </c>
      <c r="W20" s="284"/>
      <c r="X20" s="291"/>
      <c r="Y20" s="396">
        <f>U20-W20</f>
        <v>0</v>
      </c>
      <c r="Z20" s="2636">
        <f>V20-X20</f>
        <v>0</v>
      </c>
      <c r="AA20" s="2635">
        <f>AE14</f>
        <v>0</v>
      </c>
      <c r="AB20" s="396">
        <f>AF14</f>
        <v>0</v>
      </c>
      <c r="AC20" s="284"/>
      <c r="AD20" s="291"/>
      <c r="AE20" s="425">
        <f>AA20-AC20</f>
        <v>0</v>
      </c>
      <c r="AF20" s="2636">
        <f>AB20-AD20</f>
        <v>0</v>
      </c>
      <c r="AG20" s="397">
        <f t="shared" ref="AG20:AG24" si="25">M20*AO20</f>
        <v>0</v>
      </c>
      <c r="AH20" s="286">
        <f t="shared" ref="AH20:AH24" si="26">N20*AO20</f>
        <v>0</v>
      </c>
      <c r="AI20" s="286">
        <f t="shared" ref="AI20:AI24" si="27">S20*AP20</f>
        <v>0</v>
      </c>
      <c r="AJ20" s="2637">
        <f t="shared" ref="AJ20:AJ24" si="28">T20*AP20</f>
        <v>0</v>
      </c>
      <c r="AK20" s="286">
        <f t="shared" ref="AK20:AK24" si="29">Y20*AQ20</f>
        <v>0</v>
      </c>
      <c r="AL20" s="2637">
        <f t="shared" ref="AL20:AL24" si="30">Z20*AQ20</f>
        <v>0</v>
      </c>
      <c r="AM20" s="286">
        <f t="shared" ref="AM20:AM24" si="31">AE20*AR20</f>
        <v>0</v>
      </c>
      <c r="AN20" s="287">
        <f t="shared" ref="AN20:AN24" si="32">AF20*AR20</f>
        <v>0</v>
      </c>
      <c r="AO20" s="2127"/>
      <c r="AP20" s="2130"/>
      <c r="AQ20" s="2138"/>
      <c r="AR20" s="2134"/>
    </row>
    <row r="21" spans="2:44" ht="15" customHeight="1">
      <c r="B21" s="1375">
        <v>14</v>
      </c>
      <c r="C21" s="2115" t="s">
        <v>953</v>
      </c>
      <c r="D21" s="1374" t="s">
        <v>461</v>
      </c>
      <c r="E21" s="1374">
        <v>2017</v>
      </c>
      <c r="F21" s="1374">
        <v>2</v>
      </c>
      <c r="G21" s="424">
        <f>I21+O21+U21+AA21</f>
        <v>0</v>
      </c>
      <c r="H21" s="131"/>
      <c r="I21" s="2635">
        <f>M15</f>
        <v>0</v>
      </c>
      <c r="J21" s="396">
        <f t="shared" ref="J21:J24" si="33">N15</f>
        <v>0</v>
      </c>
      <c r="K21" s="284"/>
      <c r="L21" s="291"/>
      <c r="M21" s="396">
        <f>I21-K21</f>
        <v>0</v>
      </c>
      <c r="N21" s="2636">
        <f t="shared" ref="N21:N24" si="34">J21-L21</f>
        <v>0</v>
      </c>
      <c r="O21" s="2635">
        <f>S15</f>
        <v>0</v>
      </c>
      <c r="P21" s="396">
        <f t="shared" ref="P21:P24" si="35">T15</f>
        <v>0</v>
      </c>
      <c r="Q21" s="284"/>
      <c r="R21" s="291"/>
      <c r="S21" s="396">
        <f>O21-Q21</f>
        <v>0</v>
      </c>
      <c r="T21" s="2636">
        <f t="shared" ref="T21:T24" si="36">P21-R21</f>
        <v>0</v>
      </c>
      <c r="U21" s="2635">
        <f>Y15</f>
        <v>0</v>
      </c>
      <c r="V21" s="396">
        <f t="shared" ref="V21:V24" si="37">Z15</f>
        <v>0</v>
      </c>
      <c r="W21" s="284"/>
      <c r="X21" s="291"/>
      <c r="Y21" s="396">
        <f>U21-W21</f>
        <v>0</v>
      </c>
      <c r="Z21" s="2636">
        <f t="shared" ref="Z21:Z24" si="38">V21-X21</f>
        <v>0</v>
      </c>
      <c r="AA21" s="2635">
        <f>AE15</f>
        <v>0</v>
      </c>
      <c r="AB21" s="396">
        <f t="shared" ref="AB21:AB24" si="39">AF15</f>
        <v>0</v>
      </c>
      <c r="AC21" s="284"/>
      <c r="AD21" s="291"/>
      <c r="AE21" s="396">
        <f>AA21-AC21</f>
        <v>0</v>
      </c>
      <c r="AF21" s="2636">
        <f t="shared" ref="AF21:AF24" si="40">AB21-AD21</f>
        <v>0</v>
      </c>
      <c r="AG21" s="397">
        <f t="shared" si="25"/>
        <v>0</v>
      </c>
      <c r="AH21" s="285">
        <f t="shared" si="26"/>
        <v>0</v>
      </c>
      <c r="AI21" s="285">
        <f t="shared" si="27"/>
        <v>0</v>
      </c>
      <c r="AJ21" s="2638">
        <f t="shared" si="28"/>
        <v>0</v>
      </c>
      <c r="AK21" s="285">
        <f t="shared" si="29"/>
        <v>0</v>
      </c>
      <c r="AL21" s="2638">
        <f t="shared" si="30"/>
        <v>0</v>
      </c>
      <c r="AM21" s="285">
        <f t="shared" si="31"/>
        <v>0</v>
      </c>
      <c r="AN21" s="288">
        <f t="shared" si="32"/>
        <v>0</v>
      </c>
      <c r="AO21" s="2128"/>
      <c r="AP21" s="2131"/>
      <c r="AQ21" s="2139"/>
      <c r="AR21" s="2135"/>
    </row>
    <row r="22" spans="2:44" ht="15" customHeight="1">
      <c r="B22" s="1375">
        <v>15</v>
      </c>
      <c r="C22" s="2115" t="s">
        <v>953</v>
      </c>
      <c r="D22" s="1374" t="s">
        <v>461</v>
      </c>
      <c r="E22" s="1374">
        <v>2017</v>
      </c>
      <c r="F22" s="1374">
        <v>3</v>
      </c>
      <c r="G22" s="424">
        <f>I22+O22+U22+AA22</f>
        <v>0</v>
      </c>
      <c r="H22" s="131"/>
      <c r="I22" s="2635">
        <f>M16</f>
        <v>0</v>
      </c>
      <c r="J22" s="396">
        <f t="shared" si="33"/>
        <v>0</v>
      </c>
      <c r="K22" s="284"/>
      <c r="L22" s="291"/>
      <c r="M22" s="396">
        <f>I22-K22</f>
        <v>0</v>
      </c>
      <c r="N22" s="2636">
        <f t="shared" si="34"/>
        <v>0</v>
      </c>
      <c r="O22" s="2635">
        <f>S16</f>
        <v>0</v>
      </c>
      <c r="P22" s="396">
        <f t="shared" si="35"/>
        <v>0</v>
      </c>
      <c r="Q22" s="284"/>
      <c r="R22" s="291"/>
      <c r="S22" s="396">
        <f>O22-Q22</f>
        <v>0</v>
      </c>
      <c r="T22" s="2636">
        <f t="shared" si="36"/>
        <v>0</v>
      </c>
      <c r="U22" s="2635">
        <f>Y16</f>
        <v>0</v>
      </c>
      <c r="V22" s="396">
        <f t="shared" si="37"/>
        <v>0</v>
      </c>
      <c r="W22" s="284"/>
      <c r="X22" s="291"/>
      <c r="Y22" s="396">
        <f>U22-W22</f>
        <v>0</v>
      </c>
      <c r="Z22" s="2636">
        <f t="shared" si="38"/>
        <v>0</v>
      </c>
      <c r="AA22" s="2635">
        <f>AE16</f>
        <v>0</v>
      </c>
      <c r="AB22" s="396">
        <f t="shared" si="39"/>
        <v>0</v>
      </c>
      <c r="AC22" s="284"/>
      <c r="AD22" s="291"/>
      <c r="AE22" s="396">
        <f>AA22-AC22</f>
        <v>0</v>
      </c>
      <c r="AF22" s="2636">
        <f t="shared" si="40"/>
        <v>0</v>
      </c>
      <c r="AG22" s="397">
        <f t="shared" si="25"/>
        <v>0</v>
      </c>
      <c r="AH22" s="285">
        <f t="shared" si="26"/>
        <v>0</v>
      </c>
      <c r="AI22" s="285">
        <f t="shared" si="27"/>
        <v>0</v>
      </c>
      <c r="AJ22" s="2638">
        <f t="shared" si="28"/>
        <v>0</v>
      </c>
      <c r="AK22" s="285">
        <f t="shared" si="29"/>
        <v>0</v>
      </c>
      <c r="AL22" s="2638">
        <f t="shared" si="30"/>
        <v>0</v>
      </c>
      <c r="AM22" s="285">
        <f t="shared" si="31"/>
        <v>0</v>
      </c>
      <c r="AN22" s="288">
        <f t="shared" si="32"/>
        <v>0</v>
      </c>
      <c r="AO22" s="2128"/>
      <c r="AP22" s="2131"/>
      <c r="AQ22" s="2139"/>
      <c r="AR22" s="2135"/>
    </row>
    <row r="23" spans="2:44" ht="15" customHeight="1">
      <c r="B23" s="1375">
        <v>16</v>
      </c>
      <c r="C23" s="2115" t="s">
        <v>953</v>
      </c>
      <c r="D23" s="1374" t="s">
        <v>461</v>
      </c>
      <c r="E23" s="1374">
        <v>2017</v>
      </c>
      <c r="F23" s="1374">
        <v>4</v>
      </c>
      <c r="G23" s="424">
        <f>I23+O23+U23+AA23</f>
        <v>0</v>
      </c>
      <c r="H23" s="131"/>
      <c r="I23" s="2635">
        <f>M17</f>
        <v>0</v>
      </c>
      <c r="J23" s="396">
        <f t="shared" si="33"/>
        <v>0</v>
      </c>
      <c r="K23" s="284"/>
      <c r="L23" s="291"/>
      <c r="M23" s="396">
        <f>I23-K23</f>
        <v>0</v>
      </c>
      <c r="N23" s="2636">
        <f t="shared" si="34"/>
        <v>0</v>
      </c>
      <c r="O23" s="2635">
        <f>S17</f>
        <v>0</v>
      </c>
      <c r="P23" s="396">
        <f t="shared" si="35"/>
        <v>0</v>
      </c>
      <c r="Q23" s="284"/>
      <c r="R23" s="291"/>
      <c r="S23" s="396">
        <f>O23-Q23</f>
        <v>0</v>
      </c>
      <c r="T23" s="2636">
        <f t="shared" si="36"/>
        <v>0</v>
      </c>
      <c r="U23" s="2635">
        <f>Y17</f>
        <v>0</v>
      </c>
      <c r="V23" s="396">
        <f t="shared" si="37"/>
        <v>0</v>
      </c>
      <c r="W23" s="284"/>
      <c r="X23" s="291"/>
      <c r="Y23" s="396">
        <f>U23-W23</f>
        <v>0</v>
      </c>
      <c r="Z23" s="2636">
        <f t="shared" si="38"/>
        <v>0</v>
      </c>
      <c r="AA23" s="2635">
        <f>AE17</f>
        <v>0</v>
      </c>
      <c r="AB23" s="396">
        <f t="shared" si="39"/>
        <v>0</v>
      </c>
      <c r="AC23" s="284"/>
      <c r="AD23" s="291"/>
      <c r="AE23" s="396">
        <f>AA23-AC23</f>
        <v>0</v>
      </c>
      <c r="AF23" s="2636">
        <f t="shared" si="40"/>
        <v>0</v>
      </c>
      <c r="AG23" s="397">
        <f t="shared" si="25"/>
        <v>0</v>
      </c>
      <c r="AH23" s="285">
        <f t="shared" si="26"/>
        <v>0</v>
      </c>
      <c r="AI23" s="285">
        <f t="shared" si="27"/>
        <v>0</v>
      </c>
      <c r="AJ23" s="2638">
        <f t="shared" si="28"/>
        <v>0</v>
      </c>
      <c r="AK23" s="285">
        <f t="shared" si="29"/>
        <v>0</v>
      </c>
      <c r="AL23" s="2638">
        <f t="shared" si="30"/>
        <v>0</v>
      </c>
      <c r="AM23" s="285">
        <f t="shared" si="31"/>
        <v>0</v>
      </c>
      <c r="AN23" s="288">
        <f t="shared" si="32"/>
        <v>0</v>
      </c>
      <c r="AO23" s="2128"/>
      <c r="AP23" s="2131"/>
      <c r="AQ23" s="2139"/>
      <c r="AR23" s="2135"/>
    </row>
    <row r="24" spans="2:44" ht="15.75" customHeight="1">
      <c r="B24" s="1375">
        <v>17</v>
      </c>
      <c r="C24" s="2115" t="s">
        <v>953</v>
      </c>
      <c r="D24" s="1374" t="s">
        <v>461</v>
      </c>
      <c r="E24" s="1374">
        <v>2017</v>
      </c>
      <c r="F24" s="1374" t="s">
        <v>458</v>
      </c>
      <c r="G24" s="424">
        <f>I24+O24+U24+AA24</f>
        <v>0</v>
      </c>
      <c r="H24" s="131"/>
      <c r="I24" s="2635">
        <f>M18</f>
        <v>0</v>
      </c>
      <c r="J24" s="396">
        <f t="shared" si="33"/>
        <v>0</v>
      </c>
      <c r="K24" s="284"/>
      <c r="L24" s="291"/>
      <c r="M24" s="396">
        <f>I24-K24</f>
        <v>0</v>
      </c>
      <c r="N24" s="2636">
        <f t="shared" si="34"/>
        <v>0</v>
      </c>
      <c r="O24" s="2635">
        <f>S18</f>
        <v>0</v>
      </c>
      <c r="P24" s="396">
        <f t="shared" si="35"/>
        <v>0</v>
      </c>
      <c r="Q24" s="284"/>
      <c r="R24" s="291"/>
      <c r="S24" s="396">
        <f>O24-Q24</f>
        <v>0</v>
      </c>
      <c r="T24" s="2636">
        <f t="shared" si="36"/>
        <v>0</v>
      </c>
      <c r="U24" s="2635">
        <f>Y18</f>
        <v>0</v>
      </c>
      <c r="V24" s="396">
        <f t="shared" si="37"/>
        <v>0</v>
      </c>
      <c r="W24" s="284"/>
      <c r="X24" s="291"/>
      <c r="Y24" s="396">
        <f>U24-W24</f>
        <v>0</v>
      </c>
      <c r="Z24" s="2636">
        <f t="shared" si="38"/>
        <v>0</v>
      </c>
      <c r="AA24" s="2635">
        <f>AE18</f>
        <v>0</v>
      </c>
      <c r="AB24" s="396">
        <f t="shared" si="39"/>
        <v>0</v>
      </c>
      <c r="AC24" s="284"/>
      <c r="AD24" s="291"/>
      <c r="AE24" s="396">
        <f>AA24-AC24</f>
        <v>0</v>
      </c>
      <c r="AF24" s="2636">
        <f t="shared" si="40"/>
        <v>0</v>
      </c>
      <c r="AG24" s="397">
        <f t="shared" si="25"/>
        <v>0</v>
      </c>
      <c r="AH24" s="285">
        <f t="shared" si="26"/>
        <v>0</v>
      </c>
      <c r="AI24" s="285">
        <f t="shared" si="27"/>
        <v>0</v>
      </c>
      <c r="AJ24" s="2638">
        <f t="shared" si="28"/>
        <v>0</v>
      </c>
      <c r="AK24" s="285">
        <f t="shared" si="29"/>
        <v>0</v>
      </c>
      <c r="AL24" s="2638">
        <f t="shared" si="30"/>
        <v>0</v>
      </c>
      <c r="AM24" s="285">
        <f t="shared" si="31"/>
        <v>0</v>
      </c>
      <c r="AN24" s="288">
        <f t="shared" si="32"/>
        <v>0</v>
      </c>
      <c r="AO24" s="2129"/>
      <c r="AP24" s="2132"/>
      <c r="AQ24" s="2140"/>
      <c r="AR24" s="2136"/>
    </row>
    <row r="25" spans="2:44" s="2123" customFormat="1" ht="15.75" customHeight="1" thickBot="1">
      <c r="B25" s="2116">
        <v>18</v>
      </c>
      <c r="C25" s="2117" t="s">
        <v>954</v>
      </c>
      <c r="D25" s="2118" t="s">
        <v>461</v>
      </c>
      <c r="E25" s="2119">
        <v>2017</v>
      </c>
      <c r="F25" s="2118" t="s">
        <v>49</v>
      </c>
      <c r="G25" s="2120">
        <f t="shared" ref="G25:AE25" si="41">SUM(G20:G24)</f>
        <v>0</v>
      </c>
      <c r="H25" s="2124">
        <f t="shared" si="41"/>
        <v>0</v>
      </c>
      <c r="I25" s="2120">
        <f t="shared" ref="I25:AD25" si="42">SUM(I20:I24)</f>
        <v>0</v>
      </c>
      <c r="J25" s="2122">
        <f t="shared" si="42"/>
        <v>0</v>
      </c>
      <c r="K25" s="2121">
        <f t="shared" si="42"/>
        <v>0</v>
      </c>
      <c r="L25" s="2121">
        <f t="shared" si="42"/>
        <v>0</v>
      </c>
      <c r="M25" s="2121">
        <f t="shared" si="42"/>
        <v>0</v>
      </c>
      <c r="N25" s="2124">
        <f t="shared" si="42"/>
        <v>0</v>
      </c>
      <c r="O25" s="2120">
        <f t="shared" si="42"/>
        <v>0</v>
      </c>
      <c r="P25" s="2122">
        <f t="shared" si="42"/>
        <v>0</v>
      </c>
      <c r="Q25" s="2121">
        <f t="shared" si="42"/>
        <v>0</v>
      </c>
      <c r="R25" s="2121">
        <f t="shared" si="42"/>
        <v>0</v>
      </c>
      <c r="S25" s="2121">
        <f t="shared" si="42"/>
        <v>0</v>
      </c>
      <c r="T25" s="2124">
        <f t="shared" si="42"/>
        <v>0</v>
      </c>
      <c r="U25" s="2120">
        <f t="shared" si="42"/>
        <v>0</v>
      </c>
      <c r="V25" s="2122">
        <f t="shared" si="42"/>
        <v>0</v>
      </c>
      <c r="W25" s="2121">
        <f t="shared" si="42"/>
        <v>0</v>
      </c>
      <c r="X25" s="2121">
        <f t="shared" si="42"/>
        <v>0</v>
      </c>
      <c r="Y25" s="2121">
        <f t="shared" si="42"/>
        <v>0</v>
      </c>
      <c r="Z25" s="2124">
        <f t="shared" si="42"/>
        <v>0</v>
      </c>
      <c r="AA25" s="2120">
        <f t="shared" si="42"/>
        <v>0</v>
      </c>
      <c r="AB25" s="2122">
        <f t="shared" si="42"/>
        <v>0</v>
      </c>
      <c r="AC25" s="2121">
        <f t="shared" si="42"/>
        <v>0</v>
      </c>
      <c r="AD25" s="2121">
        <f t="shared" si="42"/>
        <v>0</v>
      </c>
      <c r="AE25" s="2121">
        <f t="shared" si="41"/>
        <v>0</v>
      </c>
      <c r="AF25" s="2124">
        <f t="shared" ref="AF25" si="43">SUM(AF20:AF24)</f>
        <v>0</v>
      </c>
      <c r="AG25" s="2120">
        <f t="shared" ref="AG25:AN25" si="44">SUM(AG20:AG24)</f>
        <v>0</v>
      </c>
      <c r="AH25" s="2121">
        <f t="shared" si="44"/>
        <v>0</v>
      </c>
      <c r="AI25" s="2121">
        <f t="shared" si="44"/>
        <v>0</v>
      </c>
      <c r="AJ25" s="2122">
        <f t="shared" si="44"/>
        <v>0</v>
      </c>
      <c r="AK25" s="2121">
        <f t="shared" si="44"/>
        <v>0</v>
      </c>
      <c r="AL25" s="2122">
        <f t="shared" si="44"/>
        <v>0</v>
      </c>
      <c r="AM25" s="2121">
        <f t="shared" si="44"/>
        <v>0</v>
      </c>
      <c r="AN25" s="2124">
        <f t="shared" si="44"/>
        <v>0</v>
      </c>
      <c r="AO25" s="2125"/>
      <c r="AP25" s="2133"/>
      <c r="AQ25" s="2126"/>
      <c r="AR25" s="2137"/>
    </row>
    <row r="26" spans="2:44" ht="15" customHeight="1">
      <c r="B26" s="1375">
        <v>19</v>
      </c>
      <c r="C26" s="2115" t="s">
        <v>953</v>
      </c>
      <c r="D26" s="1374" t="s">
        <v>461</v>
      </c>
      <c r="E26" s="1376">
        <v>2018</v>
      </c>
      <c r="F26" s="1374">
        <v>1</v>
      </c>
      <c r="G26" s="2639">
        <f>I26+O26+U26+AA26</f>
        <v>0</v>
      </c>
      <c r="H26" s="2640"/>
      <c r="I26" s="2635">
        <f>M20</f>
        <v>0</v>
      </c>
      <c r="J26" s="396">
        <f>N20</f>
        <v>0</v>
      </c>
      <c r="K26" s="284"/>
      <c r="L26" s="291"/>
      <c r="M26" s="396">
        <f>I26-K26</f>
        <v>0</v>
      </c>
      <c r="N26" s="2636">
        <f>J26-L26</f>
        <v>0</v>
      </c>
      <c r="O26" s="2635">
        <f>S20</f>
        <v>0</v>
      </c>
      <c r="P26" s="396">
        <f>T20</f>
        <v>0</v>
      </c>
      <c r="Q26" s="284"/>
      <c r="R26" s="291"/>
      <c r="S26" s="396">
        <f>O26-Q26</f>
        <v>0</v>
      </c>
      <c r="T26" s="2636">
        <f>P26-R26</f>
        <v>0</v>
      </c>
      <c r="U26" s="2635">
        <f>Y20</f>
        <v>0</v>
      </c>
      <c r="V26" s="396">
        <f>Z20</f>
        <v>0</v>
      </c>
      <c r="W26" s="284"/>
      <c r="X26" s="291"/>
      <c r="Y26" s="396">
        <f>U26-W26</f>
        <v>0</v>
      </c>
      <c r="Z26" s="2636">
        <f>V26-X26</f>
        <v>0</v>
      </c>
      <c r="AA26" s="2635">
        <f>AE20</f>
        <v>0</v>
      </c>
      <c r="AB26" s="396">
        <f>AF20</f>
        <v>0</v>
      </c>
      <c r="AC26" s="284"/>
      <c r="AD26" s="291"/>
      <c r="AE26" s="425">
        <f>AA26-AC26</f>
        <v>0</v>
      </c>
      <c r="AF26" s="2636">
        <f>AB26-AD26</f>
        <v>0</v>
      </c>
      <c r="AG26" s="397">
        <f t="shared" ref="AG26:AG30" si="45">M26*AO26</f>
        <v>0</v>
      </c>
      <c r="AH26" s="286">
        <f t="shared" ref="AH26:AH30" si="46">N26*AO26</f>
        <v>0</v>
      </c>
      <c r="AI26" s="286">
        <f t="shared" ref="AI26:AI30" si="47">S26*AP26</f>
        <v>0</v>
      </c>
      <c r="AJ26" s="2637">
        <f t="shared" ref="AJ26:AJ30" si="48">T26*AP26</f>
        <v>0</v>
      </c>
      <c r="AK26" s="286">
        <f t="shared" ref="AK26:AK30" si="49">Y26*AQ26</f>
        <v>0</v>
      </c>
      <c r="AL26" s="2637">
        <f t="shared" ref="AL26:AL30" si="50">Z26*AQ26</f>
        <v>0</v>
      </c>
      <c r="AM26" s="286">
        <f t="shared" ref="AM26:AM30" si="51">AE26*AR26</f>
        <v>0</v>
      </c>
      <c r="AN26" s="287">
        <f t="shared" ref="AN26:AN30" si="52">AF26*AR26</f>
        <v>0</v>
      </c>
      <c r="AO26" s="2127"/>
      <c r="AP26" s="2130"/>
      <c r="AQ26" s="2138"/>
      <c r="AR26" s="2134"/>
    </row>
    <row r="27" spans="2:44" ht="15" customHeight="1">
      <c r="B27" s="1375">
        <v>20</v>
      </c>
      <c r="C27" s="2115" t="s">
        <v>953</v>
      </c>
      <c r="D27" s="1374" t="s">
        <v>461</v>
      </c>
      <c r="E27" s="1374">
        <v>2018</v>
      </c>
      <c r="F27" s="1374">
        <v>2</v>
      </c>
      <c r="G27" s="424">
        <f>I27+O27+U27+AA27</f>
        <v>0</v>
      </c>
      <c r="H27" s="131"/>
      <c r="I27" s="2635">
        <f>M21</f>
        <v>0</v>
      </c>
      <c r="J27" s="396">
        <f t="shared" ref="J27:J30" si="53">N21</f>
        <v>0</v>
      </c>
      <c r="K27" s="284"/>
      <c r="L27" s="291"/>
      <c r="M27" s="396">
        <f>I27-K27</f>
        <v>0</v>
      </c>
      <c r="N27" s="2636">
        <f t="shared" ref="N27:N30" si="54">J27-L27</f>
        <v>0</v>
      </c>
      <c r="O27" s="2635">
        <f>S21</f>
        <v>0</v>
      </c>
      <c r="P27" s="396">
        <f t="shared" ref="P27:P30" si="55">T21</f>
        <v>0</v>
      </c>
      <c r="Q27" s="284"/>
      <c r="R27" s="291"/>
      <c r="S27" s="396">
        <f>O27-Q27</f>
        <v>0</v>
      </c>
      <c r="T27" s="2636">
        <f t="shared" ref="T27:T30" si="56">P27-R27</f>
        <v>0</v>
      </c>
      <c r="U27" s="2635">
        <f>Y21</f>
        <v>0</v>
      </c>
      <c r="V27" s="396">
        <f t="shared" ref="V27:V30" si="57">Z21</f>
        <v>0</v>
      </c>
      <c r="W27" s="284"/>
      <c r="X27" s="291"/>
      <c r="Y27" s="396">
        <f>U27-W27</f>
        <v>0</v>
      </c>
      <c r="Z27" s="2636">
        <f t="shared" ref="Z27:Z30" si="58">V27-X27</f>
        <v>0</v>
      </c>
      <c r="AA27" s="2635">
        <f>AE21</f>
        <v>0</v>
      </c>
      <c r="AB27" s="396">
        <f t="shared" ref="AB27:AB30" si="59">AF21</f>
        <v>0</v>
      </c>
      <c r="AC27" s="284"/>
      <c r="AD27" s="291"/>
      <c r="AE27" s="396">
        <f>AA27-AC27</f>
        <v>0</v>
      </c>
      <c r="AF27" s="2636">
        <f t="shared" ref="AF27:AF30" si="60">AB27-AD27</f>
        <v>0</v>
      </c>
      <c r="AG27" s="397">
        <f t="shared" si="45"/>
        <v>0</v>
      </c>
      <c r="AH27" s="285">
        <f t="shared" si="46"/>
        <v>0</v>
      </c>
      <c r="AI27" s="285">
        <f t="shared" si="47"/>
        <v>0</v>
      </c>
      <c r="AJ27" s="2638">
        <f t="shared" si="48"/>
        <v>0</v>
      </c>
      <c r="AK27" s="285">
        <f t="shared" si="49"/>
        <v>0</v>
      </c>
      <c r="AL27" s="2638">
        <f t="shared" si="50"/>
        <v>0</v>
      </c>
      <c r="AM27" s="285">
        <f t="shared" si="51"/>
        <v>0</v>
      </c>
      <c r="AN27" s="288">
        <f t="shared" si="52"/>
        <v>0</v>
      </c>
      <c r="AO27" s="2128"/>
      <c r="AP27" s="2131"/>
      <c r="AQ27" s="2139"/>
      <c r="AR27" s="2135"/>
    </row>
    <row r="28" spans="2:44" ht="15" customHeight="1">
      <c r="B28" s="1375">
        <v>21</v>
      </c>
      <c r="C28" s="2115" t="s">
        <v>953</v>
      </c>
      <c r="D28" s="1374" t="s">
        <v>461</v>
      </c>
      <c r="E28" s="1374">
        <v>2018</v>
      </c>
      <c r="F28" s="1374">
        <v>3</v>
      </c>
      <c r="G28" s="424">
        <f>I28+O28+U28+AA28</f>
        <v>0</v>
      </c>
      <c r="H28" s="131"/>
      <c r="I28" s="2635">
        <f>M22</f>
        <v>0</v>
      </c>
      <c r="J28" s="396">
        <f t="shared" si="53"/>
        <v>0</v>
      </c>
      <c r="K28" s="284"/>
      <c r="L28" s="291"/>
      <c r="M28" s="396">
        <f>I28-K28</f>
        <v>0</v>
      </c>
      <c r="N28" s="2636">
        <f t="shared" si="54"/>
        <v>0</v>
      </c>
      <c r="O28" s="2635">
        <f>S22</f>
        <v>0</v>
      </c>
      <c r="P28" s="396">
        <f t="shared" si="55"/>
        <v>0</v>
      </c>
      <c r="Q28" s="284"/>
      <c r="R28" s="291"/>
      <c r="S28" s="396">
        <f>O28-Q28</f>
        <v>0</v>
      </c>
      <c r="T28" s="2636">
        <f t="shared" si="56"/>
        <v>0</v>
      </c>
      <c r="U28" s="2635">
        <f>Y22</f>
        <v>0</v>
      </c>
      <c r="V28" s="396">
        <f t="shared" si="57"/>
        <v>0</v>
      </c>
      <c r="W28" s="284"/>
      <c r="X28" s="291"/>
      <c r="Y28" s="396">
        <f>U28-W28</f>
        <v>0</v>
      </c>
      <c r="Z28" s="2636">
        <f t="shared" si="58"/>
        <v>0</v>
      </c>
      <c r="AA28" s="2635">
        <f>AE22</f>
        <v>0</v>
      </c>
      <c r="AB28" s="396">
        <f t="shared" si="59"/>
        <v>0</v>
      </c>
      <c r="AC28" s="284"/>
      <c r="AD28" s="291"/>
      <c r="AE28" s="396">
        <f>AA28-AC28</f>
        <v>0</v>
      </c>
      <c r="AF28" s="2636">
        <f t="shared" si="60"/>
        <v>0</v>
      </c>
      <c r="AG28" s="397">
        <f t="shared" si="45"/>
        <v>0</v>
      </c>
      <c r="AH28" s="285">
        <f t="shared" si="46"/>
        <v>0</v>
      </c>
      <c r="AI28" s="285">
        <f t="shared" si="47"/>
        <v>0</v>
      </c>
      <c r="AJ28" s="2638">
        <f t="shared" si="48"/>
        <v>0</v>
      </c>
      <c r="AK28" s="285">
        <f t="shared" si="49"/>
        <v>0</v>
      </c>
      <c r="AL28" s="2638">
        <f t="shared" si="50"/>
        <v>0</v>
      </c>
      <c r="AM28" s="285">
        <f t="shared" si="51"/>
        <v>0</v>
      </c>
      <c r="AN28" s="288">
        <f t="shared" si="52"/>
        <v>0</v>
      </c>
      <c r="AO28" s="2128"/>
      <c r="AP28" s="2131"/>
      <c r="AQ28" s="2139"/>
      <c r="AR28" s="2135"/>
    </row>
    <row r="29" spans="2:44" ht="15" customHeight="1">
      <c r="B29" s="1375">
        <v>22</v>
      </c>
      <c r="C29" s="2115" t="s">
        <v>953</v>
      </c>
      <c r="D29" s="1374" t="s">
        <v>461</v>
      </c>
      <c r="E29" s="1374">
        <v>2018</v>
      </c>
      <c r="F29" s="1374">
        <v>4</v>
      </c>
      <c r="G29" s="424">
        <f>I29+O29+U29+AA29</f>
        <v>0</v>
      </c>
      <c r="H29" s="131"/>
      <c r="I29" s="2635">
        <f>M23</f>
        <v>0</v>
      </c>
      <c r="J29" s="396">
        <f t="shared" si="53"/>
        <v>0</v>
      </c>
      <c r="K29" s="284"/>
      <c r="L29" s="291"/>
      <c r="M29" s="396">
        <f>I29-K29</f>
        <v>0</v>
      </c>
      <c r="N29" s="2636">
        <f t="shared" si="54"/>
        <v>0</v>
      </c>
      <c r="O29" s="2635">
        <f>S23</f>
        <v>0</v>
      </c>
      <c r="P29" s="396">
        <f t="shared" si="55"/>
        <v>0</v>
      </c>
      <c r="Q29" s="284"/>
      <c r="R29" s="291"/>
      <c r="S29" s="396">
        <f>O29-Q29</f>
        <v>0</v>
      </c>
      <c r="T29" s="2636">
        <f t="shared" si="56"/>
        <v>0</v>
      </c>
      <c r="U29" s="2635">
        <f>Y23</f>
        <v>0</v>
      </c>
      <c r="V29" s="396">
        <f t="shared" si="57"/>
        <v>0</v>
      </c>
      <c r="W29" s="284"/>
      <c r="X29" s="291"/>
      <c r="Y29" s="396">
        <f>U29-W29</f>
        <v>0</v>
      </c>
      <c r="Z29" s="2636">
        <f t="shared" si="58"/>
        <v>0</v>
      </c>
      <c r="AA29" s="2635">
        <f>AE23</f>
        <v>0</v>
      </c>
      <c r="AB29" s="396">
        <f t="shared" si="59"/>
        <v>0</v>
      </c>
      <c r="AC29" s="284"/>
      <c r="AD29" s="291"/>
      <c r="AE29" s="396">
        <f>AA29-AC29</f>
        <v>0</v>
      </c>
      <c r="AF29" s="2636">
        <f t="shared" si="60"/>
        <v>0</v>
      </c>
      <c r="AG29" s="397">
        <f t="shared" si="45"/>
        <v>0</v>
      </c>
      <c r="AH29" s="285">
        <f t="shared" si="46"/>
        <v>0</v>
      </c>
      <c r="AI29" s="285">
        <f t="shared" si="47"/>
        <v>0</v>
      </c>
      <c r="AJ29" s="2638">
        <f t="shared" si="48"/>
        <v>0</v>
      </c>
      <c r="AK29" s="285">
        <f t="shared" si="49"/>
        <v>0</v>
      </c>
      <c r="AL29" s="2638">
        <f t="shared" si="50"/>
        <v>0</v>
      </c>
      <c r="AM29" s="285">
        <f t="shared" si="51"/>
        <v>0</v>
      </c>
      <c r="AN29" s="288">
        <f t="shared" si="52"/>
        <v>0</v>
      </c>
      <c r="AO29" s="2128"/>
      <c r="AP29" s="2131"/>
      <c r="AQ29" s="2139"/>
      <c r="AR29" s="2135"/>
    </row>
    <row r="30" spans="2:44" ht="15.75" customHeight="1">
      <c r="B30" s="1375">
        <v>23</v>
      </c>
      <c r="C30" s="2115" t="s">
        <v>953</v>
      </c>
      <c r="D30" s="1374" t="s">
        <v>461</v>
      </c>
      <c r="E30" s="1374">
        <v>2018</v>
      </c>
      <c r="F30" s="1374" t="s">
        <v>458</v>
      </c>
      <c r="G30" s="424">
        <f>I30+O30+U30+AA30</f>
        <v>0</v>
      </c>
      <c r="H30" s="131"/>
      <c r="I30" s="2635">
        <f>M24</f>
        <v>0</v>
      </c>
      <c r="J30" s="396">
        <f t="shared" si="53"/>
        <v>0</v>
      </c>
      <c r="K30" s="284"/>
      <c r="L30" s="291"/>
      <c r="M30" s="396">
        <f>I30-K30</f>
        <v>0</v>
      </c>
      <c r="N30" s="2636">
        <f t="shared" si="54"/>
        <v>0</v>
      </c>
      <c r="O30" s="2635">
        <f>S24</f>
        <v>0</v>
      </c>
      <c r="P30" s="396">
        <f t="shared" si="55"/>
        <v>0</v>
      </c>
      <c r="Q30" s="284"/>
      <c r="R30" s="291"/>
      <c r="S30" s="396">
        <f>O30-Q30</f>
        <v>0</v>
      </c>
      <c r="T30" s="2636">
        <f t="shared" si="56"/>
        <v>0</v>
      </c>
      <c r="U30" s="2635">
        <f>Y24</f>
        <v>0</v>
      </c>
      <c r="V30" s="396">
        <f t="shared" si="57"/>
        <v>0</v>
      </c>
      <c r="W30" s="284"/>
      <c r="X30" s="291"/>
      <c r="Y30" s="396">
        <f>U30-W30</f>
        <v>0</v>
      </c>
      <c r="Z30" s="2636">
        <f t="shared" si="58"/>
        <v>0</v>
      </c>
      <c r="AA30" s="2635">
        <f>AE24</f>
        <v>0</v>
      </c>
      <c r="AB30" s="396">
        <f t="shared" si="59"/>
        <v>0</v>
      </c>
      <c r="AC30" s="284"/>
      <c r="AD30" s="291"/>
      <c r="AE30" s="396">
        <f>AA30-AC30</f>
        <v>0</v>
      </c>
      <c r="AF30" s="2636">
        <f t="shared" si="60"/>
        <v>0</v>
      </c>
      <c r="AG30" s="397">
        <f t="shared" si="45"/>
        <v>0</v>
      </c>
      <c r="AH30" s="285">
        <f t="shared" si="46"/>
        <v>0</v>
      </c>
      <c r="AI30" s="285">
        <f t="shared" si="47"/>
        <v>0</v>
      </c>
      <c r="AJ30" s="2638">
        <f t="shared" si="48"/>
        <v>0</v>
      </c>
      <c r="AK30" s="285">
        <f t="shared" si="49"/>
        <v>0</v>
      </c>
      <c r="AL30" s="2638">
        <f t="shared" si="50"/>
        <v>0</v>
      </c>
      <c r="AM30" s="285">
        <f t="shared" si="51"/>
        <v>0</v>
      </c>
      <c r="AN30" s="288">
        <f t="shared" si="52"/>
        <v>0</v>
      </c>
      <c r="AO30" s="2129"/>
      <c r="AP30" s="2132"/>
      <c r="AQ30" s="2140"/>
      <c r="AR30" s="2136"/>
    </row>
    <row r="31" spans="2:44" s="2123" customFormat="1" ht="15.75" customHeight="1" thickBot="1">
      <c r="B31" s="2116">
        <v>24</v>
      </c>
      <c r="C31" s="2117" t="s">
        <v>954</v>
      </c>
      <c r="D31" s="2118" t="s">
        <v>461</v>
      </c>
      <c r="E31" s="2119">
        <v>2018</v>
      </c>
      <c r="F31" s="2118" t="s">
        <v>49</v>
      </c>
      <c r="G31" s="2120">
        <f t="shared" ref="G31:AE31" si="61">SUM(G26:G30)</f>
        <v>0</v>
      </c>
      <c r="H31" s="2124">
        <f t="shared" si="61"/>
        <v>0</v>
      </c>
      <c r="I31" s="2120">
        <f t="shared" ref="I31:AD31" si="62">SUM(I26:I30)</f>
        <v>0</v>
      </c>
      <c r="J31" s="2122">
        <f t="shared" si="62"/>
        <v>0</v>
      </c>
      <c r="K31" s="2121">
        <f t="shared" si="62"/>
        <v>0</v>
      </c>
      <c r="L31" s="2121">
        <f t="shared" si="62"/>
        <v>0</v>
      </c>
      <c r="M31" s="2121">
        <f t="shared" si="62"/>
        <v>0</v>
      </c>
      <c r="N31" s="2124">
        <f t="shared" si="62"/>
        <v>0</v>
      </c>
      <c r="O31" s="2120">
        <f t="shared" si="62"/>
        <v>0</v>
      </c>
      <c r="P31" s="2122">
        <f t="shared" si="62"/>
        <v>0</v>
      </c>
      <c r="Q31" s="2121">
        <f t="shared" si="62"/>
        <v>0</v>
      </c>
      <c r="R31" s="2121">
        <f t="shared" si="62"/>
        <v>0</v>
      </c>
      <c r="S31" s="2121">
        <f t="shared" si="62"/>
        <v>0</v>
      </c>
      <c r="T31" s="2124">
        <f t="shared" si="62"/>
        <v>0</v>
      </c>
      <c r="U31" s="2120">
        <f t="shared" si="62"/>
        <v>0</v>
      </c>
      <c r="V31" s="2122">
        <f t="shared" si="62"/>
        <v>0</v>
      </c>
      <c r="W31" s="2121">
        <f t="shared" si="62"/>
        <v>0</v>
      </c>
      <c r="X31" s="2121">
        <f t="shared" si="62"/>
        <v>0</v>
      </c>
      <c r="Y31" s="2121">
        <f t="shared" si="62"/>
        <v>0</v>
      </c>
      <c r="Z31" s="2124">
        <f t="shared" si="62"/>
        <v>0</v>
      </c>
      <c r="AA31" s="2120">
        <f t="shared" si="62"/>
        <v>0</v>
      </c>
      <c r="AB31" s="2122">
        <f t="shared" si="62"/>
        <v>0</v>
      </c>
      <c r="AC31" s="2121">
        <f t="shared" si="62"/>
        <v>0</v>
      </c>
      <c r="AD31" s="2121">
        <f t="shared" si="62"/>
        <v>0</v>
      </c>
      <c r="AE31" s="2121">
        <f t="shared" si="61"/>
        <v>0</v>
      </c>
      <c r="AF31" s="2124">
        <f t="shared" ref="AF31" si="63">SUM(AF26:AF30)</f>
        <v>0</v>
      </c>
      <c r="AG31" s="2120">
        <f t="shared" ref="AG31:AN31" si="64">SUM(AG26:AG30)</f>
        <v>0</v>
      </c>
      <c r="AH31" s="2121">
        <f t="shared" si="64"/>
        <v>0</v>
      </c>
      <c r="AI31" s="2121">
        <f t="shared" si="64"/>
        <v>0</v>
      </c>
      <c r="AJ31" s="2122">
        <f t="shared" si="64"/>
        <v>0</v>
      </c>
      <c r="AK31" s="2121">
        <f t="shared" si="64"/>
        <v>0</v>
      </c>
      <c r="AL31" s="2122">
        <f t="shared" si="64"/>
        <v>0</v>
      </c>
      <c r="AM31" s="2121">
        <f t="shared" si="64"/>
        <v>0</v>
      </c>
      <c r="AN31" s="2124">
        <f t="shared" si="64"/>
        <v>0</v>
      </c>
      <c r="AO31" s="2125"/>
      <c r="AP31" s="2133"/>
      <c r="AQ31" s="2126"/>
      <c r="AR31" s="2137"/>
    </row>
    <row r="32" spans="2:44" ht="15" customHeight="1">
      <c r="B32" s="1375">
        <v>25</v>
      </c>
      <c r="C32" s="2115" t="s">
        <v>953</v>
      </c>
      <c r="D32" s="1376" t="s">
        <v>7</v>
      </c>
      <c r="E32" s="1376">
        <v>2016</v>
      </c>
      <c r="F32" s="1376">
        <v>1</v>
      </c>
      <c r="G32" s="424">
        <f>I32+O32+U32+AA32</f>
        <v>0</v>
      </c>
      <c r="H32" s="131"/>
      <c r="I32" s="2635">
        <f>M8</f>
        <v>0</v>
      </c>
      <c r="J32" s="396">
        <f>N8</f>
        <v>0</v>
      </c>
      <c r="K32" s="284"/>
      <c r="L32" s="291"/>
      <c r="M32" s="396">
        <f>I32-K32</f>
        <v>0</v>
      </c>
      <c r="N32" s="2636">
        <f>J32-L32</f>
        <v>0</v>
      </c>
      <c r="O32" s="2635">
        <f>S8</f>
        <v>0</v>
      </c>
      <c r="P32" s="396">
        <f>T8</f>
        <v>0</v>
      </c>
      <c r="Q32" s="284"/>
      <c r="R32" s="291"/>
      <c r="S32" s="396">
        <f>O32-Q32</f>
        <v>0</v>
      </c>
      <c r="T32" s="2636">
        <f>P32-R32</f>
        <v>0</v>
      </c>
      <c r="U32" s="2635">
        <f>Y8</f>
        <v>0</v>
      </c>
      <c r="V32" s="396">
        <f>Z8</f>
        <v>0</v>
      </c>
      <c r="W32" s="284"/>
      <c r="X32" s="291"/>
      <c r="Y32" s="396">
        <f>U32-W32</f>
        <v>0</v>
      </c>
      <c r="Z32" s="2636">
        <f>V32-X32</f>
        <v>0</v>
      </c>
      <c r="AA32" s="2635">
        <f>AE8</f>
        <v>0</v>
      </c>
      <c r="AB32" s="396">
        <f>AF8</f>
        <v>0</v>
      </c>
      <c r="AC32" s="284"/>
      <c r="AD32" s="291"/>
      <c r="AE32" s="425">
        <f>AA32-AC32</f>
        <v>0</v>
      </c>
      <c r="AF32" s="2636">
        <f>AB32-AD32</f>
        <v>0</v>
      </c>
      <c r="AG32" s="397">
        <f t="shared" ref="AG32:AG36" si="65">M32*AO32</f>
        <v>0</v>
      </c>
      <c r="AH32" s="286">
        <f t="shared" ref="AH32:AH36" si="66">N32*AO32</f>
        <v>0</v>
      </c>
      <c r="AI32" s="286">
        <f t="shared" ref="AI32:AI36" si="67">S32*AP32</f>
        <v>0</v>
      </c>
      <c r="AJ32" s="2637">
        <f t="shared" ref="AJ32:AJ36" si="68">T32*AP32</f>
        <v>0</v>
      </c>
      <c r="AK32" s="286">
        <f t="shared" ref="AK32:AK36" si="69">Y32*AQ32</f>
        <v>0</v>
      </c>
      <c r="AL32" s="2637">
        <f t="shared" ref="AL32:AL36" si="70">Z32*AQ32</f>
        <v>0</v>
      </c>
      <c r="AM32" s="286">
        <f t="shared" ref="AM32:AM36" si="71">AE32*AR32</f>
        <v>0</v>
      </c>
      <c r="AN32" s="287">
        <f t="shared" ref="AN32:AN36" si="72">AF32*AR32</f>
        <v>0</v>
      </c>
      <c r="AO32" s="2127"/>
      <c r="AP32" s="2130"/>
      <c r="AQ32" s="2138"/>
      <c r="AR32" s="2134"/>
    </row>
    <row r="33" spans="2:44" ht="15" customHeight="1">
      <c r="B33" s="1375">
        <v>26</v>
      </c>
      <c r="C33" s="2115" t="s">
        <v>953</v>
      </c>
      <c r="D33" s="1374" t="s">
        <v>7</v>
      </c>
      <c r="E33" s="1374">
        <v>2016</v>
      </c>
      <c r="F33" s="1374">
        <v>2</v>
      </c>
      <c r="G33" s="424">
        <f>I33+O33+U33+AA33</f>
        <v>0</v>
      </c>
      <c r="H33" s="131"/>
      <c r="I33" s="2635">
        <f t="shared" ref="I33:J36" si="73">M9</f>
        <v>0</v>
      </c>
      <c r="J33" s="396">
        <f t="shared" si="73"/>
        <v>0</v>
      </c>
      <c r="K33" s="284"/>
      <c r="L33" s="291"/>
      <c r="M33" s="396">
        <f>I33-K33</f>
        <v>0</v>
      </c>
      <c r="N33" s="2636">
        <f t="shared" ref="N33:N36" si="74">J33-L33</f>
        <v>0</v>
      </c>
      <c r="O33" s="2635">
        <f t="shared" ref="O33:P36" si="75">S9</f>
        <v>0</v>
      </c>
      <c r="P33" s="396">
        <f t="shared" si="75"/>
        <v>0</v>
      </c>
      <c r="Q33" s="284"/>
      <c r="R33" s="291"/>
      <c r="S33" s="396">
        <f>O33-Q33</f>
        <v>0</v>
      </c>
      <c r="T33" s="2636">
        <f t="shared" ref="T33:T36" si="76">P33-R33</f>
        <v>0</v>
      </c>
      <c r="U33" s="2635">
        <f t="shared" ref="U33:V36" si="77">Y9</f>
        <v>0</v>
      </c>
      <c r="V33" s="396">
        <f t="shared" si="77"/>
        <v>0</v>
      </c>
      <c r="W33" s="284"/>
      <c r="X33" s="291"/>
      <c r="Y33" s="396">
        <f>U33-W33</f>
        <v>0</v>
      </c>
      <c r="Z33" s="2636">
        <f t="shared" ref="Z33:Z36" si="78">V33-X33</f>
        <v>0</v>
      </c>
      <c r="AA33" s="2635">
        <f t="shared" ref="AA33:AB36" si="79">AE9</f>
        <v>0</v>
      </c>
      <c r="AB33" s="396">
        <f t="shared" si="79"/>
        <v>0</v>
      </c>
      <c r="AC33" s="284"/>
      <c r="AD33" s="291"/>
      <c r="AE33" s="396">
        <f>AA33-AC33</f>
        <v>0</v>
      </c>
      <c r="AF33" s="2636">
        <f t="shared" ref="AF33:AF36" si="80">AB33-AD33</f>
        <v>0</v>
      </c>
      <c r="AG33" s="397">
        <f t="shared" si="65"/>
        <v>0</v>
      </c>
      <c r="AH33" s="285">
        <f t="shared" si="66"/>
        <v>0</v>
      </c>
      <c r="AI33" s="285">
        <f t="shared" si="67"/>
        <v>0</v>
      </c>
      <c r="AJ33" s="2638">
        <f t="shared" si="68"/>
        <v>0</v>
      </c>
      <c r="AK33" s="285">
        <f t="shared" si="69"/>
        <v>0</v>
      </c>
      <c r="AL33" s="2638">
        <f t="shared" si="70"/>
        <v>0</v>
      </c>
      <c r="AM33" s="285">
        <f t="shared" si="71"/>
        <v>0</v>
      </c>
      <c r="AN33" s="288">
        <f t="shared" si="72"/>
        <v>0</v>
      </c>
      <c r="AO33" s="2128"/>
      <c r="AP33" s="2131"/>
      <c r="AQ33" s="2139"/>
      <c r="AR33" s="2135"/>
    </row>
    <row r="34" spans="2:44" ht="15" customHeight="1">
      <c r="B34" s="1375">
        <v>27</v>
      </c>
      <c r="C34" s="2115" t="s">
        <v>953</v>
      </c>
      <c r="D34" s="1374" t="s">
        <v>7</v>
      </c>
      <c r="E34" s="1374">
        <v>2016</v>
      </c>
      <c r="F34" s="1374">
        <v>3</v>
      </c>
      <c r="G34" s="424">
        <f>I34+O34+U34+AA34</f>
        <v>0</v>
      </c>
      <c r="H34" s="131"/>
      <c r="I34" s="2635">
        <f t="shared" si="73"/>
        <v>0</v>
      </c>
      <c r="J34" s="396">
        <f t="shared" si="73"/>
        <v>0</v>
      </c>
      <c r="K34" s="284"/>
      <c r="L34" s="291"/>
      <c r="M34" s="396">
        <f>I34-K34</f>
        <v>0</v>
      </c>
      <c r="N34" s="2636">
        <f t="shared" si="74"/>
        <v>0</v>
      </c>
      <c r="O34" s="2635">
        <f t="shared" si="75"/>
        <v>0</v>
      </c>
      <c r="P34" s="396">
        <f t="shared" si="75"/>
        <v>0</v>
      </c>
      <c r="Q34" s="284"/>
      <c r="R34" s="291"/>
      <c r="S34" s="396">
        <f>O34-Q34</f>
        <v>0</v>
      </c>
      <c r="T34" s="2636">
        <f t="shared" si="76"/>
        <v>0</v>
      </c>
      <c r="U34" s="2635">
        <f t="shared" si="77"/>
        <v>0</v>
      </c>
      <c r="V34" s="396">
        <f t="shared" si="77"/>
        <v>0</v>
      </c>
      <c r="W34" s="284"/>
      <c r="X34" s="291"/>
      <c r="Y34" s="396">
        <f>U34-W34</f>
        <v>0</v>
      </c>
      <c r="Z34" s="2636">
        <f t="shared" si="78"/>
        <v>0</v>
      </c>
      <c r="AA34" s="2635">
        <f t="shared" si="79"/>
        <v>0</v>
      </c>
      <c r="AB34" s="396">
        <f t="shared" si="79"/>
        <v>0</v>
      </c>
      <c r="AC34" s="284"/>
      <c r="AD34" s="291"/>
      <c r="AE34" s="396">
        <f>AA34-AC34</f>
        <v>0</v>
      </c>
      <c r="AF34" s="2636">
        <f t="shared" si="80"/>
        <v>0</v>
      </c>
      <c r="AG34" s="397">
        <f t="shared" si="65"/>
        <v>0</v>
      </c>
      <c r="AH34" s="285">
        <f t="shared" si="66"/>
        <v>0</v>
      </c>
      <c r="AI34" s="285">
        <f t="shared" si="67"/>
        <v>0</v>
      </c>
      <c r="AJ34" s="2638">
        <f t="shared" si="68"/>
        <v>0</v>
      </c>
      <c r="AK34" s="285">
        <f t="shared" si="69"/>
        <v>0</v>
      </c>
      <c r="AL34" s="2638">
        <f t="shared" si="70"/>
        <v>0</v>
      </c>
      <c r="AM34" s="285">
        <f t="shared" si="71"/>
        <v>0</v>
      </c>
      <c r="AN34" s="288">
        <f t="shared" si="72"/>
        <v>0</v>
      </c>
      <c r="AO34" s="2128"/>
      <c r="AP34" s="2131"/>
      <c r="AQ34" s="2139"/>
      <c r="AR34" s="2135"/>
    </row>
    <row r="35" spans="2:44" ht="15" customHeight="1">
      <c r="B35" s="1375">
        <v>28</v>
      </c>
      <c r="C35" s="2115" t="s">
        <v>953</v>
      </c>
      <c r="D35" s="1374" t="s">
        <v>7</v>
      </c>
      <c r="E35" s="1374">
        <v>2016</v>
      </c>
      <c r="F35" s="1374">
        <v>4</v>
      </c>
      <c r="G35" s="424">
        <f>I35+O35+U35+AA35</f>
        <v>0</v>
      </c>
      <c r="H35" s="131"/>
      <c r="I35" s="2635">
        <f t="shared" si="73"/>
        <v>0</v>
      </c>
      <c r="J35" s="396">
        <f t="shared" si="73"/>
        <v>0</v>
      </c>
      <c r="K35" s="284"/>
      <c r="L35" s="291"/>
      <c r="M35" s="396">
        <f>I35-K35</f>
        <v>0</v>
      </c>
      <c r="N35" s="2636">
        <f t="shared" si="74"/>
        <v>0</v>
      </c>
      <c r="O35" s="2635">
        <f t="shared" si="75"/>
        <v>0</v>
      </c>
      <c r="P35" s="396">
        <f t="shared" si="75"/>
        <v>0</v>
      </c>
      <c r="Q35" s="284"/>
      <c r="R35" s="291"/>
      <c r="S35" s="396">
        <f>O35-Q35</f>
        <v>0</v>
      </c>
      <c r="T35" s="2636">
        <f t="shared" si="76"/>
        <v>0</v>
      </c>
      <c r="U35" s="2635">
        <f t="shared" si="77"/>
        <v>0</v>
      </c>
      <c r="V35" s="396">
        <f t="shared" si="77"/>
        <v>0</v>
      </c>
      <c r="W35" s="284"/>
      <c r="X35" s="291"/>
      <c r="Y35" s="396">
        <f>U35-W35</f>
        <v>0</v>
      </c>
      <c r="Z35" s="2636">
        <f t="shared" si="78"/>
        <v>0</v>
      </c>
      <c r="AA35" s="2635">
        <f t="shared" si="79"/>
        <v>0</v>
      </c>
      <c r="AB35" s="396">
        <f t="shared" si="79"/>
        <v>0</v>
      </c>
      <c r="AC35" s="284"/>
      <c r="AD35" s="291"/>
      <c r="AE35" s="396">
        <f>AA35-AC35</f>
        <v>0</v>
      </c>
      <c r="AF35" s="2636">
        <f t="shared" si="80"/>
        <v>0</v>
      </c>
      <c r="AG35" s="397">
        <f t="shared" si="65"/>
        <v>0</v>
      </c>
      <c r="AH35" s="285">
        <f t="shared" si="66"/>
        <v>0</v>
      </c>
      <c r="AI35" s="285">
        <f t="shared" si="67"/>
        <v>0</v>
      </c>
      <c r="AJ35" s="2638">
        <f t="shared" si="68"/>
        <v>0</v>
      </c>
      <c r="AK35" s="285">
        <f t="shared" si="69"/>
        <v>0</v>
      </c>
      <c r="AL35" s="2638">
        <f t="shared" si="70"/>
        <v>0</v>
      </c>
      <c r="AM35" s="285">
        <f t="shared" si="71"/>
        <v>0</v>
      </c>
      <c r="AN35" s="288">
        <f t="shared" si="72"/>
        <v>0</v>
      </c>
      <c r="AO35" s="2128"/>
      <c r="AP35" s="2131"/>
      <c r="AQ35" s="2139"/>
      <c r="AR35" s="2135"/>
    </row>
    <row r="36" spans="2:44" ht="15.75" customHeight="1">
      <c r="B36" s="1375">
        <v>29</v>
      </c>
      <c r="C36" s="2115" t="s">
        <v>953</v>
      </c>
      <c r="D36" s="1374" t="s">
        <v>7</v>
      </c>
      <c r="E36" s="1374">
        <v>2016</v>
      </c>
      <c r="F36" s="1374" t="s">
        <v>458</v>
      </c>
      <c r="G36" s="424">
        <f>I36+O36+U36+AA36</f>
        <v>0</v>
      </c>
      <c r="H36" s="131"/>
      <c r="I36" s="2635">
        <f t="shared" si="73"/>
        <v>0</v>
      </c>
      <c r="J36" s="396">
        <f t="shared" si="73"/>
        <v>0</v>
      </c>
      <c r="K36" s="284"/>
      <c r="L36" s="291"/>
      <c r="M36" s="396">
        <f>I36-K36</f>
        <v>0</v>
      </c>
      <c r="N36" s="2636">
        <f t="shared" si="74"/>
        <v>0</v>
      </c>
      <c r="O36" s="2635">
        <f t="shared" si="75"/>
        <v>0</v>
      </c>
      <c r="P36" s="396">
        <f t="shared" si="75"/>
        <v>0</v>
      </c>
      <c r="Q36" s="284"/>
      <c r="R36" s="291"/>
      <c r="S36" s="396">
        <f>O36-Q36</f>
        <v>0</v>
      </c>
      <c r="T36" s="2636">
        <f t="shared" si="76"/>
        <v>0</v>
      </c>
      <c r="U36" s="2635">
        <f t="shared" si="77"/>
        <v>0</v>
      </c>
      <c r="V36" s="396">
        <f t="shared" si="77"/>
        <v>0</v>
      </c>
      <c r="W36" s="284"/>
      <c r="X36" s="291"/>
      <c r="Y36" s="396">
        <f>U36-W36</f>
        <v>0</v>
      </c>
      <c r="Z36" s="2636">
        <f t="shared" si="78"/>
        <v>0</v>
      </c>
      <c r="AA36" s="2635">
        <f t="shared" si="79"/>
        <v>0</v>
      </c>
      <c r="AB36" s="396">
        <f t="shared" si="79"/>
        <v>0</v>
      </c>
      <c r="AC36" s="284"/>
      <c r="AD36" s="291"/>
      <c r="AE36" s="396">
        <f>AA36-AC36</f>
        <v>0</v>
      </c>
      <c r="AF36" s="2636">
        <f t="shared" si="80"/>
        <v>0</v>
      </c>
      <c r="AG36" s="397">
        <f t="shared" si="65"/>
        <v>0</v>
      </c>
      <c r="AH36" s="285">
        <f t="shared" si="66"/>
        <v>0</v>
      </c>
      <c r="AI36" s="285">
        <f t="shared" si="67"/>
        <v>0</v>
      </c>
      <c r="AJ36" s="2638">
        <f t="shared" si="68"/>
        <v>0</v>
      </c>
      <c r="AK36" s="285">
        <f t="shared" si="69"/>
        <v>0</v>
      </c>
      <c r="AL36" s="2638">
        <f t="shared" si="70"/>
        <v>0</v>
      </c>
      <c r="AM36" s="285">
        <f t="shared" si="71"/>
        <v>0</v>
      </c>
      <c r="AN36" s="288">
        <f t="shared" si="72"/>
        <v>0</v>
      </c>
      <c r="AO36" s="2129"/>
      <c r="AP36" s="2132"/>
      <c r="AQ36" s="2140"/>
      <c r="AR36" s="2136"/>
    </row>
    <row r="37" spans="2:44" s="2123" customFormat="1" ht="15.75" customHeight="1" thickBot="1">
      <c r="B37" s="2116">
        <v>30</v>
      </c>
      <c r="C37" s="2117" t="s">
        <v>954</v>
      </c>
      <c r="D37" s="2118" t="s">
        <v>7</v>
      </c>
      <c r="E37" s="2119">
        <v>2016</v>
      </c>
      <c r="F37" s="2118" t="s">
        <v>49</v>
      </c>
      <c r="G37" s="2120">
        <f t="shared" ref="G37:AE37" si="81">SUM(G32:G36)</f>
        <v>0</v>
      </c>
      <c r="H37" s="2124">
        <f t="shared" si="81"/>
        <v>0</v>
      </c>
      <c r="I37" s="2120">
        <f t="shared" si="81"/>
        <v>0</v>
      </c>
      <c r="J37" s="2122">
        <f t="shared" si="81"/>
        <v>0</v>
      </c>
      <c r="K37" s="2121">
        <f t="shared" si="81"/>
        <v>0</v>
      </c>
      <c r="L37" s="2121">
        <f t="shared" si="81"/>
        <v>0</v>
      </c>
      <c r="M37" s="2121">
        <f t="shared" si="81"/>
        <v>0</v>
      </c>
      <c r="N37" s="2124">
        <f t="shared" si="81"/>
        <v>0</v>
      </c>
      <c r="O37" s="2120">
        <f t="shared" si="81"/>
        <v>0</v>
      </c>
      <c r="P37" s="2122">
        <f t="shared" si="81"/>
        <v>0</v>
      </c>
      <c r="Q37" s="2121">
        <f t="shared" si="81"/>
        <v>0</v>
      </c>
      <c r="R37" s="2121">
        <f t="shared" si="81"/>
        <v>0</v>
      </c>
      <c r="S37" s="2121">
        <f t="shared" si="81"/>
        <v>0</v>
      </c>
      <c r="T37" s="2124">
        <f t="shared" si="81"/>
        <v>0</v>
      </c>
      <c r="U37" s="2120">
        <f t="shared" si="81"/>
        <v>0</v>
      </c>
      <c r="V37" s="2122">
        <f t="shared" si="81"/>
        <v>0</v>
      </c>
      <c r="W37" s="2121">
        <f t="shared" si="81"/>
        <v>0</v>
      </c>
      <c r="X37" s="2121">
        <f t="shared" si="81"/>
        <v>0</v>
      </c>
      <c r="Y37" s="2121">
        <f t="shared" si="81"/>
        <v>0</v>
      </c>
      <c r="Z37" s="2124">
        <f t="shared" si="81"/>
        <v>0</v>
      </c>
      <c r="AA37" s="2120">
        <f t="shared" si="81"/>
        <v>0</v>
      </c>
      <c r="AB37" s="2122">
        <f t="shared" si="81"/>
        <v>0</v>
      </c>
      <c r="AC37" s="2121">
        <f t="shared" si="81"/>
        <v>0</v>
      </c>
      <c r="AD37" s="2121">
        <f t="shared" si="81"/>
        <v>0</v>
      </c>
      <c r="AE37" s="2121">
        <f t="shared" si="81"/>
        <v>0</v>
      </c>
      <c r="AF37" s="2124">
        <f t="shared" ref="AF37" si="82">SUM(AF32:AF36)</f>
        <v>0</v>
      </c>
      <c r="AG37" s="2120">
        <f t="shared" ref="AG37:AN37" si="83">SUM(AG32:AG36)</f>
        <v>0</v>
      </c>
      <c r="AH37" s="2121">
        <f t="shared" si="83"/>
        <v>0</v>
      </c>
      <c r="AI37" s="2121">
        <f t="shared" si="83"/>
        <v>0</v>
      </c>
      <c r="AJ37" s="2122">
        <f t="shared" si="83"/>
        <v>0</v>
      </c>
      <c r="AK37" s="2121">
        <f t="shared" si="83"/>
        <v>0</v>
      </c>
      <c r="AL37" s="2122">
        <f t="shared" si="83"/>
        <v>0</v>
      </c>
      <c r="AM37" s="2121">
        <f t="shared" si="83"/>
        <v>0</v>
      </c>
      <c r="AN37" s="2124">
        <f t="shared" si="83"/>
        <v>0</v>
      </c>
      <c r="AO37" s="2125"/>
      <c r="AP37" s="2133"/>
      <c r="AQ37" s="2126"/>
      <c r="AR37" s="2137"/>
    </row>
    <row r="38" spans="2:44" ht="15" customHeight="1">
      <c r="B38" s="1375">
        <v>31</v>
      </c>
      <c r="C38" s="2115" t="s">
        <v>953</v>
      </c>
      <c r="D38" s="1374" t="s">
        <v>7</v>
      </c>
      <c r="E38" s="1376">
        <v>2017</v>
      </c>
      <c r="F38" s="1374">
        <v>1</v>
      </c>
      <c r="G38" s="2639">
        <f>I38+O38+U38+AA38</f>
        <v>0</v>
      </c>
      <c r="H38" s="2640"/>
      <c r="I38" s="2635">
        <f>M32</f>
        <v>0</v>
      </c>
      <c r="J38" s="396">
        <f>N32</f>
        <v>0</v>
      </c>
      <c r="K38" s="284"/>
      <c r="L38" s="291"/>
      <c r="M38" s="396">
        <f>I38-K38</f>
        <v>0</v>
      </c>
      <c r="N38" s="2636">
        <f>J38-L38</f>
        <v>0</v>
      </c>
      <c r="O38" s="2635">
        <f>S32</f>
        <v>0</v>
      </c>
      <c r="P38" s="396">
        <f>T32</f>
        <v>0</v>
      </c>
      <c r="Q38" s="284"/>
      <c r="R38" s="291"/>
      <c r="S38" s="396">
        <f>O38-Q38</f>
        <v>0</v>
      </c>
      <c r="T38" s="2636">
        <f>P38-R38</f>
        <v>0</v>
      </c>
      <c r="U38" s="2635">
        <f>Y32</f>
        <v>0</v>
      </c>
      <c r="V38" s="396">
        <f>Z32</f>
        <v>0</v>
      </c>
      <c r="W38" s="284"/>
      <c r="X38" s="291"/>
      <c r="Y38" s="396">
        <f>U38-W38</f>
        <v>0</v>
      </c>
      <c r="Z38" s="2636">
        <f>V38-X38</f>
        <v>0</v>
      </c>
      <c r="AA38" s="2635">
        <f>AE32</f>
        <v>0</v>
      </c>
      <c r="AB38" s="396">
        <f>AF32</f>
        <v>0</v>
      </c>
      <c r="AC38" s="284"/>
      <c r="AD38" s="291"/>
      <c r="AE38" s="396">
        <f>AA38-AC38</f>
        <v>0</v>
      </c>
      <c r="AF38" s="2636">
        <f>AB38-AD38</f>
        <v>0</v>
      </c>
      <c r="AG38" s="397">
        <f t="shared" ref="AG38:AG42" si="84">M38*AO38</f>
        <v>0</v>
      </c>
      <c r="AH38" s="286">
        <f t="shared" ref="AH38:AH42" si="85">N38*AO38</f>
        <v>0</v>
      </c>
      <c r="AI38" s="286">
        <f t="shared" ref="AI38:AI42" si="86">S38*AP38</f>
        <v>0</v>
      </c>
      <c r="AJ38" s="2637">
        <f t="shared" ref="AJ38:AJ42" si="87">T38*AP38</f>
        <v>0</v>
      </c>
      <c r="AK38" s="286">
        <f t="shared" ref="AK38:AK42" si="88">Y38*AQ38</f>
        <v>0</v>
      </c>
      <c r="AL38" s="2637">
        <f t="shared" ref="AL38:AL42" si="89">Z38*AQ38</f>
        <v>0</v>
      </c>
      <c r="AM38" s="286">
        <f t="shared" ref="AM38:AM42" si="90">AE38*AR38</f>
        <v>0</v>
      </c>
      <c r="AN38" s="287">
        <f t="shared" ref="AN38:AN42" si="91">AF38*AR38</f>
        <v>0</v>
      </c>
      <c r="AO38" s="2127"/>
      <c r="AP38" s="2130"/>
      <c r="AQ38" s="2138"/>
      <c r="AR38" s="2134"/>
    </row>
    <row r="39" spans="2:44" ht="14.25" customHeight="1">
      <c r="B39" s="1375">
        <v>32</v>
      </c>
      <c r="C39" s="2115" t="s">
        <v>953</v>
      </c>
      <c r="D39" s="1374" t="s">
        <v>7</v>
      </c>
      <c r="E39" s="1374">
        <v>2017</v>
      </c>
      <c r="F39" s="1374">
        <v>2</v>
      </c>
      <c r="G39" s="424">
        <f>I39+O39+U39+AA39</f>
        <v>0</v>
      </c>
      <c r="H39" s="131"/>
      <c r="I39" s="2635">
        <f>M33</f>
        <v>0</v>
      </c>
      <c r="J39" s="396">
        <f t="shared" ref="J39:J42" si="92">N33</f>
        <v>0</v>
      </c>
      <c r="K39" s="284"/>
      <c r="L39" s="291"/>
      <c r="M39" s="396">
        <f>I39-K39</f>
        <v>0</v>
      </c>
      <c r="N39" s="2636">
        <f t="shared" ref="N39:N42" si="93">J39-L39</f>
        <v>0</v>
      </c>
      <c r="O39" s="2635">
        <f>S33</f>
        <v>0</v>
      </c>
      <c r="P39" s="396">
        <f t="shared" ref="P39:P42" si="94">T33</f>
        <v>0</v>
      </c>
      <c r="Q39" s="284"/>
      <c r="R39" s="291"/>
      <c r="S39" s="396">
        <f>O39-Q39</f>
        <v>0</v>
      </c>
      <c r="T39" s="2636">
        <f t="shared" ref="T39:T42" si="95">P39-R39</f>
        <v>0</v>
      </c>
      <c r="U39" s="2635">
        <f>Y33</f>
        <v>0</v>
      </c>
      <c r="V39" s="396">
        <f t="shared" ref="V39:V42" si="96">Z33</f>
        <v>0</v>
      </c>
      <c r="W39" s="284"/>
      <c r="X39" s="291"/>
      <c r="Y39" s="396">
        <f>U39-W39</f>
        <v>0</v>
      </c>
      <c r="Z39" s="2636">
        <f t="shared" ref="Z39:Z42" si="97">V39-X39</f>
        <v>0</v>
      </c>
      <c r="AA39" s="2635">
        <f>AE33</f>
        <v>0</v>
      </c>
      <c r="AB39" s="396">
        <f t="shared" ref="AB39:AB42" si="98">AF33</f>
        <v>0</v>
      </c>
      <c r="AC39" s="284"/>
      <c r="AD39" s="291"/>
      <c r="AE39" s="396">
        <f>AA39-AC39</f>
        <v>0</v>
      </c>
      <c r="AF39" s="2636">
        <f t="shared" ref="AF39:AF42" si="99">AB39-AD39</f>
        <v>0</v>
      </c>
      <c r="AG39" s="397">
        <f t="shared" si="84"/>
        <v>0</v>
      </c>
      <c r="AH39" s="285">
        <f t="shared" si="85"/>
        <v>0</v>
      </c>
      <c r="AI39" s="285">
        <f t="shared" si="86"/>
        <v>0</v>
      </c>
      <c r="AJ39" s="2638">
        <f t="shared" si="87"/>
        <v>0</v>
      </c>
      <c r="AK39" s="285">
        <f t="shared" si="88"/>
        <v>0</v>
      </c>
      <c r="AL39" s="2638">
        <f t="shared" si="89"/>
        <v>0</v>
      </c>
      <c r="AM39" s="285">
        <f t="shared" si="90"/>
        <v>0</v>
      </c>
      <c r="AN39" s="288">
        <f t="shared" si="91"/>
        <v>0</v>
      </c>
      <c r="AO39" s="2128"/>
      <c r="AP39" s="2131"/>
      <c r="AQ39" s="2139"/>
      <c r="AR39" s="2135"/>
    </row>
    <row r="40" spans="2:44" ht="14.25" customHeight="1">
      <c r="B40" s="1375">
        <v>33</v>
      </c>
      <c r="C40" s="2115" t="s">
        <v>953</v>
      </c>
      <c r="D40" s="1374" t="s">
        <v>7</v>
      </c>
      <c r="E40" s="1374">
        <v>2017</v>
      </c>
      <c r="F40" s="1374">
        <v>3</v>
      </c>
      <c r="G40" s="424">
        <f>I40+O40+U40+AA40</f>
        <v>0</v>
      </c>
      <c r="H40" s="131"/>
      <c r="I40" s="2635">
        <f>M34</f>
        <v>0</v>
      </c>
      <c r="J40" s="396">
        <f t="shared" si="92"/>
        <v>0</v>
      </c>
      <c r="K40" s="284"/>
      <c r="L40" s="291"/>
      <c r="M40" s="396">
        <f>I40-K40</f>
        <v>0</v>
      </c>
      <c r="N40" s="2636">
        <f t="shared" si="93"/>
        <v>0</v>
      </c>
      <c r="O40" s="2635">
        <f>S34</f>
        <v>0</v>
      </c>
      <c r="P40" s="396">
        <f t="shared" si="94"/>
        <v>0</v>
      </c>
      <c r="Q40" s="284"/>
      <c r="R40" s="291"/>
      <c r="S40" s="396">
        <f>O40-Q40</f>
        <v>0</v>
      </c>
      <c r="T40" s="2636">
        <f t="shared" si="95"/>
        <v>0</v>
      </c>
      <c r="U40" s="2635">
        <f>Y34</f>
        <v>0</v>
      </c>
      <c r="V40" s="396">
        <f t="shared" si="96"/>
        <v>0</v>
      </c>
      <c r="W40" s="284"/>
      <c r="X40" s="291"/>
      <c r="Y40" s="396">
        <f>U40-W40</f>
        <v>0</v>
      </c>
      <c r="Z40" s="2636">
        <f t="shared" si="97"/>
        <v>0</v>
      </c>
      <c r="AA40" s="2635">
        <f>AE34</f>
        <v>0</v>
      </c>
      <c r="AB40" s="396">
        <f t="shared" si="98"/>
        <v>0</v>
      </c>
      <c r="AC40" s="284"/>
      <c r="AD40" s="291"/>
      <c r="AE40" s="396">
        <f>AA40-AC40</f>
        <v>0</v>
      </c>
      <c r="AF40" s="2636">
        <f t="shared" si="99"/>
        <v>0</v>
      </c>
      <c r="AG40" s="397">
        <f t="shared" si="84"/>
        <v>0</v>
      </c>
      <c r="AH40" s="285">
        <f t="shared" si="85"/>
        <v>0</v>
      </c>
      <c r="AI40" s="285">
        <f t="shared" si="86"/>
        <v>0</v>
      </c>
      <c r="AJ40" s="2638">
        <f t="shared" si="87"/>
        <v>0</v>
      </c>
      <c r="AK40" s="285">
        <f t="shared" si="88"/>
        <v>0</v>
      </c>
      <c r="AL40" s="2638">
        <f t="shared" si="89"/>
        <v>0</v>
      </c>
      <c r="AM40" s="285">
        <f t="shared" si="90"/>
        <v>0</v>
      </c>
      <c r="AN40" s="288">
        <f t="shared" si="91"/>
        <v>0</v>
      </c>
      <c r="AO40" s="2128"/>
      <c r="AP40" s="2131"/>
      <c r="AQ40" s="2139"/>
      <c r="AR40" s="2135"/>
    </row>
    <row r="41" spans="2:44" ht="14.25" customHeight="1">
      <c r="B41" s="1375">
        <v>34</v>
      </c>
      <c r="C41" s="2115" t="s">
        <v>953</v>
      </c>
      <c r="D41" s="1374" t="s">
        <v>7</v>
      </c>
      <c r="E41" s="1374">
        <v>2017</v>
      </c>
      <c r="F41" s="1374">
        <v>4</v>
      </c>
      <c r="G41" s="424">
        <f>I41+O41+U41+AA41</f>
        <v>0</v>
      </c>
      <c r="H41" s="131"/>
      <c r="I41" s="2635">
        <f>M35</f>
        <v>0</v>
      </c>
      <c r="J41" s="396">
        <f t="shared" si="92"/>
        <v>0</v>
      </c>
      <c r="K41" s="284"/>
      <c r="L41" s="291"/>
      <c r="M41" s="396">
        <f>I41-K41</f>
        <v>0</v>
      </c>
      <c r="N41" s="2636">
        <f t="shared" si="93"/>
        <v>0</v>
      </c>
      <c r="O41" s="2635">
        <f>S35</f>
        <v>0</v>
      </c>
      <c r="P41" s="396">
        <f t="shared" si="94"/>
        <v>0</v>
      </c>
      <c r="Q41" s="284"/>
      <c r="R41" s="291"/>
      <c r="S41" s="396">
        <f>O41-Q41</f>
        <v>0</v>
      </c>
      <c r="T41" s="2636">
        <f t="shared" si="95"/>
        <v>0</v>
      </c>
      <c r="U41" s="2635">
        <f>Y35</f>
        <v>0</v>
      </c>
      <c r="V41" s="396">
        <f t="shared" si="96"/>
        <v>0</v>
      </c>
      <c r="W41" s="284"/>
      <c r="X41" s="291"/>
      <c r="Y41" s="396">
        <f>U41-W41</f>
        <v>0</v>
      </c>
      <c r="Z41" s="2636">
        <f t="shared" si="97"/>
        <v>0</v>
      </c>
      <c r="AA41" s="2635">
        <f>AE35</f>
        <v>0</v>
      </c>
      <c r="AB41" s="396">
        <f t="shared" si="98"/>
        <v>0</v>
      </c>
      <c r="AC41" s="284"/>
      <c r="AD41" s="291"/>
      <c r="AE41" s="396">
        <f>AA41-AC41</f>
        <v>0</v>
      </c>
      <c r="AF41" s="2636">
        <f t="shared" si="99"/>
        <v>0</v>
      </c>
      <c r="AG41" s="397">
        <f t="shared" si="84"/>
        <v>0</v>
      </c>
      <c r="AH41" s="285">
        <f t="shared" si="85"/>
        <v>0</v>
      </c>
      <c r="AI41" s="285">
        <f t="shared" si="86"/>
        <v>0</v>
      </c>
      <c r="AJ41" s="2638">
        <f t="shared" si="87"/>
        <v>0</v>
      </c>
      <c r="AK41" s="285">
        <f t="shared" si="88"/>
        <v>0</v>
      </c>
      <c r="AL41" s="2638">
        <f t="shared" si="89"/>
        <v>0</v>
      </c>
      <c r="AM41" s="285">
        <f t="shared" si="90"/>
        <v>0</v>
      </c>
      <c r="AN41" s="288">
        <f t="shared" si="91"/>
        <v>0</v>
      </c>
      <c r="AO41" s="2128"/>
      <c r="AP41" s="2131"/>
      <c r="AQ41" s="2139"/>
      <c r="AR41" s="2135"/>
    </row>
    <row r="42" spans="2:44" ht="15" customHeight="1">
      <c r="B42" s="1375">
        <v>35</v>
      </c>
      <c r="C42" s="2115" t="s">
        <v>953</v>
      </c>
      <c r="D42" s="1374" t="s">
        <v>7</v>
      </c>
      <c r="E42" s="1374">
        <v>2017</v>
      </c>
      <c r="F42" s="1374" t="s">
        <v>458</v>
      </c>
      <c r="G42" s="424">
        <f>I42+O42+U42+AA42</f>
        <v>0</v>
      </c>
      <c r="H42" s="131"/>
      <c r="I42" s="2635">
        <f>M36</f>
        <v>0</v>
      </c>
      <c r="J42" s="396">
        <f t="shared" si="92"/>
        <v>0</v>
      </c>
      <c r="K42" s="284"/>
      <c r="L42" s="291"/>
      <c r="M42" s="396">
        <f>I42-K42</f>
        <v>0</v>
      </c>
      <c r="N42" s="2636">
        <f t="shared" si="93"/>
        <v>0</v>
      </c>
      <c r="O42" s="2635">
        <f>S36</f>
        <v>0</v>
      </c>
      <c r="P42" s="396">
        <f t="shared" si="94"/>
        <v>0</v>
      </c>
      <c r="Q42" s="284"/>
      <c r="R42" s="291"/>
      <c r="S42" s="396">
        <f>O42-Q42</f>
        <v>0</v>
      </c>
      <c r="T42" s="2636">
        <f t="shared" si="95"/>
        <v>0</v>
      </c>
      <c r="U42" s="2635">
        <f>Y36</f>
        <v>0</v>
      </c>
      <c r="V42" s="396">
        <f t="shared" si="96"/>
        <v>0</v>
      </c>
      <c r="W42" s="284"/>
      <c r="X42" s="291"/>
      <c r="Y42" s="396">
        <f>U42-W42</f>
        <v>0</v>
      </c>
      <c r="Z42" s="2636">
        <f t="shared" si="97"/>
        <v>0</v>
      </c>
      <c r="AA42" s="2635">
        <f>AE36</f>
        <v>0</v>
      </c>
      <c r="AB42" s="396">
        <f t="shared" si="98"/>
        <v>0</v>
      </c>
      <c r="AC42" s="284"/>
      <c r="AD42" s="291"/>
      <c r="AE42" s="396">
        <f>AA42-AC42</f>
        <v>0</v>
      </c>
      <c r="AF42" s="2636">
        <f t="shared" si="99"/>
        <v>0</v>
      </c>
      <c r="AG42" s="397">
        <f t="shared" si="84"/>
        <v>0</v>
      </c>
      <c r="AH42" s="285">
        <f t="shared" si="85"/>
        <v>0</v>
      </c>
      <c r="AI42" s="285">
        <f t="shared" si="86"/>
        <v>0</v>
      </c>
      <c r="AJ42" s="2638">
        <f t="shared" si="87"/>
        <v>0</v>
      </c>
      <c r="AK42" s="285">
        <f t="shared" si="88"/>
        <v>0</v>
      </c>
      <c r="AL42" s="2638">
        <f t="shared" si="89"/>
        <v>0</v>
      </c>
      <c r="AM42" s="285">
        <f t="shared" si="90"/>
        <v>0</v>
      </c>
      <c r="AN42" s="288">
        <f t="shared" si="91"/>
        <v>0</v>
      </c>
      <c r="AO42" s="2129"/>
      <c r="AP42" s="2132"/>
      <c r="AQ42" s="2140"/>
      <c r="AR42" s="2136"/>
    </row>
    <row r="43" spans="2:44" s="2123" customFormat="1" ht="15.75" customHeight="1" thickBot="1">
      <c r="B43" s="2116">
        <v>36</v>
      </c>
      <c r="C43" s="2117" t="s">
        <v>954</v>
      </c>
      <c r="D43" s="2118" t="s">
        <v>7</v>
      </c>
      <c r="E43" s="2119">
        <v>2017</v>
      </c>
      <c r="F43" s="2118" t="s">
        <v>49</v>
      </c>
      <c r="G43" s="2120">
        <f t="shared" ref="G43:AF43" si="100">SUM(G38:G42)</f>
        <v>0</v>
      </c>
      <c r="H43" s="2124">
        <f t="shared" si="100"/>
        <v>0</v>
      </c>
      <c r="I43" s="2120">
        <f t="shared" si="100"/>
        <v>0</v>
      </c>
      <c r="J43" s="2122">
        <f t="shared" si="100"/>
        <v>0</v>
      </c>
      <c r="K43" s="2121">
        <f t="shared" si="100"/>
        <v>0</v>
      </c>
      <c r="L43" s="2121">
        <f t="shared" si="100"/>
        <v>0</v>
      </c>
      <c r="M43" s="2121">
        <f t="shared" si="100"/>
        <v>0</v>
      </c>
      <c r="N43" s="2124">
        <f t="shared" si="100"/>
        <v>0</v>
      </c>
      <c r="O43" s="2120">
        <f t="shared" si="100"/>
        <v>0</v>
      </c>
      <c r="P43" s="2122">
        <f t="shared" si="100"/>
        <v>0</v>
      </c>
      <c r="Q43" s="2121">
        <f t="shared" si="100"/>
        <v>0</v>
      </c>
      <c r="R43" s="2121">
        <f t="shared" si="100"/>
        <v>0</v>
      </c>
      <c r="S43" s="2121">
        <f t="shared" si="100"/>
        <v>0</v>
      </c>
      <c r="T43" s="2124">
        <f t="shared" si="100"/>
        <v>0</v>
      </c>
      <c r="U43" s="2120">
        <f t="shared" si="100"/>
        <v>0</v>
      </c>
      <c r="V43" s="2122">
        <f t="shared" si="100"/>
        <v>0</v>
      </c>
      <c r="W43" s="2121">
        <f t="shared" si="100"/>
        <v>0</v>
      </c>
      <c r="X43" s="2121">
        <f t="shared" si="100"/>
        <v>0</v>
      </c>
      <c r="Y43" s="2121">
        <f t="shared" si="100"/>
        <v>0</v>
      </c>
      <c r="Z43" s="2124">
        <f t="shared" si="100"/>
        <v>0</v>
      </c>
      <c r="AA43" s="2120">
        <f t="shared" si="100"/>
        <v>0</v>
      </c>
      <c r="AB43" s="2122">
        <f t="shared" si="100"/>
        <v>0</v>
      </c>
      <c r="AC43" s="2121">
        <f t="shared" si="100"/>
        <v>0</v>
      </c>
      <c r="AD43" s="2121">
        <f t="shared" si="100"/>
        <v>0</v>
      </c>
      <c r="AE43" s="2121">
        <f t="shared" si="100"/>
        <v>0</v>
      </c>
      <c r="AF43" s="2124">
        <f t="shared" si="100"/>
        <v>0</v>
      </c>
      <c r="AG43" s="2120">
        <f t="shared" ref="AG43:AN43" si="101">SUM(AG38:AG42)</f>
        <v>0</v>
      </c>
      <c r="AH43" s="2121">
        <f t="shared" si="101"/>
        <v>0</v>
      </c>
      <c r="AI43" s="2121">
        <f t="shared" si="101"/>
        <v>0</v>
      </c>
      <c r="AJ43" s="2122">
        <f t="shared" si="101"/>
        <v>0</v>
      </c>
      <c r="AK43" s="2121">
        <f t="shared" si="101"/>
        <v>0</v>
      </c>
      <c r="AL43" s="2122">
        <f t="shared" si="101"/>
        <v>0</v>
      </c>
      <c r="AM43" s="2121">
        <f t="shared" si="101"/>
        <v>0</v>
      </c>
      <c r="AN43" s="2124">
        <f t="shared" si="101"/>
        <v>0</v>
      </c>
      <c r="AO43" s="2125"/>
      <c r="AP43" s="2133"/>
      <c r="AQ43" s="2126"/>
      <c r="AR43" s="2137"/>
    </row>
    <row r="44" spans="2:44" ht="15" customHeight="1">
      <c r="B44" s="1375">
        <v>37</v>
      </c>
      <c r="C44" s="2115" t="s">
        <v>953</v>
      </c>
      <c r="D44" s="1374" t="s">
        <v>7</v>
      </c>
      <c r="E44" s="1376">
        <v>2018</v>
      </c>
      <c r="F44" s="1374">
        <v>1</v>
      </c>
      <c r="G44" s="2639">
        <f>I44+O44+U44+AA44</f>
        <v>0</v>
      </c>
      <c r="H44" s="2640"/>
      <c r="I44" s="2635">
        <f>M38</f>
        <v>0</v>
      </c>
      <c r="J44" s="396">
        <f>N38</f>
        <v>0</v>
      </c>
      <c r="K44" s="284"/>
      <c r="L44" s="291"/>
      <c r="M44" s="396">
        <f>I44-K44</f>
        <v>0</v>
      </c>
      <c r="N44" s="2636">
        <f>J44-L44</f>
        <v>0</v>
      </c>
      <c r="O44" s="2635">
        <f>S38</f>
        <v>0</v>
      </c>
      <c r="P44" s="396">
        <f>T38</f>
        <v>0</v>
      </c>
      <c r="Q44" s="284"/>
      <c r="R44" s="291"/>
      <c r="S44" s="396">
        <f>O44-Q44</f>
        <v>0</v>
      </c>
      <c r="T44" s="2636">
        <f>P44-R44</f>
        <v>0</v>
      </c>
      <c r="U44" s="2635">
        <f>Y38</f>
        <v>0</v>
      </c>
      <c r="V44" s="396">
        <f>Z38</f>
        <v>0</v>
      </c>
      <c r="W44" s="284"/>
      <c r="X44" s="291"/>
      <c r="Y44" s="396">
        <f>U44-W44</f>
        <v>0</v>
      </c>
      <c r="Z44" s="2636">
        <f>V44-X44</f>
        <v>0</v>
      </c>
      <c r="AA44" s="2635">
        <f>AE38</f>
        <v>0</v>
      </c>
      <c r="AB44" s="396">
        <f>AF38</f>
        <v>0</v>
      </c>
      <c r="AC44" s="284"/>
      <c r="AD44" s="291"/>
      <c r="AE44" s="396">
        <f>AA44-AC44</f>
        <v>0</v>
      </c>
      <c r="AF44" s="2636">
        <f>AB44-AD44</f>
        <v>0</v>
      </c>
      <c r="AG44" s="397">
        <f t="shared" ref="AG44:AG48" si="102">M44*AO44</f>
        <v>0</v>
      </c>
      <c r="AH44" s="286">
        <f t="shared" ref="AH44:AH48" si="103">N44*AO44</f>
        <v>0</v>
      </c>
      <c r="AI44" s="286">
        <f t="shared" ref="AI44:AI48" si="104">S44*AP44</f>
        <v>0</v>
      </c>
      <c r="AJ44" s="2637">
        <f t="shared" ref="AJ44:AJ48" si="105">T44*AP44</f>
        <v>0</v>
      </c>
      <c r="AK44" s="286">
        <f t="shared" ref="AK44:AK48" si="106">Y44*AQ44</f>
        <v>0</v>
      </c>
      <c r="AL44" s="2637">
        <f t="shared" ref="AL44:AL48" si="107">Z44*AQ44</f>
        <v>0</v>
      </c>
      <c r="AM44" s="286">
        <f t="shared" ref="AM44:AM48" si="108">AE44*AR44</f>
        <v>0</v>
      </c>
      <c r="AN44" s="287">
        <f t="shared" ref="AN44:AN48" si="109">AF44*AR44</f>
        <v>0</v>
      </c>
      <c r="AO44" s="2127"/>
      <c r="AP44" s="2130"/>
      <c r="AQ44" s="2138"/>
      <c r="AR44" s="2134"/>
    </row>
    <row r="45" spans="2:44" ht="14.25" customHeight="1">
      <c r="B45" s="1375">
        <v>38</v>
      </c>
      <c r="C45" s="2115" t="s">
        <v>953</v>
      </c>
      <c r="D45" s="1374" t="s">
        <v>7</v>
      </c>
      <c r="E45" s="1374">
        <v>2018</v>
      </c>
      <c r="F45" s="1374">
        <v>2</v>
      </c>
      <c r="G45" s="424">
        <f>I45+O45+U45+AA45</f>
        <v>0</v>
      </c>
      <c r="H45" s="131"/>
      <c r="I45" s="2635">
        <f>M39</f>
        <v>0</v>
      </c>
      <c r="J45" s="396">
        <f t="shared" ref="J45:J48" si="110">N39</f>
        <v>0</v>
      </c>
      <c r="K45" s="284"/>
      <c r="L45" s="291"/>
      <c r="M45" s="396">
        <f>I45-K45</f>
        <v>0</v>
      </c>
      <c r="N45" s="2636">
        <f t="shared" ref="N45:N48" si="111">J45-L45</f>
        <v>0</v>
      </c>
      <c r="O45" s="2635">
        <f>S39</f>
        <v>0</v>
      </c>
      <c r="P45" s="396">
        <f t="shared" ref="P45:P48" si="112">T39</f>
        <v>0</v>
      </c>
      <c r="Q45" s="284"/>
      <c r="R45" s="291"/>
      <c r="S45" s="396">
        <f>O45-Q45</f>
        <v>0</v>
      </c>
      <c r="T45" s="2636">
        <f t="shared" ref="T45:T48" si="113">P45-R45</f>
        <v>0</v>
      </c>
      <c r="U45" s="2635">
        <f>Y39</f>
        <v>0</v>
      </c>
      <c r="V45" s="396">
        <f t="shared" ref="V45:V48" si="114">Z39</f>
        <v>0</v>
      </c>
      <c r="W45" s="284"/>
      <c r="X45" s="291"/>
      <c r="Y45" s="396">
        <f>U45-W45</f>
        <v>0</v>
      </c>
      <c r="Z45" s="2636">
        <f t="shared" ref="Z45:Z48" si="115">V45-X45</f>
        <v>0</v>
      </c>
      <c r="AA45" s="2635">
        <f>AE39</f>
        <v>0</v>
      </c>
      <c r="AB45" s="396">
        <f t="shared" ref="AB45:AB48" si="116">AF39</f>
        <v>0</v>
      </c>
      <c r="AC45" s="284"/>
      <c r="AD45" s="291"/>
      <c r="AE45" s="396">
        <f>AA45-AC45</f>
        <v>0</v>
      </c>
      <c r="AF45" s="2636">
        <f t="shared" ref="AF45:AF48" si="117">AB45-AD45</f>
        <v>0</v>
      </c>
      <c r="AG45" s="397">
        <f t="shared" si="102"/>
        <v>0</v>
      </c>
      <c r="AH45" s="285">
        <f t="shared" si="103"/>
        <v>0</v>
      </c>
      <c r="AI45" s="285">
        <f t="shared" si="104"/>
        <v>0</v>
      </c>
      <c r="AJ45" s="2638">
        <f t="shared" si="105"/>
        <v>0</v>
      </c>
      <c r="AK45" s="285">
        <f t="shared" si="106"/>
        <v>0</v>
      </c>
      <c r="AL45" s="2638">
        <f t="shared" si="107"/>
        <v>0</v>
      </c>
      <c r="AM45" s="285">
        <f t="shared" si="108"/>
        <v>0</v>
      </c>
      <c r="AN45" s="288">
        <f t="shared" si="109"/>
        <v>0</v>
      </c>
      <c r="AO45" s="2128"/>
      <c r="AP45" s="2131"/>
      <c r="AQ45" s="2139"/>
      <c r="AR45" s="2135"/>
    </row>
    <row r="46" spans="2:44" ht="14.25" customHeight="1">
      <c r="B46" s="1375">
        <v>39</v>
      </c>
      <c r="C46" s="2115" t="s">
        <v>953</v>
      </c>
      <c r="D46" s="1374" t="s">
        <v>7</v>
      </c>
      <c r="E46" s="1374">
        <v>2018</v>
      </c>
      <c r="F46" s="1374">
        <v>3</v>
      </c>
      <c r="G46" s="424">
        <f>I46+O46+U46+AA46</f>
        <v>0</v>
      </c>
      <c r="H46" s="131"/>
      <c r="I46" s="2635">
        <f>M40</f>
        <v>0</v>
      </c>
      <c r="J46" s="396">
        <f t="shared" si="110"/>
        <v>0</v>
      </c>
      <c r="K46" s="284"/>
      <c r="L46" s="291"/>
      <c r="M46" s="396">
        <f>I46-K46</f>
        <v>0</v>
      </c>
      <c r="N46" s="2636">
        <f t="shared" si="111"/>
        <v>0</v>
      </c>
      <c r="O46" s="2635">
        <f>S40</f>
        <v>0</v>
      </c>
      <c r="P46" s="396">
        <f t="shared" si="112"/>
        <v>0</v>
      </c>
      <c r="Q46" s="284"/>
      <c r="R46" s="291"/>
      <c r="S46" s="396">
        <f>O46-Q46</f>
        <v>0</v>
      </c>
      <c r="T46" s="2636">
        <f t="shared" si="113"/>
        <v>0</v>
      </c>
      <c r="U46" s="2635">
        <f>Y40</f>
        <v>0</v>
      </c>
      <c r="V46" s="396">
        <f t="shared" si="114"/>
        <v>0</v>
      </c>
      <c r="W46" s="284"/>
      <c r="X46" s="291"/>
      <c r="Y46" s="396">
        <f>U46-W46</f>
        <v>0</v>
      </c>
      <c r="Z46" s="2636">
        <f t="shared" si="115"/>
        <v>0</v>
      </c>
      <c r="AA46" s="2635">
        <f>AE40</f>
        <v>0</v>
      </c>
      <c r="AB46" s="396">
        <f t="shared" si="116"/>
        <v>0</v>
      </c>
      <c r="AC46" s="284"/>
      <c r="AD46" s="291"/>
      <c r="AE46" s="396">
        <f>AA46-AC46</f>
        <v>0</v>
      </c>
      <c r="AF46" s="2636">
        <f t="shared" si="117"/>
        <v>0</v>
      </c>
      <c r="AG46" s="397">
        <f t="shared" si="102"/>
        <v>0</v>
      </c>
      <c r="AH46" s="285">
        <f t="shared" si="103"/>
        <v>0</v>
      </c>
      <c r="AI46" s="285">
        <f t="shared" si="104"/>
        <v>0</v>
      </c>
      <c r="AJ46" s="2638">
        <f t="shared" si="105"/>
        <v>0</v>
      </c>
      <c r="AK46" s="285">
        <f t="shared" si="106"/>
        <v>0</v>
      </c>
      <c r="AL46" s="2638">
        <f t="shared" si="107"/>
        <v>0</v>
      </c>
      <c r="AM46" s="285">
        <f t="shared" si="108"/>
        <v>0</v>
      </c>
      <c r="AN46" s="288">
        <f t="shared" si="109"/>
        <v>0</v>
      </c>
      <c r="AO46" s="2128"/>
      <c r="AP46" s="2131"/>
      <c r="AQ46" s="2139"/>
      <c r="AR46" s="2135"/>
    </row>
    <row r="47" spans="2:44" ht="14.25" customHeight="1">
      <c r="B47" s="1375">
        <v>40</v>
      </c>
      <c r="C47" s="2115" t="s">
        <v>953</v>
      </c>
      <c r="D47" s="1374" t="s">
        <v>7</v>
      </c>
      <c r="E47" s="1374">
        <v>2018</v>
      </c>
      <c r="F47" s="1374">
        <v>4</v>
      </c>
      <c r="G47" s="424">
        <f>I47+O47+U47+AA47</f>
        <v>0</v>
      </c>
      <c r="H47" s="131"/>
      <c r="I47" s="2635">
        <f>M41</f>
        <v>0</v>
      </c>
      <c r="J47" s="396">
        <f t="shared" si="110"/>
        <v>0</v>
      </c>
      <c r="K47" s="284"/>
      <c r="L47" s="291"/>
      <c r="M47" s="396">
        <f>I47-K47</f>
        <v>0</v>
      </c>
      <c r="N47" s="2636">
        <f t="shared" si="111"/>
        <v>0</v>
      </c>
      <c r="O47" s="2635">
        <f>S41</f>
        <v>0</v>
      </c>
      <c r="P47" s="396">
        <f t="shared" si="112"/>
        <v>0</v>
      </c>
      <c r="Q47" s="284"/>
      <c r="R47" s="291"/>
      <c r="S47" s="396">
        <f>O47-Q47</f>
        <v>0</v>
      </c>
      <c r="T47" s="2636">
        <f t="shared" si="113"/>
        <v>0</v>
      </c>
      <c r="U47" s="2635">
        <f>Y41</f>
        <v>0</v>
      </c>
      <c r="V47" s="396">
        <f t="shared" si="114"/>
        <v>0</v>
      </c>
      <c r="W47" s="284"/>
      <c r="X47" s="291"/>
      <c r="Y47" s="396">
        <f>U47-W47</f>
        <v>0</v>
      </c>
      <c r="Z47" s="2636">
        <f t="shared" si="115"/>
        <v>0</v>
      </c>
      <c r="AA47" s="2635">
        <f>AE41</f>
        <v>0</v>
      </c>
      <c r="AB47" s="396">
        <f t="shared" si="116"/>
        <v>0</v>
      </c>
      <c r="AC47" s="284"/>
      <c r="AD47" s="291"/>
      <c r="AE47" s="396">
        <f>AA47-AC47</f>
        <v>0</v>
      </c>
      <c r="AF47" s="2636">
        <f t="shared" si="117"/>
        <v>0</v>
      </c>
      <c r="AG47" s="397">
        <f t="shared" si="102"/>
        <v>0</v>
      </c>
      <c r="AH47" s="285">
        <f t="shared" si="103"/>
        <v>0</v>
      </c>
      <c r="AI47" s="285">
        <f t="shared" si="104"/>
        <v>0</v>
      </c>
      <c r="AJ47" s="2638">
        <f t="shared" si="105"/>
        <v>0</v>
      </c>
      <c r="AK47" s="285">
        <f t="shared" si="106"/>
        <v>0</v>
      </c>
      <c r="AL47" s="2638">
        <f t="shared" si="107"/>
        <v>0</v>
      </c>
      <c r="AM47" s="285">
        <f t="shared" si="108"/>
        <v>0</v>
      </c>
      <c r="AN47" s="288">
        <f t="shared" si="109"/>
        <v>0</v>
      </c>
      <c r="AO47" s="2128"/>
      <c r="AP47" s="2131"/>
      <c r="AQ47" s="2139"/>
      <c r="AR47" s="2135"/>
    </row>
    <row r="48" spans="2:44" ht="15" customHeight="1">
      <c r="B48" s="1375">
        <v>41</v>
      </c>
      <c r="C48" s="2115" t="s">
        <v>953</v>
      </c>
      <c r="D48" s="1374" t="s">
        <v>7</v>
      </c>
      <c r="E48" s="1374">
        <v>2018</v>
      </c>
      <c r="F48" s="1374" t="s">
        <v>458</v>
      </c>
      <c r="G48" s="424">
        <f>I48+O48+U48+AA48</f>
        <v>0</v>
      </c>
      <c r="H48" s="131"/>
      <c r="I48" s="2635">
        <f>M42</f>
        <v>0</v>
      </c>
      <c r="J48" s="396">
        <f t="shared" si="110"/>
        <v>0</v>
      </c>
      <c r="K48" s="284"/>
      <c r="L48" s="291"/>
      <c r="M48" s="396">
        <f>I48-K48</f>
        <v>0</v>
      </c>
      <c r="N48" s="2636">
        <f t="shared" si="111"/>
        <v>0</v>
      </c>
      <c r="O48" s="2635">
        <f>S42</f>
        <v>0</v>
      </c>
      <c r="P48" s="396">
        <f t="shared" si="112"/>
        <v>0</v>
      </c>
      <c r="Q48" s="284"/>
      <c r="R48" s="291"/>
      <c r="S48" s="396">
        <f>O48-Q48</f>
        <v>0</v>
      </c>
      <c r="T48" s="2636">
        <f t="shared" si="113"/>
        <v>0</v>
      </c>
      <c r="U48" s="2635">
        <f>Y42</f>
        <v>0</v>
      </c>
      <c r="V48" s="396">
        <f t="shared" si="114"/>
        <v>0</v>
      </c>
      <c r="W48" s="284"/>
      <c r="X48" s="291"/>
      <c r="Y48" s="396">
        <f>U48-W48</f>
        <v>0</v>
      </c>
      <c r="Z48" s="2636">
        <f t="shared" si="115"/>
        <v>0</v>
      </c>
      <c r="AA48" s="2635">
        <f>AE42</f>
        <v>0</v>
      </c>
      <c r="AB48" s="396">
        <f t="shared" si="116"/>
        <v>0</v>
      </c>
      <c r="AC48" s="284"/>
      <c r="AD48" s="291"/>
      <c r="AE48" s="396">
        <f>AA48-AC48</f>
        <v>0</v>
      </c>
      <c r="AF48" s="2636">
        <f t="shared" si="117"/>
        <v>0</v>
      </c>
      <c r="AG48" s="397">
        <f t="shared" si="102"/>
        <v>0</v>
      </c>
      <c r="AH48" s="285">
        <f t="shared" si="103"/>
        <v>0</v>
      </c>
      <c r="AI48" s="285">
        <f t="shared" si="104"/>
        <v>0</v>
      </c>
      <c r="AJ48" s="2638">
        <f t="shared" si="105"/>
        <v>0</v>
      </c>
      <c r="AK48" s="285">
        <f t="shared" si="106"/>
        <v>0</v>
      </c>
      <c r="AL48" s="2638">
        <f t="shared" si="107"/>
        <v>0</v>
      </c>
      <c r="AM48" s="285">
        <f t="shared" si="108"/>
        <v>0</v>
      </c>
      <c r="AN48" s="288">
        <f t="shared" si="109"/>
        <v>0</v>
      </c>
      <c r="AO48" s="2129"/>
      <c r="AP48" s="2132"/>
      <c r="AQ48" s="2140"/>
      <c r="AR48" s="2136"/>
    </row>
    <row r="49" spans="2:44" s="2123" customFormat="1" ht="15.75" customHeight="1" thickBot="1">
      <c r="B49" s="2116">
        <v>42</v>
      </c>
      <c r="C49" s="2117" t="s">
        <v>954</v>
      </c>
      <c r="D49" s="2118" t="s">
        <v>7</v>
      </c>
      <c r="E49" s="2119">
        <v>2018</v>
      </c>
      <c r="F49" s="2118" t="s">
        <v>49</v>
      </c>
      <c r="G49" s="2120">
        <f t="shared" ref="G49:H49" si="118">SUM(G44:G48)</f>
        <v>0</v>
      </c>
      <c r="H49" s="2124">
        <f t="shared" si="118"/>
        <v>0</v>
      </c>
      <c r="I49" s="2120">
        <f t="shared" ref="I49:AF49" si="119">SUM(I44:I48)</f>
        <v>0</v>
      </c>
      <c r="J49" s="2122">
        <f t="shared" si="119"/>
        <v>0</v>
      </c>
      <c r="K49" s="2121">
        <f t="shared" si="119"/>
        <v>0</v>
      </c>
      <c r="L49" s="2121">
        <f t="shared" si="119"/>
        <v>0</v>
      </c>
      <c r="M49" s="2121">
        <f t="shared" si="119"/>
        <v>0</v>
      </c>
      <c r="N49" s="2124">
        <f t="shared" si="119"/>
        <v>0</v>
      </c>
      <c r="O49" s="2120">
        <f t="shared" si="119"/>
        <v>0</v>
      </c>
      <c r="P49" s="2122">
        <f t="shared" si="119"/>
        <v>0</v>
      </c>
      <c r="Q49" s="2121">
        <f t="shared" si="119"/>
        <v>0</v>
      </c>
      <c r="R49" s="2121">
        <f t="shared" si="119"/>
        <v>0</v>
      </c>
      <c r="S49" s="2121">
        <f t="shared" si="119"/>
        <v>0</v>
      </c>
      <c r="T49" s="2124">
        <f t="shared" si="119"/>
        <v>0</v>
      </c>
      <c r="U49" s="2120">
        <f t="shared" si="119"/>
        <v>0</v>
      </c>
      <c r="V49" s="2122">
        <f t="shared" si="119"/>
        <v>0</v>
      </c>
      <c r="W49" s="2121">
        <f t="shared" si="119"/>
        <v>0</v>
      </c>
      <c r="X49" s="2121">
        <f t="shared" si="119"/>
        <v>0</v>
      </c>
      <c r="Y49" s="2121">
        <f t="shared" si="119"/>
        <v>0</v>
      </c>
      <c r="Z49" s="2124">
        <f t="shared" si="119"/>
        <v>0</v>
      </c>
      <c r="AA49" s="2120">
        <f t="shared" si="119"/>
        <v>0</v>
      </c>
      <c r="AB49" s="2122">
        <f t="shared" si="119"/>
        <v>0</v>
      </c>
      <c r="AC49" s="2121">
        <f t="shared" si="119"/>
        <v>0</v>
      </c>
      <c r="AD49" s="2121">
        <f t="shared" si="119"/>
        <v>0</v>
      </c>
      <c r="AE49" s="2121">
        <f t="shared" si="119"/>
        <v>0</v>
      </c>
      <c r="AF49" s="2124">
        <f t="shared" si="119"/>
        <v>0</v>
      </c>
      <c r="AG49" s="2120">
        <f t="shared" ref="AG49:AN49" si="120">SUM(AG44:AG48)</f>
        <v>0</v>
      </c>
      <c r="AH49" s="2121">
        <f t="shared" si="120"/>
        <v>0</v>
      </c>
      <c r="AI49" s="2121">
        <f t="shared" si="120"/>
        <v>0</v>
      </c>
      <c r="AJ49" s="2122">
        <f t="shared" si="120"/>
        <v>0</v>
      </c>
      <c r="AK49" s="2121">
        <f t="shared" si="120"/>
        <v>0</v>
      </c>
      <c r="AL49" s="2122">
        <f t="shared" si="120"/>
        <v>0</v>
      </c>
      <c r="AM49" s="2121">
        <f t="shared" si="120"/>
        <v>0</v>
      </c>
      <c r="AN49" s="2124">
        <f t="shared" si="120"/>
        <v>0</v>
      </c>
      <c r="AO49" s="2125"/>
      <c r="AP49" s="2133"/>
      <c r="AQ49" s="2126"/>
      <c r="AR49" s="2137"/>
    </row>
    <row r="50" spans="2:44" ht="15" customHeight="1">
      <c r="E50" s="29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293"/>
      <c r="AH50" s="293"/>
      <c r="AI50" s="293"/>
      <c r="AJ50" s="293"/>
      <c r="AK50" s="293"/>
      <c r="AL50" s="293"/>
      <c r="AM50" s="293"/>
      <c r="AN50" s="293"/>
    </row>
    <row r="51" spans="2:44">
      <c r="C51" s="289" t="s">
        <v>747</v>
      </c>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row>
    <row r="52" spans="2:44" ht="15" customHeight="1">
      <c r="D52" s="115"/>
      <c r="E52" s="115"/>
      <c r="F52" s="142"/>
      <c r="G52" s="142"/>
      <c r="H52" s="142"/>
      <c r="I52" s="142"/>
      <c r="J52" s="142"/>
      <c r="K52" s="142"/>
      <c r="L52" s="142"/>
      <c r="M52" s="142"/>
      <c r="N52" s="142"/>
      <c r="O52" s="142"/>
      <c r="P52" s="142"/>
      <c r="Q52" s="142"/>
      <c r="R52" s="142"/>
      <c r="S52" s="142"/>
      <c r="T52" s="142"/>
      <c r="U52" s="115"/>
      <c r="V52" s="115"/>
      <c r="W52" s="142"/>
      <c r="X52" s="142"/>
      <c r="Y52" s="142"/>
      <c r="Z52" s="142"/>
      <c r="AA52" s="142"/>
      <c r="AB52" s="142"/>
      <c r="AC52" s="142"/>
      <c r="AD52" s="142"/>
      <c r="AE52" s="142"/>
      <c r="AF52" s="142"/>
      <c r="AG52" s="142"/>
      <c r="AH52" s="142"/>
      <c r="AI52" s="142"/>
      <c r="AJ52" s="142"/>
      <c r="AK52" s="142"/>
      <c r="AL52" s="142"/>
      <c r="AM52" s="142"/>
      <c r="AN52" s="142"/>
    </row>
    <row r="53" spans="2:44" ht="15.75" customHeight="1">
      <c r="D53" s="115"/>
      <c r="E53" s="115"/>
      <c r="F53" s="142"/>
      <c r="G53" s="142"/>
      <c r="H53" s="142"/>
      <c r="I53" s="142"/>
      <c r="J53" s="142"/>
      <c r="K53" s="142"/>
      <c r="L53" s="142"/>
      <c r="M53" s="142"/>
      <c r="N53" s="142"/>
      <c r="O53" s="142"/>
      <c r="P53" s="142"/>
      <c r="Q53" s="142"/>
      <c r="R53" s="142"/>
      <c r="S53" s="142"/>
      <c r="T53" s="142"/>
      <c r="U53" s="115"/>
      <c r="V53" s="115"/>
      <c r="W53" s="115"/>
      <c r="X53" s="115"/>
      <c r="Y53" s="115"/>
      <c r="Z53" s="115"/>
      <c r="AA53" s="115"/>
      <c r="AB53" s="115"/>
      <c r="AC53" s="115"/>
      <c r="AD53" s="115"/>
      <c r="AE53" s="115"/>
      <c r="AF53" s="115"/>
      <c r="AG53" s="115"/>
      <c r="AH53" s="115"/>
      <c r="AI53" s="115"/>
      <c r="AJ53" s="115"/>
      <c r="AK53" s="115"/>
      <c r="AL53" s="115"/>
      <c r="AM53" s="115"/>
      <c r="AN53" s="115"/>
    </row>
    <row r="54" spans="2:44">
      <c r="D54" s="115"/>
      <c r="E54" s="115"/>
      <c r="F54" s="142"/>
      <c r="G54" s="142"/>
      <c r="H54" s="142"/>
      <c r="I54" s="142"/>
      <c r="J54" s="142"/>
      <c r="K54" s="142"/>
      <c r="L54" s="142"/>
      <c r="M54" s="142"/>
      <c r="N54" s="142"/>
      <c r="O54" s="142"/>
      <c r="P54" s="142"/>
      <c r="Q54" s="142"/>
      <c r="R54" s="142"/>
      <c r="S54" s="142"/>
      <c r="T54" s="142"/>
      <c r="U54" s="115"/>
      <c r="V54" s="115"/>
      <c r="W54" s="115"/>
      <c r="X54" s="115"/>
      <c r="Y54" s="115"/>
      <c r="Z54" s="115"/>
      <c r="AA54" s="115"/>
      <c r="AB54" s="115"/>
      <c r="AC54" s="115"/>
      <c r="AD54" s="115"/>
      <c r="AE54" s="115"/>
      <c r="AF54" s="115"/>
      <c r="AG54" s="115"/>
      <c r="AH54" s="115"/>
      <c r="AI54" s="115"/>
      <c r="AJ54" s="115"/>
      <c r="AK54" s="115"/>
      <c r="AL54" s="115"/>
      <c r="AM54" s="115"/>
      <c r="AN54" s="115"/>
    </row>
    <row r="55" spans="2:44" ht="30" customHeight="1">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row>
    <row r="56" spans="2:44" ht="30" customHeight="1">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row>
    <row r="57" spans="2:44">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row>
    <row r="58" spans="2:44">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row>
    <row r="59" spans="2:44">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row>
    <row r="60" spans="2:44">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row>
    <row r="61" spans="2:44">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row>
    <row r="62" spans="2:44">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row>
    <row r="63" spans="2:44">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row>
    <row r="64" spans="2:44">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row>
    <row r="65" spans="23:40">
      <c r="W65" s="115"/>
      <c r="X65" s="115"/>
      <c r="Y65" s="115"/>
      <c r="Z65" s="115"/>
      <c r="AA65" s="115"/>
      <c r="AB65" s="115"/>
      <c r="AC65" s="115"/>
      <c r="AD65" s="115"/>
      <c r="AE65" s="115"/>
      <c r="AF65" s="115"/>
      <c r="AG65" s="115"/>
      <c r="AH65" s="115"/>
      <c r="AI65" s="115"/>
      <c r="AJ65" s="115"/>
      <c r="AK65" s="115"/>
      <c r="AL65" s="115"/>
      <c r="AM65" s="115"/>
      <c r="AN65" s="115"/>
    </row>
    <row r="66" spans="23:40">
      <c r="W66" s="115"/>
      <c r="X66" s="115"/>
      <c r="Y66" s="115"/>
      <c r="Z66" s="115"/>
      <c r="AA66" s="115"/>
      <c r="AB66" s="115"/>
      <c r="AC66" s="115"/>
      <c r="AD66" s="115"/>
      <c r="AE66" s="115"/>
      <c r="AF66" s="115"/>
      <c r="AG66" s="115"/>
      <c r="AH66" s="115"/>
      <c r="AI66" s="115"/>
      <c r="AJ66" s="115"/>
      <c r="AK66" s="115"/>
      <c r="AL66" s="115"/>
      <c r="AM66" s="115"/>
      <c r="AN66" s="115"/>
    </row>
    <row r="67" spans="23:40">
      <c r="W67" s="115"/>
      <c r="X67" s="115"/>
      <c r="Y67" s="115"/>
      <c r="Z67" s="115"/>
      <c r="AA67" s="115"/>
      <c r="AB67" s="115"/>
      <c r="AC67" s="115"/>
      <c r="AD67" s="115"/>
      <c r="AE67" s="115"/>
      <c r="AF67" s="115"/>
      <c r="AG67" s="115"/>
      <c r="AH67" s="115"/>
      <c r="AI67" s="115"/>
      <c r="AJ67" s="115"/>
      <c r="AK67" s="115"/>
      <c r="AL67" s="115"/>
      <c r="AM67" s="115"/>
      <c r="AN67" s="115"/>
    </row>
    <row r="68" spans="23:40">
      <c r="W68" s="115"/>
      <c r="X68" s="115"/>
      <c r="Y68" s="115"/>
      <c r="Z68" s="115"/>
      <c r="AA68" s="115"/>
      <c r="AB68" s="115"/>
      <c r="AC68" s="115"/>
      <c r="AD68" s="115"/>
      <c r="AE68" s="115"/>
      <c r="AF68" s="115"/>
      <c r="AG68" s="115"/>
      <c r="AH68" s="115"/>
      <c r="AI68" s="115"/>
      <c r="AJ68" s="115"/>
      <c r="AK68" s="115"/>
      <c r="AL68" s="115"/>
      <c r="AM68" s="115"/>
      <c r="AN68" s="115"/>
    </row>
    <row r="69" spans="23:40">
      <c r="W69" s="115"/>
      <c r="X69" s="115"/>
      <c r="Y69" s="115"/>
      <c r="Z69" s="115"/>
      <c r="AA69" s="115"/>
      <c r="AB69" s="115"/>
      <c r="AC69" s="115"/>
      <c r="AD69" s="115"/>
      <c r="AE69" s="115"/>
      <c r="AF69" s="115"/>
      <c r="AG69" s="115"/>
      <c r="AH69" s="115"/>
      <c r="AI69" s="115"/>
      <c r="AJ69" s="115"/>
      <c r="AK69" s="115"/>
      <c r="AL69" s="115"/>
      <c r="AM69" s="115"/>
      <c r="AN69" s="115"/>
    </row>
    <row r="70" spans="23:40">
      <c r="W70" s="115"/>
      <c r="X70" s="115"/>
      <c r="Y70" s="115"/>
      <c r="Z70" s="115"/>
      <c r="AA70" s="115"/>
      <c r="AB70" s="115"/>
      <c r="AC70" s="115"/>
      <c r="AD70" s="115"/>
      <c r="AE70" s="115"/>
      <c r="AF70" s="115"/>
      <c r="AG70" s="115"/>
      <c r="AH70" s="115"/>
      <c r="AI70" s="115"/>
      <c r="AJ70" s="115"/>
      <c r="AK70" s="115"/>
      <c r="AL70" s="115"/>
      <c r="AM70" s="115"/>
      <c r="AN70" s="115"/>
    </row>
    <row r="71" spans="23:40">
      <c r="W71" s="115"/>
      <c r="X71" s="115"/>
      <c r="Y71" s="115"/>
      <c r="Z71" s="115"/>
      <c r="AA71" s="115"/>
      <c r="AB71" s="115"/>
      <c r="AC71" s="115"/>
      <c r="AD71" s="115"/>
      <c r="AE71" s="115"/>
      <c r="AF71" s="115"/>
      <c r="AG71" s="115"/>
      <c r="AH71" s="115"/>
      <c r="AI71" s="115"/>
      <c r="AJ71" s="115"/>
      <c r="AK71" s="115"/>
      <c r="AL71" s="115"/>
      <c r="AM71" s="115"/>
      <c r="AN71" s="115"/>
    </row>
  </sheetData>
  <autoFilter ref="C7:F7"/>
  <mergeCells count="15">
    <mergeCell ref="I3:AE3"/>
    <mergeCell ref="AG3:AN3"/>
    <mergeCell ref="AO3:AR3"/>
    <mergeCell ref="G4:H4"/>
    <mergeCell ref="I4:Z4"/>
    <mergeCell ref="AA4:AF4"/>
    <mergeCell ref="AG4:AL5"/>
    <mergeCell ref="AM4:AN5"/>
    <mergeCell ref="AO4:AQ5"/>
    <mergeCell ref="AR4:AR5"/>
    <mergeCell ref="G5:H5"/>
    <mergeCell ref="I5:M5"/>
    <mergeCell ref="O5:T5"/>
    <mergeCell ref="U5:Z5"/>
    <mergeCell ref="AA5:AF5"/>
  </mergeCells>
  <pageMargins left="0.74803149606299213" right="0.74803149606299213" top="0.98425196850393704" bottom="0.98425196850393704"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CG115"/>
  <sheetViews>
    <sheetView showGridLines="0" zoomScale="85" zoomScaleNormal="85" workbookViewId="0">
      <pane xSplit="6" ySplit="7" topLeftCell="G8" activePane="bottomRight" state="frozen"/>
      <selection pane="topRight" activeCell="G1" sqref="G1"/>
      <selection pane="bottomLeft" activeCell="A8" sqref="A8"/>
      <selection pane="bottomRight" activeCell="Q17" sqref="Q17"/>
    </sheetView>
  </sheetViews>
  <sheetFormatPr defaultColWidth="9.140625" defaultRowHeight="14.25"/>
  <cols>
    <col min="1" max="1" width="4.7109375" style="114" customWidth="1"/>
    <col min="2" max="2" width="12.7109375" style="294" hidden="1" customWidth="1"/>
    <col min="3" max="5" width="12.7109375" style="114" customWidth="1"/>
    <col min="6" max="6" width="24.7109375" style="114" customWidth="1"/>
    <col min="7" max="9" width="12.7109375" style="114" customWidth="1"/>
    <col min="10" max="10" width="14.7109375" style="114" bestFit="1" customWidth="1"/>
    <col min="11" max="11" width="12.7109375" style="114" customWidth="1"/>
    <col min="12" max="12" width="14.7109375" style="114" bestFit="1" customWidth="1"/>
    <col min="13" max="13" width="12.7109375" style="114" customWidth="1"/>
    <col min="14" max="14" width="14.7109375" style="114" bestFit="1" customWidth="1"/>
    <col min="15" max="15" width="12.7109375" style="114" customWidth="1"/>
    <col min="16" max="16" width="14.7109375" style="114" bestFit="1" customWidth="1"/>
    <col min="17" max="17" width="12.7109375" style="114" customWidth="1"/>
    <col min="18" max="18" width="14.7109375" style="114" bestFit="1" customWidth="1"/>
    <col min="19" max="19" width="12.7109375" style="114" customWidth="1"/>
    <col min="20" max="20" width="15" style="114" bestFit="1" customWidth="1"/>
    <col min="21" max="21" width="12.7109375" style="114" customWidth="1"/>
    <col min="22" max="22" width="14.7109375" style="114" bestFit="1" customWidth="1"/>
    <col min="23" max="23" width="12.7109375" style="114" customWidth="1"/>
    <col min="24" max="24" width="14.7109375" style="114" bestFit="1" customWidth="1"/>
    <col min="25" max="25" width="12.7109375" style="114" customWidth="1"/>
    <col min="26" max="26" width="14.7109375" style="114" bestFit="1" customWidth="1"/>
    <col min="27" max="27" width="12.7109375" style="114" customWidth="1"/>
    <col min="28" max="28" width="14.7109375" style="114" bestFit="1" customWidth="1"/>
    <col min="29" max="29" width="12.7109375" style="114" customWidth="1"/>
    <col min="30" max="30" width="14.7109375" style="114" bestFit="1" customWidth="1"/>
    <col min="31" max="31" width="12.7109375" style="114" customWidth="1"/>
    <col min="32" max="32" width="15" style="114" bestFit="1" customWidth="1"/>
    <col min="33" max="33" width="12.7109375" style="114" customWidth="1"/>
    <col min="34" max="34" width="14.7109375" style="114" bestFit="1" customWidth="1"/>
    <col min="35" max="35" width="12.7109375" style="114" customWidth="1"/>
    <col min="36" max="36" width="14.7109375" style="114" bestFit="1" customWidth="1"/>
    <col min="37" max="37" width="12.7109375" style="114" customWidth="1"/>
    <col min="38" max="38" width="14.7109375" style="114" bestFit="1" customWidth="1"/>
    <col min="39" max="39" width="12.7109375" style="114" customWidth="1"/>
    <col min="40" max="40" width="14.7109375" style="114" bestFit="1" customWidth="1"/>
    <col min="41" max="41" width="12.7109375" style="114" customWidth="1"/>
    <col min="42" max="42" width="14.7109375" style="114" bestFit="1" customWidth="1"/>
    <col min="43" max="43" width="12.7109375" style="114" customWidth="1"/>
    <col min="44" max="44" width="15" style="114" bestFit="1" customWidth="1"/>
    <col min="45" max="45" width="12.7109375" style="114" customWidth="1"/>
    <col min="46" max="46" width="14.7109375" style="114" bestFit="1" customWidth="1"/>
    <col min="47" max="47" width="12.7109375" style="114" customWidth="1"/>
    <col min="48" max="48" width="14.7109375" style="114" bestFit="1" customWidth="1"/>
    <col min="49" max="49" width="12.7109375" style="114" customWidth="1"/>
    <col min="50" max="50" width="14.7109375" style="114" bestFit="1" customWidth="1"/>
    <col min="51" max="51" width="12.7109375" style="114" customWidth="1"/>
    <col min="52" max="52" width="14.7109375" style="114" bestFit="1" customWidth="1"/>
    <col min="53" max="85" width="12.7109375" style="114" customWidth="1"/>
    <col min="86" max="16384" width="9.140625" style="114"/>
  </cols>
  <sheetData>
    <row r="1" spans="2:85" ht="63.95" customHeight="1">
      <c r="F1" s="115"/>
      <c r="G1" s="1393" t="s">
        <v>1355</v>
      </c>
      <c r="I1" s="1398"/>
      <c r="J1" s="1398"/>
      <c r="K1" s="1398"/>
      <c r="L1" s="1398"/>
      <c r="M1" s="1398"/>
      <c r="N1" s="1398"/>
      <c r="O1" s="1398"/>
      <c r="P1" s="1398"/>
      <c r="Q1" s="1398"/>
      <c r="R1" s="1398"/>
      <c r="S1" s="1398"/>
      <c r="T1" s="1398"/>
      <c r="U1" s="1398"/>
      <c r="V1" s="1398"/>
      <c r="W1" s="1398"/>
      <c r="X1" s="1398"/>
      <c r="Y1" s="1398"/>
      <c r="Z1" s="1398"/>
      <c r="AA1" s="1398"/>
      <c r="AB1" s="1398"/>
      <c r="AC1" s="1398"/>
      <c r="AD1" s="1398"/>
      <c r="AE1" s="1398"/>
      <c r="AF1" s="1398"/>
      <c r="AG1" s="1398"/>
      <c r="AH1" s="1398"/>
      <c r="AI1" s="1398"/>
      <c r="AJ1" s="1398"/>
      <c r="AK1" s="1398"/>
      <c r="AL1" s="1398"/>
      <c r="AM1" s="1398"/>
      <c r="AN1" s="1398"/>
      <c r="AO1" s="1398"/>
      <c r="AP1" s="1398"/>
      <c r="AQ1" s="1398"/>
      <c r="AR1" s="1398"/>
      <c r="AS1" s="1398"/>
      <c r="AT1" s="1398"/>
      <c r="AU1" s="1398"/>
      <c r="AV1" s="1398"/>
      <c r="AW1" s="1398"/>
      <c r="AX1" s="1398"/>
      <c r="AY1" s="1398"/>
      <c r="AZ1" s="1398"/>
      <c r="BA1" s="1398"/>
      <c r="BB1" s="1398"/>
      <c r="BC1" s="1398"/>
      <c r="BD1" s="1398"/>
      <c r="BE1" s="1398"/>
      <c r="BF1" s="1398"/>
      <c r="BG1" s="1398"/>
      <c r="BH1" s="1398"/>
      <c r="BI1" s="1398"/>
      <c r="BJ1" s="1398"/>
      <c r="BK1" s="1398"/>
      <c r="BL1" s="1398"/>
      <c r="BM1" s="1398"/>
      <c r="BN1" s="1398"/>
      <c r="BO1" s="1398"/>
      <c r="BP1" s="1398"/>
      <c r="BQ1" s="1398"/>
      <c r="BR1" s="1398"/>
      <c r="BS1" s="1398"/>
      <c r="BT1" s="1398"/>
      <c r="BU1" s="1398"/>
      <c r="BV1" s="1398"/>
    </row>
    <row r="2" spans="2:85" ht="13.5" customHeight="1" thickBot="1">
      <c r="F2" s="115"/>
      <c r="G2" s="115"/>
      <c r="H2" s="115"/>
      <c r="I2" s="1398"/>
      <c r="J2" s="1398"/>
      <c r="K2" s="1398"/>
      <c r="L2" s="1398"/>
      <c r="M2" s="1398"/>
      <c r="N2" s="1398"/>
      <c r="O2" s="1398"/>
      <c r="P2" s="1398"/>
      <c r="Q2" s="1398"/>
      <c r="R2" s="1398"/>
      <c r="S2" s="1398"/>
      <c r="T2" s="1398"/>
      <c r="U2" s="1398"/>
      <c r="V2" s="1398"/>
      <c r="W2" s="1398"/>
      <c r="X2" s="1398"/>
      <c r="Y2" s="1398"/>
      <c r="Z2" s="1398"/>
      <c r="AA2" s="1398"/>
      <c r="AB2" s="1398"/>
      <c r="AC2" s="1398"/>
      <c r="AD2" s="1398"/>
      <c r="AE2" s="1398"/>
      <c r="AF2" s="1398"/>
      <c r="AG2" s="1398"/>
      <c r="AH2" s="1398"/>
      <c r="AI2" s="1398"/>
      <c r="AJ2" s="1398"/>
      <c r="AK2" s="1398"/>
      <c r="AL2" s="1398"/>
      <c r="AM2" s="1398"/>
      <c r="AN2" s="1398"/>
      <c r="AO2" s="1398"/>
      <c r="AP2" s="1398"/>
      <c r="AQ2" s="1398"/>
      <c r="AR2" s="1398"/>
      <c r="AS2" s="1398"/>
      <c r="AT2" s="1398"/>
      <c r="AU2" s="1398"/>
      <c r="AV2" s="1398"/>
      <c r="AW2" s="1398"/>
      <c r="AX2" s="1398"/>
      <c r="AY2" s="1398"/>
      <c r="AZ2" s="1398"/>
      <c r="BA2" s="1398"/>
      <c r="BB2" s="1398"/>
      <c r="BC2" s="1398"/>
      <c r="BD2" s="1398"/>
      <c r="BE2" s="1398"/>
      <c r="BF2" s="1398"/>
      <c r="BG2" s="1398"/>
      <c r="BH2" s="1398"/>
      <c r="BI2" s="1398"/>
      <c r="BJ2" s="1398"/>
      <c r="BK2" s="1398"/>
      <c r="BL2" s="1398"/>
      <c r="BM2" s="1398"/>
      <c r="BN2" s="1398"/>
      <c r="BO2" s="1398"/>
      <c r="BP2" s="1398"/>
      <c r="BQ2" s="1398"/>
      <c r="BR2" s="1398"/>
      <c r="BS2" s="1398"/>
      <c r="BT2" s="1398"/>
      <c r="BU2" s="1398"/>
      <c r="BV2" s="1398"/>
      <c r="BW2" s="1397"/>
      <c r="BX2" s="1397"/>
      <c r="BY2" s="1397"/>
      <c r="BZ2" s="1397"/>
      <c r="CA2" s="1397"/>
      <c r="CB2" s="1397"/>
      <c r="CC2" s="1397"/>
      <c r="CD2" s="1397"/>
      <c r="CE2" s="1397"/>
      <c r="CF2" s="1397"/>
      <c r="CG2" s="1397"/>
    </row>
    <row r="3" spans="2:85" s="294" customFormat="1" ht="18.75" customHeight="1" thickBot="1">
      <c r="G3" s="2886" t="s">
        <v>453</v>
      </c>
      <c r="H3" s="2888"/>
      <c r="I3" s="2921" t="s">
        <v>459</v>
      </c>
      <c r="J3" s="2926"/>
      <c r="K3" s="2926"/>
      <c r="L3" s="2926"/>
      <c r="M3" s="2926"/>
      <c r="N3" s="2926"/>
      <c r="O3" s="2926"/>
      <c r="P3" s="2926"/>
      <c r="Q3" s="2926"/>
      <c r="R3" s="2926"/>
      <c r="S3" s="2926"/>
      <c r="T3" s="2926"/>
      <c r="U3" s="2926"/>
      <c r="V3" s="2926"/>
      <c r="W3" s="2926"/>
      <c r="X3" s="2926"/>
      <c r="Y3" s="2926"/>
      <c r="Z3" s="2926"/>
      <c r="AA3" s="2926"/>
      <c r="AB3" s="2926"/>
      <c r="AC3" s="2926"/>
      <c r="AD3" s="2926"/>
      <c r="AE3" s="2926"/>
      <c r="AF3" s="2926"/>
      <c r="AG3" s="2926"/>
      <c r="AH3" s="2926"/>
      <c r="AI3" s="2926"/>
      <c r="AJ3" s="2926"/>
      <c r="AK3" s="2926"/>
      <c r="AL3" s="2926"/>
      <c r="AM3" s="2926"/>
      <c r="AN3" s="2926"/>
      <c r="AO3" s="2926"/>
      <c r="AP3" s="2926"/>
      <c r="AQ3" s="2926"/>
      <c r="AR3" s="2926"/>
      <c r="AS3" s="2926"/>
      <c r="AT3" s="2926"/>
      <c r="AU3" s="2926"/>
      <c r="AV3" s="2926"/>
      <c r="AW3" s="2926"/>
      <c r="AX3" s="2926"/>
      <c r="AY3" s="2926"/>
      <c r="AZ3" s="2922"/>
      <c r="BA3" s="2921" t="s">
        <v>746</v>
      </c>
      <c r="BB3" s="2926"/>
      <c r="BC3" s="2926"/>
      <c r="BD3" s="2926"/>
      <c r="BE3" s="2926"/>
      <c r="BF3" s="2926"/>
      <c r="BG3" s="2926"/>
      <c r="BH3" s="2926"/>
      <c r="BI3" s="2926"/>
      <c r="BJ3" s="2926"/>
      <c r="BK3" s="2926"/>
      <c r="BL3" s="2926"/>
      <c r="BM3" s="2926"/>
      <c r="BN3" s="2926"/>
      <c r="BO3" s="2926"/>
      <c r="BP3" s="2926"/>
      <c r="BQ3" s="2926"/>
      <c r="BR3" s="2926"/>
      <c r="BS3" s="2926"/>
      <c r="BT3" s="2926"/>
      <c r="BU3" s="2926"/>
      <c r="BV3" s="2922"/>
      <c r="BW3" s="2928" t="s">
        <v>452</v>
      </c>
      <c r="BX3" s="2929"/>
      <c r="BY3" s="2929"/>
      <c r="BZ3" s="2929"/>
      <c r="CA3" s="2929"/>
      <c r="CB3" s="2929"/>
      <c r="CC3" s="2929"/>
      <c r="CD3" s="2929"/>
      <c r="CE3" s="2929"/>
      <c r="CF3" s="2929"/>
      <c r="CG3" s="2930"/>
    </row>
    <row r="4" spans="2:85" s="294" customFormat="1" ht="18.75" customHeight="1" thickBot="1">
      <c r="C4" s="114"/>
      <c r="D4" s="114"/>
      <c r="E4" s="114"/>
      <c r="F4" s="114"/>
      <c r="G4" s="2902"/>
      <c r="H4" s="2906"/>
      <c r="I4" s="2926" t="s">
        <v>1</v>
      </c>
      <c r="J4" s="2926"/>
      <c r="K4" s="2926"/>
      <c r="L4" s="2926"/>
      <c r="M4" s="2926"/>
      <c r="N4" s="2926"/>
      <c r="O4" s="2926"/>
      <c r="P4" s="2926"/>
      <c r="Q4" s="2926"/>
      <c r="R4" s="2926"/>
      <c r="S4" s="2926"/>
      <c r="T4" s="2926"/>
      <c r="U4" s="2926"/>
      <c r="V4" s="2926"/>
      <c r="W4" s="2926"/>
      <c r="X4" s="2926"/>
      <c r="Y4" s="2926"/>
      <c r="Z4" s="2926"/>
      <c r="AA4" s="2926"/>
      <c r="AB4" s="2926"/>
      <c r="AC4" s="2926"/>
      <c r="AD4" s="2926"/>
      <c r="AE4" s="2926"/>
      <c r="AF4" s="2926"/>
      <c r="AG4" s="2926"/>
      <c r="AH4" s="2926"/>
      <c r="AI4" s="2926"/>
      <c r="AJ4" s="2926"/>
      <c r="AK4" s="2926"/>
      <c r="AL4" s="2926"/>
      <c r="AM4" s="2926"/>
      <c r="AN4" s="2926"/>
      <c r="AO4" s="2926"/>
      <c r="AP4" s="2926"/>
      <c r="AQ4" s="2926"/>
      <c r="AR4" s="2547"/>
      <c r="AS4" s="2921" t="s">
        <v>454</v>
      </c>
      <c r="AT4" s="2926"/>
      <c r="AU4" s="2926"/>
      <c r="AV4" s="2926"/>
      <c r="AW4" s="2926"/>
      <c r="AX4" s="2926"/>
      <c r="AY4" s="2926"/>
      <c r="AZ4" s="2922"/>
      <c r="BA4" s="2902" t="s">
        <v>1</v>
      </c>
      <c r="BB4" s="2903"/>
      <c r="BC4" s="2903"/>
      <c r="BD4" s="2903"/>
      <c r="BE4" s="2903"/>
      <c r="BF4" s="2903"/>
      <c r="BG4" s="2903"/>
      <c r="BH4" s="2903"/>
      <c r="BI4" s="2903"/>
      <c r="BJ4" s="2903"/>
      <c r="BK4" s="2903"/>
      <c r="BL4" s="2903"/>
      <c r="BM4" s="2903"/>
      <c r="BN4" s="2903"/>
      <c r="BO4" s="2903"/>
      <c r="BP4" s="2903"/>
      <c r="BQ4" s="2903"/>
      <c r="BR4" s="2906"/>
      <c r="BS4" s="2921" t="s">
        <v>454</v>
      </c>
      <c r="BT4" s="2926"/>
      <c r="BU4" s="2926"/>
      <c r="BV4" s="2922"/>
      <c r="BW4" s="2886" t="s">
        <v>224</v>
      </c>
      <c r="BX4" s="2887"/>
      <c r="BY4" s="2887"/>
      <c r="BZ4" s="2887"/>
      <c r="CA4" s="2887"/>
      <c r="CB4" s="2887"/>
      <c r="CC4" s="2887"/>
      <c r="CD4" s="2887"/>
      <c r="CE4" s="2931"/>
      <c r="CF4" s="2932" t="s">
        <v>455</v>
      </c>
      <c r="CG4" s="2933"/>
    </row>
    <row r="5" spans="2:85" s="294" customFormat="1" ht="15.6" customHeight="1" thickBot="1">
      <c r="C5" s="114"/>
      <c r="D5" s="114"/>
      <c r="E5" s="114"/>
      <c r="F5" s="114"/>
      <c r="G5" s="2921" t="s">
        <v>456</v>
      </c>
      <c r="H5" s="2922"/>
      <c r="I5" s="2921" t="s">
        <v>549</v>
      </c>
      <c r="J5" s="2926"/>
      <c r="K5" s="2926"/>
      <c r="L5" s="2926"/>
      <c r="M5" s="2926"/>
      <c r="N5" s="2926"/>
      <c r="O5" s="2926"/>
      <c r="P5" s="2926"/>
      <c r="Q5" s="2926"/>
      <c r="R5" s="2926"/>
      <c r="S5" s="2926"/>
      <c r="T5" s="2922"/>
      <c r="U5" s="2921" t="s">
        <v>550</v>
      </c>
      <c r="V5" s="2926"/>
      <c r="W5" s="2926"/>
      <c r="X5" s="2926"/>
      <c r="Y5" s="2926"/>
      <c r="Z5" s="2926"/>
      <c r="AA5" s="2926"/>
      <c r="AB5" s="2926"/>
      <c r="AC5" s="2926"/>
      <c r="AD5" s="2926"/>
      <c r="AE5" s="2926"/>
      <c r="AF5" s="2922"/>
      <c r="AG5" s="2921" t="s">
        <v>551</v>
      </c>
      <c r="AH5" s="2926"/>
      <c r="AI5" s="2926"/>
      <c r="AJ5" s="2926"/>
      <c r="AK5" s="2926"/>
      <c r="AL5" s="2926"/>
      <c r="AM5" s="2926"/>
      <c r="AN5" s="2926"/>
      <c r="AO5" s="2926"/>
      <c r="AP5" s="2926"/>
      <c r="AQ5" s="2926"/>
      <c r="AR5" s="2922"/>
      <c r="AS5" s="2921" t="s">
        <v>551</v>
      </c>
      <c r="AT5" s="2926"/>
      <c r="AU5" s="2926"/>
      <c r="AV5" s="2926"/>
      <c r="AW5" s="2926"/>
      <c r="AX5" s="2926"/>
      <c r="AY5" s="2926"/>
      <c r="AZ5" s="2922"/>
      <c r="BA5" s="2921" t="s">
        <v>549</v>
      </c>
      <c r="BB5" s="2926"/>
      <c r="BC5" s="2926"/>
      <c r="BD5" s="2926"/>
      <c r="BE5" s="2926"/>
      <c r="BF5" s="2922"/>
      <c r="BG5" s="2921" t="s">
        <v>550</v>
      </c>
      <c r="BH5" s="2926"/>
      <c r="BI5" s="2926"/>
      <c r="BJ5" s="2926"/>
      <c r="BK5" s="2926"/>
      <c r="BL5" s="2922"/>
      <c r="BM5" s="2926" t="s">
        <v>551</v>
      </c>
      <c r="BN5" s="2926"/>
      <c r="BO5" s="2926"/>
      <c r="BP5" s="2926"/>
      <c r="BQ5" s="2926"/>
      <c r="BR5" s="2922"/>
      <c r="BS5" s="2921" t="s">
        <v>551</v>
      </c>
      <c r="BT5" s="2926"/>
      <c r="BU5" s="2926"/>
      <c r="BV5" s="2922"/>
      <c r="BW5" s="2927" t="s">
        <v>549</v>
      </c>
      <c r="BX5" s="2927"/>
      <c r="BY5" s="2927"/>
      <c r="BZ5" s="2922" t="s">
        <v>550</v>
      </c>
      <c r="CA5" s="2927"/>
      <c r="CB5" s="2927"/>
      <c r="CC5" s="2922" t="s">
        <v>551</v>
      </c>
      <c r="CD5" s="2927"/>
      <c r="CE5" s="2927"/>
      <c r="CF5" s="2921" t="s">
        <v>551</v>
      </c>
      <c r="CG5" s="2922"/>
    </row>
    <row r="6" spans="2:85" s="294" customFormat="1" ht="15.6" hidden="1" customHeight="1" thickBot="1">
      <c r="C6" s="114"/>
      <c r="D6" s="114"/>
      <c r="E6" s="114"/>
      <c r="F6" s="114"/>
      <c r="G6" s="1520">
        <v>1</v>
      </c>
      <c r="H6" s="1521">
        <v>2</v>
      </c>
      <c r="I6" s="1521">
        <v>3</v>
      </c>
      <c r="J6" s="1521">
        <v>4</v>
      </c>
      <c r="K6" s="1521">
        <v>5</v>
      </c>
      <c r="L6" s="1521">
        <v>6</v>
      </c>
      <c r="M6" s="1521">
        <v>7</v>
      </c>
      <c r="N6" s="1521">
        <v>8</v>
      </c>
      <c r="O6" s="1521">
        <v>9</v>
      </c>
      <c r="P6" s="1521">
        <v>10</v>
      </c>
      <c r="Q6" s="1521">
        <v>11</v>
      </c>
      <c r="R6" s="1521">
        <v>12</v>
      </c>
      <c r="S6" s="1521">
        <v>13</v>
      </c>
      <c r="T6" s="1521">
        <v>14</v>
      </c>
      <c r="U6" s="1521">
        <v>15</v>
      </c>
      <c r="V6" s="1521">
        <v>16</v>
      </c>
      <c r="W6" s="1521">
        <v>17</v>
      </c>
      <c r="X6" s="1521">
        <v>18</v>
      </c>
      <c r="Y6" s="1521">
        <v>19</v>
      </c>
      <c r="Z6" s="1521">
        <v>20</v>
      </c>
      <c r="AA6" s="1521">
        <v>21</v>
      </c>
      <c r="AB6" s="1521">
        <v>22</v>
      </c>
      <c r="AC6" s="1521">
        <v>23</v>
      </c>
      <c r="AD6" s="1521">
        <v>24</v>
      </c>
      <c r="AE6" s="1521">
        <v>25</v>
      </c>
      <c r="AF6" s="1521">
        <v>26</v>
      </c>
      <c r="AG6" s="1521">
        <v>27</v>
      </c>
      <c r="AH6" s="1521">
        <v>28</v>
      </c>
      <c r="AI6" s="1521">
        <v>29</v>
      </c>
      <c r="AJ6" s="1521">
        <v>30</v>
      </c>
      <c r="AK6" s="1521">
        <v>31</v>
      </c>
      <c r="AL6" s="1521">
        <v>32</v>
      </c>
      <c r="AM6" s="1521">
        <v>33</v>
      </c>
      <c r="AN6" s="1521">
        <v>34</v>
      </c>
      <c r="AO6" s="1521">
        <v>35</v>
      </c>
      <c r="AP6" s="1521">
        <v>36</v>
      </c>
      <c r="AQ6" s="1521">
        <v>37</v>
      </c>
      <c r="AR6" s="1521">
        <v>38</v>
      </c>
      <c r="AS6" s="1521">
        <v>39</v>
      </c>
      <c r="AT6" s="1521">
        <v>40</v>
      </c>
      <c r="AU6" s="1521">
        <v>41</v>
      </c>
      <c r="AV6" s="1521">
        <v>42</v>
      </c>
      <c r="AW6" s="1521">
        <v>43</v>
      </c>
      <c r="AX6" s="1521">
        <v>44</v>
      </c>
      <c r="AY6" s="1521">
        <v>45</v>
      </c>
      <c r="AZ6" s="1521">
        <v>46</v>
      </c>
      <c r="BA6" s="1521">
        <v>47</v>
      </c>
      <c r="BB6" s="1521">
        <v>48</v>
      </c>
      <c r="BC6" s="1521">
        <v>49</v>
      </c>
      <c r="BD6" s="1521">
        <v>50</v>
      </c>
      <c r="BE6" s="1521">
        <v>51</v>
      </c>
      <c r="BF6" s="1521">
        <v>52</v>
      </c>
      <c r="BG6" s="1521">
        <v>53</v>
      </c>
      <c r="BH6" s="1521">
        <v>54</v>
      </c>
      <c r="BI6" s="1521">
        <v>55</v>
      </c>
      <c r="BJ6" s="1521">
        <v>56</v>
      </c>
      <c r="BK6" s="1521">
        <v>57</v>
      </c>
      <c r="BL6" s="1521">
        <v>58</v>
      </c>
      <c r="BM6" s="1521">
        <v>59</v>
      </c>
      <c r="BN6" s="1521">
        <v>60</v>
      </c>
      <c r="BO6" s="1521">
        <v>61</v>
      </c>
      <c r="BP6" s="1521">
        <v>62</v>
      </c>
      <c r="BQ6" s="1521">
        <v>63</v>
      </c>
      <c r="BR6" s="1521">
        <v>64</v>
      </c>
      <c r="BS6" s="1521">
        <v>65</v>
      </c>
      <c r="BT6" s="1521">
        <v>66</v>
      </c>
      <c r="BU6" s="1521">
        <v>67</v>
      </c>
      <c r="BV6" s="1521">
        <v>68</v>
      </c>
      <c r="BW6" s="1521">
        <v>69</v>
      </c>
      <c r="BX6" s="1521">
        <v>70</v>
      </c>
      <c r="BY6" s="1521">
        <v>71</v>
      </c>
      <c r="BZ6" s="1521">
        <v>72</v>
      </c>
      <c r="CA6" s="1521">
        <v>73</v>
      </c>
      <c r="CB6" s="1521">
        <v>74</v>
      </c>
      <c r="CC6" s="1521">
        <v>75</v>
      </c>
      <c r="CD6" s="1521">
        <v>76</v>
      </c>
      <c r="CE6" s="1521">
        <v>77</v>
      </c>
      <c r="CF6" s="1521">
        <v>78</v>
      </c>
      <c r="CG6" s="1522">
        <v>79</v>
      </c>
    </row>
    <row r="7" spans="2:85" s="294" customFormat="1" ht="141" customHeight="1" thickBot="1">
      <c r="B7" s="1392" t="s">
        <v>1201</v>
      </c>
      <c r="C7" s="2549" t="s">
        <v>953</v>
      </c>
      <c r="D7" s="2542" t="s">
        <v>634</v>
      </c>
      <c r="E7" s="2542" t="s">
        <v>635</v>
      </c>
      <c r="F7" s="2542" t="s">
        <v>1159</v>
      </c>
      <c r="G7" s="2548" t="s">
        <v>1325</v>
      </c>
      <c r="H7" s="1396" t="s">
        <v>1088</v>
      </c>
      <c r="I7" s="119" t="s">
        <v>1326</v>
      </c>
      <c r="J7" s="117" t="s">
        <v>1158</v>
      </c>
      <c r="K7" s="117" t="s">
        <v>1157</v>
      </c>
      <c r="L7" s="117" t="s">
        <v>1156</v>
      </c>
      <c r="M7" s="119" t="s">
        <v>1155</v>
      </c>
      <c r="N7" s="117" t="s">
        <v>1154</v>
      </c>
      <c r="O7" s="117" t="s">
        <v>1153</v>
      </c>
      <c r="P7" s="117" t="s">
        <v>1152</v>
      </c>
      <c r="Q7" s="119" t="s">
        <v>1151</v>
      </c>
      <c r="R7" s="117" t="s">
        <v>1150</v>
      </c>
      <c r="S7" s="117" t="s">
        <v>1149</v>
      </c>
      <c r="T7" s="117" t="s">
        <v>1148</v>
      </c>
      <c r="U7" s="119" t="s">
        <v>1147</v>
      </c>
      <c r="V7" s="117" t="s">
        <v>1146</v>
      </c>
      <c r="W7" s="117" t="s">
        <v>1145</v>
      </c>
      <c r="X7" s="117" t="s">
        <v>1144</v>
      </c>
      <c r="Y7" s="119" t="s">
        <v>1143</v>
      </c>
      <c r="Z7" s="117" t="s">
        <v>1142</v>
      </c>
      <c r="AA7" s="117" t="s">
        <v>1141</v>
      </c>
      <c r="AB7" s="117" t="s">
        <v>1140</v>
      </c>
      <c r="AC7" s="119" t="s">
        <v>1139</v>
      </c>
      <c r="AD7" s="117" t="s">
        <v>1138</v>
      </c>
      <c r="AE7" s="117" t="s">
        <v>1137</v>
      </c>
      <c r="AF7" s="117" t="s">
        <v>1136</v>
      </c>
      <c r="AG7" s="119" t="s">
        <v>1135</v>
      </c>
      <c r="AH7" s="117" t="s">
        <v>1134</v>
      </c>
      <c r="AI7" s="117" t="s">
        <v>1133</v>
      </c>
      <c r="AJ7" s="117" t="s">
        <v>1132</v>
      </c>
      <c r="AK7" s="119" t="s">
        <v>1131</v>
      </c>
      <c r="AL7" s="117" t="s">
        <v>1130</v>
      </c>
      <c r="AM7" s="117" t="s">
        <v>1129</v>
      </c>
      <c r="AN7" s="120" t="s">
        <v>1128</v>
      </c>
      <c r="AO7" s="119" t="s">
        <v>1127</v>
      </c>
      <c r="AP7" s="117" t="s">
        <v>1126</v>
      </c>
      <c r="AQ7" s="117" t="s">
        <v>1125</v>
      </c>
      <c r="AR7" s="118" t="s">
        <v>1124</v>
      </c>
      <c r="AS7" s="119" t="s">
        <v>1123</v>
      </c>
      <c r="AT7" s="117" t="s">
        <v>1122</v>
      </c>
      <c r="AU7" s="117" t="s">
        <v>1121</v>
      </c>
      <c r="AV7" s="118" t="s">
        <v>1120</v>
      </c>
      <c r="AW7" s="119" t="s">
        <v>1119</v>
      </c>
      <c r="AX7" s="117" t="s">
        <v>1118</v>
      </c>
      <c r="AY7" s="117" t="s">
        <v>1117</v>
      </c>
      <c r="AZ7" s="118" t="s">
        <v>1116</v>
      </c>
      <c r="BA7" s="116" t="s">
        <v>1115</v>
      </c>
      <c r="BB7" s="116" t="s">
        <v>1112</v>
      </c>
      <c r="BC7" s="117" t="s">
        <v>1114</v>
      </c>
      <c r="BD7" s="116" t="s">
        <v>1112</v>
      </c>
      <c r="BE7" s="120" t="s">
        <v>1113</v>
      </c>
      <c r="BF7" s="118" t="s">
        <v>1112</v>
      </c>
      <c r="BG7" s="2546" t="s">
        <v>1111</v>
      </c>
      <c r="BH7" s="117" t="s">
        <v>1108</v>
      </c>
      <c r="BI7" s="117" t="s">
        <v>1110</v>
      </c>
      <c r="BJ7" s="116" t="s">
        <v>1108</v>
      </c>
      <c r="BK7" s="120" t="s">
        <v>1109</v>
      </c>
      <c r="BL7" s="118" t="s">
        <v>1108</v>
      </c>
      <c r="BM7" s="116" t="s">
        <v>1107</v>
      </c>
      <c r="BN7" s="116" t="s">
        <v>1104</v>
      </c>
      <c r="BO7" s="117" t="s">
        <v>1106</v>
      </c>
      <c r="BP7" s="116" t="s">
        <v>1104</v>
      </c>
      <c r="BQ7" s="120" t="s">
        <v>1105</v>
      </c>
      <c r="BR7" s="118" t="s">
        <v>1104</v>
      </c>
      <c r="BS7" s="119" t="s">
        <v>1103</v>
      </c>
      <c r="BT7" s="116" t="s">
        <v>1101</v>
      </c>
      <c r="BU7" s="120" t="s">
        <v>1102</v>
      </c>
      <c r="BV7" s="118" t="s">
        <v>1101</v>
      </c>
      <c r="BW7" s="2539" t="s">
        <v>1100</v>
      </c>
      <c r="BX7" s="2540" t="s">
        <v>1099</v>
      </c>
      <c r="BY7" s="295" t="s">
        <v>1098</v>
      </c>
      <c r="BZ7" s="2539" t="s">
        <v>1097</v>
      </c>
      <c r="CA7" s="2540" t="s">
        <v>1096</v>
      </c>
      <c r="CB7" s="295" t="s">
        <v>1095</v>
      </c>
      <c r="CC7" s="296" t="s">
        <v>1094</v>
      </c>
      <c r="CD7" s="2540" t="s">
        <v>1093</v>
      </c>
      <c r="CE7" s="2541" t="s">
        <v>1092</v>
      </c>
      <c r="CF7" s="2539" t="s">
        <v>1091</v>
      </c>
      <c r="CG7" s="295" t="s">
        <v>1090</v>
      </c>
    </row>
    <row r="8" spans="2:85" ht="15" customHeight="1">
      <c r="B8" s="1395">
        <v>1</v>
      </c>
      <c r="C8" s="2143" t="s">
        <v>953</v>
      </c>
      <c r="D8" s="943" t="s">
        <v>671</v>
      </c>
      <c r="E8" s="943">
        <v>2015</v>
      </c>
      <c r="F8" s="943">
        <v>1</v>
      </c>
      <c r="G8" s="121">
        <f>I8+M8+Q8+U8+Y8+AC8+AG8+AK8+AO8+AS8+AW8</f>
        <v>0</v>
      </c>
      <c r="H8" s="122"/>
      <c r="I8" s="123"/>
      <c r="J8" s="124"/>
      <c r="K8" s="661"/>
      <c r="L8" s="392"/>
      <c r="M8" s="125"/>
      <c r="N8" s="126"/>
      <c r="O8" s="661"/>
      <c r="P8" s="394"/>
      <c r="Q8" s="127"/>
      <c r="R8" s="126"/>
      <c r="S8" s="661"/>
      <c r="T8" s="394"/>
      <c r="U8" s="123"/>
      <c r="V8" s="124"/>
      <c r="W8" s="661"/>
      <c r="X8" s="392"/>
      <c r="Y8" s="125"/>
      <c r="Z8" s="126"/>
      <c r="AA8" s="661"/>
      <c r="AB8" s="394"/>
      <c r="AC8" s="125"/>
      <c r="AD8" s="126"/>
      <c r="AE8" s="661"/>
      <c r="AF8" s="394"/>
      <c r="AG8" s="123"/>
      <c r="AH8" s="124"/>
      <c r="AI8" s="661"/>
      <c r="AJ8" s="392"/>
      <c r="AK8" s="125"/>
      <c r="AL8" s="126"/>
      <c r="AM8" s="661"/>
      <c r="AN8" s="664"/>
      <c r="AO8" s="125"/>
      <c r="AP8" s="126"/>
      <c r="AQ8" s="661"/>
      <c r="AR8" s="394"/>
      <c r="AS8" s="125"/>
      <c r="AT8" s="126"/>
      <c r="AU8" s="661"/>
      <c r="AV8" s="394"/>
      <c r="AW8" s="125"/>
      <c r="AX8" s="126"/>
      <c r="AY8" s="661"/>
      <c r="AZ8" s="394"/>
      <c r="BA8" s="136">
        <f>MAX(0,1.06*BW8*I8-12.5*J8)</f>
        <v>0</v>
      </c>
      <c r="BB8" s="2146"/>
      <c r="BC8" s="129">
        <f>MAX(0,1.06*BX8*M8-12.5*N8)</f>
        <v>0</v>
      </c>
      <c r="BD8" s="2149"/>
      <c r="BE8" s="129">
        <f>MAX(0,1.06*BY8*Q8-12.5*R8)</f>
        <v>0</v>
      </c>
      <c r="BF8" s="2151"/>
      <c r="BG8" s="138">
        <f>MAX(0,1.06*BZ8*U8-12.5*V8)</f>
        <v>0</v>
      </c>
      <c r="BH8" s="2149"/>
      <c r="BI8" s="129">
        <f>MAX(0,1.06*CA8*Y8-12.5*Z8)</f>
        <v>0</v>
      </c>
      <c r="BJ8" s="2149"/>
      <c r="BK8" s="129">
        <f t="shared" ref="BK8:BK19" si="0">MAX(0,1.06*CB8*AC8-12.5*AD8)</f>
        <v>0</v>
      </c>
      <c r="BL8" s="2151"/>
      <c r="BM8" s="136">
        <f t="shared" ref="BM8:BM19" si="1">MAX(0,1.06*CC8*AG8-12.5*AH8)</f>
        <v>0</v>
      </c>
      <c r="BN8" s="2149"/>
      <c r="BO8" s="129">
        <f t="shared" ref="BO8:BO19" si="2">MAX(0,1.06*CD8*AK8-12.5*AL8)</f>
        <v>0</v>
      </c>
      <c r="BP8" s="2149"/>
      <c r="BQ8" s="129">
        <f t="shared" ref="BQ8:BQ19" si="3">MAX(0,1.06*CE8*AO8-12.5*AP8)</f>
        <v>0</v>
      </c>
      <c r="BR8" s="2151"/>
      <c r="BS8" s="136">
        <f t="shared" ref="BS8:BS19" si="4">MAX(0,1.06*CF8*AS8-12.5*AT8)</f>
        <v>0</v>
      </c>
      <c r="BT8" s="2154"/>
      <c r="BU8" s="136">
        <f t="shared" ref="BU8:BU19" si="5">MAX(0,1.06*CG8*AW8-12.5*AX8)</f>
        <v>0</v>
      </c>
      <c r="BV8" s="2152"/>
      <c r="BW8" s="2156">
        <v>7.0000000000000007E-2</v>
      </c>
      <c r="BX8" s="2157">
        <v>0.12</v>
      </c>
      <c r="BY8" s="2158">
        <v>0.2</v>
      </c>
      <c r="BZ8" s="2156">
        <v>7.0000000000000007E-2</v>
      </c>
      <c r="CA8" s="2157">
        <v>0.12</v>
      </c>
      <c r="CB8" s="2158">
        <v>0.2</v>
      </c>
      <c r="CC8" s="2156">
        <v>7.0000000000000007E-2</v>
      </c>
      <c r="CD8" s="2157">
        <v>0.12</v>
      </c>
      <c r="CE8" s="2158">
        <v>0.2</v>
      </c>
      <c r="CF8" s="2159">
        <v>0.2</v>
      </c>
      <c r="CG8" s="2158">
        <v>0.3</v>
      </c>
    </row>
    <row r="9" spans="2:85" ht="14.25" customHeight="1">
      <c r="B9" s="1395">
        <v>2</v>
      </c>
      <c r="C9" s="2143" t="s">
        <v>953</v>
      </c>
      <c r="D9" s="945" t="s">
        <v>671</v>
      </c>
      <c r="E9" s="945">
        <v>2015</v>
      </c>
      <c r="F9" s="945">
        <v>2</v>
      </c>
      <c r="G9" s="130">
        <f t="shared" ref="G9:G19" si="6">I9+M9+Q9+U9+Y9+AC9+AG9+AK9+AO9+AS9+AW9</f>
        <v>0</v>
      </c>
      <c r="H9" s="131"/>
      <c r="I9" s="128"/>
      <c r="J9" s="132"/>
      <c r="K9" s="662"/>
      <c r="L9" s="393"/>
      <c r="M9" s="133"/>
      <c r="N9" s="134"/>
      <c r="O9" s="662"/>
      <c r="P9" s="395"/>
      <c r="Q9" s="135"/>
      <c r="R9" s="134"/>
      <c r="S9" s="662"/>
      <c r="T9" s="395"/>
      <c r="U9" s="128"/>
      <c r="V9" s="132"/>
      <c r="W9" s="662"/>
      <c r="X9" s="393"/>
      <c r="Y9" s="133"/>
      <c r="Z9" s="134"/>
      <c r="AA9" s="662"/>
      <c r="AB9" s="395"/>
      <c r="AC9" s="133"/>
      <c r="AD9" s="134"/>
      <c r="AE9" s="662"/>
      <c r="AF9" s="395"/>
      <c r="AG9" s="128"/>
      <c r="AH9" s="132"/>
      <c r="AI9" s="662"/>
      <c r="AJ9" s="393"/>
      <c r="AK9" s="133"/>
      <c r="AL9" s="134"/>
      <c r="AM9" s="662"/>
      <c r="AN9" s="665"/>
      <c r="AO9" s="133"/>
      <c r="AP9" s="134"/>
      <c r="AQ9" s="662"/>
      <c r="AR9" s="395"/>
      <c r="AS9" s="133"/>
      <c r="AT9" s="134"/>
      <c r="AU9" s="662"/>
      <c r="AV9" s="395"/>
      <c r="AW9" s="133"/>
      <c r="AX9" s="134"/>
      <c r="AY9" s="662"/>
      <c r="AZ9" s="395"/>
      <c r="BA9" s="136">
        <f t="shared" ref="BA9:BA19" si="7">MAX(0,1.06*BW9*I9-12.5*J9)</f>
        <v>0</v>
      </c>
      <c r="BB9" s="2147"/>
      <c r="BC9" s="137">
        <f t="shared" ref="BC9:BC19" si="8">MAX(0,1.06*BX9*M9-12.5*N9)</f>
        <v>0</v>
      </c>
      <c r="BD9" s="2150"/>
      <c r="BE9" s="137">
        <f t="shared" ref="BE9:BE19" si="9">MAX(0,1.06*BY9*Q9-12.5*R9)</f>
        <v>0</v>
      </c>
      <c r="BF9" s="2152"/>
      <c r="BG9" s="138">
        <f t="shared" ref="BG9:BG19" si="10">MAX(0,1.06*BZ9*U9-12.5*V9)</f>
        <v>0</v>
      </c>
      <c r="BH9" s="2154"/>
      <c r="BI9" s="137">
        <f t="shared" ref="BI9:BI19" si="11">MAX(0,1.06*CA9*Y9-12.5*Z9)</f>
        <v>0</v>
      </c>
      <c r="BJ9" s="2154"/>
      <c r="BK9" s="137">
        <f>MAX(0,1.06*CB9*AC9-12.5*AD9)</f>
        <v>0</v>
      </c>
      <c r="BL9" s="2152"/>
      <c r="BM9" s="136">
        <f t="shared" si="1"/>
        <v>0</v>
      </c>
      <c r="BN9" s="2154"/>
      <c r="BO9" s="137">
        <f t="shared" si="2"/>
        <v>0</v>
      </c>
      <c r="BP9" s="2154"/>
      <c r="BQ9" s="137">
        <f t="shared" si="3"/>
        <v>0</v>
      </c>
      <c r="BR9" s="2152"/>
      <c r="BS9" s="136">
        <f t="shared" si="4"/>
        <v>0</v>
      </c>
      <c r="BT9" s="2154"/>
      <c r="BU9" s="137">
        <f t="shared" si="5"/>
        <v>0</v>
      </c>
      <c r="BV9" s="2152"/>
      <c r="BW9" s="2160">
        <v>0.08</v>
      </c>
      <c r="BX9" s="2161">
        <v>0.15</v>
      </c>
      <c r="BY9" s="2162">
        <v>0.25</v>
      </c>
      <c r="BZ9" s="2160">
        <v>0.08</v>
      </c>
      <c r="CA9" s="2161">
        <v>0.15</v>
      </c>
      <c r="CB9" s="2162">
        <v>0.25</v>
      </c>
      <c r="CC9" s="2160">
        <v>0.08</v>
      </c>
      <c r="CD9" s="2161">
        <v>0.15</v>
      </c>
      <c r="CE9" s="2162">
        <v>0.25</v>
      </c>
      <c r="CF9" s="2163">
        <v>0.25</v>
      </c>
      <c r="CG9" s="2162">
        <v>0.4</v>
      </c>
    </row>
    <row r="10" spans="2:85" ht="14.25" customHeight="1">
      <c r="B10" s="1395">
        <v>3</v>
      </c>
      <c r="C10" s="2143" t="s">
        <v>953</v>
      </c>
      <c r="D10" s="945" t="s">
        <v>671</v>
      </c>
      <c r="E10" s="945">
        <v>2015</v>
      </c>
      <c r="F10" s="945">
        <v>3</v>
      </c>
      <c r="G10" s="130">
        <f t="shared" si="6"/>
        <v>0</v>
      </c>
      <c r="H10" s="131"/>
      <c r="I10" s="128"/>
      <c r="J10" s="132"/>
      <c r="K10" s="662"/>
      <c r="L10" s="393"/>
      <c r="M10" s="133"/>
      <c r="N10" s="134"/>
      <c r="O10" s="662"/>
      <c r="P10" s="395"/>
      <c r="Q10" s="135"/>
      <c r="R10" s="134"/>
      <c r="S10" s="662"/>
      <c r="T10" s="395"/>
      <c r="U10" s="128"/>
      <c r="V10" s="132"/>
      <c r="W10" s="662"/>
      <c r="X10" s="393"/>
      <c r="Y10" s="133"/>
      <c r="Z10" s="134"/>
      <c r="AA10" s="662"/>
      <c r="AB10" s="395"/>
      <c r="AC10" s="133"/>
      <c r="AD10" s="134"/>
      <c r="AE10" s="662"/>
      <c r="AF10" s="395"/>
      <c r="AG10" s="128"/>
      <c r="AH10" s="132"/>
      <c r="AI10" s="662"/>
      <c r="AJ10" s="393"/>
      <c r="AK10" s="133"/>
      <c r="AL10" s="134"/>
      <c r="AM10" s="662"/>
      <c r="AN10" s="665"/>
      <c r="AO10" s="133"/>
      <c r="AP10" s="134"/>
      <c r="AQ10" s="662"/>
      <c r="AR10" s="395"/>
      <c r="AS10" s="133"/>
      <c r="AT10" s="134"/>
      <c r="AU10" s="662"/>
      <c r="AV10" s="395"/>
      <c r="AW10" s="133"/>
      <c r="AX10" s="134"/>
      <c r="AY10" s="662"/>
      <c r="AZ10" s="395"/>
      <c r="BA10" s="136">
        <f t="shared" si="7"/>
        <v>0</v>
      </c>
      <c r="BB10" s="2147"/>
      <c r="BC10" s="137">
        <f t="shared" si="8"/>
        <v>0</v>
      </c>
      <c r="BD10" s="2150"/>
      <c r="BE10" s="137">
        <f t="shared" si="9"/>
        <v>0</v>
      </c>
      <c r="BF10" s="2152"/>
      <c r="BG10" s="138">
        <f t="shared" si="10"/>
        <v>0</v>
      </c>
      <c r="BH10" s="2154"/>
      <c r="BI10" s="137">
        <f t="shared" si="11"/>
        <v>0</v>
      </c>
      <c r="BJ10" s="2154"/>
      <c r="BK10" s="137">
        <f t="shared" si="0"/>
        <v>0</v>
      </c>
      <c r="BL10" s="2152"/>
      <c r="BM10" s="136">
        <f>MAX(0,1.06*CC10*AG10-12.5*AH10)</f>
        <v>0</v>
      </c>
      <c r="BN10" s="2154"/>
      <c r="BO10" s="137">
        <f t="shared" si="2"/>
        <v>0</v>
      </c>
      <c r="BP10" s="2154"/>
      <c r="BQ10" s="137">
        <f t="shared" si="3"/>
        <v>0</v>
      </c>
      <c r="BR10" s="2152"/>
      <c r="BS10" s="136">
        <f t="shared" si="4"/>
        <v>0</v>
      </c>
      <c r="BT10" s="2154"/>
      <c r="BU10" s="137">
        <f t="shared" si="5"/>
        <v>0</v>
      </c>
      <c r="BV10" s="2152"/>
      <c r="BW10" s="2160">
        <v>0.1</v>
      </c>
      <c r="BX10" s="2161">
        <v>0.18</v>
      </c>
      <c r="BY10" s="2162">
        <v>0.35</v>
      </c>
      <c r="BZ10" s="2160">
        <v>0.1</v>
      </c>
      <c r="CA10" s="2161">
        <v>0.18</v>
      </c>
      <c r="CB10" s="2162">
        <v>0.35</v>
      </c>
      <c r="CC10" s="2160">
        <v>0.1</v>
      </c>
      <c r="CD10" s="2161">
        <v>0.18</v>
      </c>
      <c r="CE10" s="2162">
        <v>0.35</v>
      </c>
      <c r="CF10" s="2163">
        <v>0.35</v>
      </c>
      <c r="CG10" s="2162">
        <v>0.5</v>
      </c>
    </row>
    <row r="11" spans="2:85" ht="14.25" customHeight="1">
      <c r="B11" s="1395">
        <v>4</v>
      </c>
      <c r="C11" s="2143" t="s">
        <v>953</v>
      </c>
      <c r="D11" s="945" t="s">
        <v>671</v>
      </c>
      <c r="E11" s="945">
        <v>2015</v>
      </c>
      <c r="F11" s="945">
        <v>4</v>
      </c>
      <c r="G11" s="130">
        <f t="shared" si="6"/>
        <v>0</v>
      </c>
      <c r="H11" s="131"/>
      <c r="I11" s="128"/>
      <c r="J11" s="132"/>
      <c r="K11" s="662"/>
      <c r="L11" s="393"/>
      <c r="M11" s="133"/>
      <c r="N11" s="134"/>
      <c r="O11" s="662"/>
      <c r="P11" s="395"/>
      <c r="Q11" s="135"/>
      <c r="R11" s="134"/>
      <c r="S11" s="662"/>
      <c r="T11" s="395"/>
      <c r="U11" s="128"/>
      <c r="V11" s="132"/>
      <c r="W11" s="662"/>
      <c r="X11" s="393"/>
      <c r="Y11" s="133"/>
      <c r="Z11" s="134"/>
      <c r="AA11" s="662"/>
      <c r="AB11" s="395"/>
      <c r="AC11" s="133"/>
      <c r="AD11" s="134"/>
      <c r="AE11" s="662"/>
      <c r="AF11" s="395"/>
      <c r="AG11" s="128"/>
      <c r="AH11" s="132"/>
      <c r="AI11" s="662"/>
      <c r="AJ11" s="393"/>
      <c r="AK11" s="133"/>
      <c r="AL11" s="134"/>
      <c r="AM11" s="662"/>
      <c r="AN11" s="665"/>
      <c r="AO11" s="133"/>
      <c r="AP11" s="134"/>
      <c r="AQ11" s="662"/>
      <c r="AR11" s="395"/>
      <c r="AS11" s="133"/>
      <c r="AT11" s="134"/>
      <c r="AU11" s="662"/>
      <c r="AV11" s="395"/>
      <c r="AW11" s="133"/>
      <c r="AX11" s="134"/>
      <c r="AY11" s="662"/>
      <c r="AZ11" s="395"/>
      <c r="BA11" s="136">
        <f t="shared" si="7"/>
        <v>0</v>
      </c>
      <c r="BB11" s="2147"/>
      <c r="BC11" s="137">
        <f t="shared" si="8"/>
        <v>0</v>
      </c>
      <c r="BD11" s="2150"/>
      <c r="BE11" s="137">
        <f t="shared" si="9"/>
        <v>0</v>
      </c>
      <c r="BF11" s="2152"/>
      <c r="BG11" s="138">
        <f t="shared" si="10"/>
        <v>0</v>
      </c>
      <c r="BH11" s="2154"/>
      <c r="BI11" s="137">
        <f t="shared" si="11"/>
        <v>0</v>
      </c>
      <c r="BJ11" s="2154"/>
      <c r="BK11" s="137">
        <f t="shared" si="0"/>
        <v>0</v>
      </c>
      <c r="BL11" s="2152"/>
      <c r="BM11" s="136">
        <f t="shared" si="1"/>
        <v>0</v>
      </c>
      <c r="BN11" s="2154"/>
      <c r="BO11" s="137">
        <f t="shared" si="2"/>
        <v>0</v>
      </c>
      <c r="BP11" s="2154"/>
      <c r="BQ11" s="137">
        <f t="shared" si="3"/>
        <v>0</v>
      </c>
      <c r="BR11" s="2152"/>
      <c r="BS11" s="136">
        <f t="shared" si="4"/>
        <v>0</v>
      </c>
      <c r="BT11" s="2154"/>
      <c r="BU11" s="137">
        <f t="shared" si="5"/>
        <v>0</v>
      </c>
      <c r="BV11" s="2152"/>
      <c r="BW11" s="2160">
        <v>0.12</v>
      </c>
      <c r="BX11" s="2161">
        <v>0.2</v>
      </c>
      <c r="BY11" s="2162">
        <v>0.35</v>
      </c>
      <c r="BZ11" s="2160">
        <v>0.12</v>
      </c>
      <c r="CA11" s="2161">
        <v>0.2</v>
      </c>
      <c r="CB11" s="2162">
        <v>0.35</v>
      </c>
      <c r="CC11" s="2160">
        <v>0.12</v>
      </c>
      <c r="CD11" s="2161">
        <v>0.2</v>
      </c>
      <c r="CE11" s="2162">
        <v>0.35</v>
      </c>
      <c r="CF11" s="2163">
        <v>0.4</v>
      </c>
      <c r="CG11" s="2162">
        <v>0.65</v>
      </c>
    </row>
    <row r="12" spans="2:85" ht="14.25" customHeight="1">
      <c r="B12" s="1395">
        <v>5</v>
      </c>
      <c r="C12" s="2143" t="s">
        <v>953</v>
      </c>
      <c r="D12" s="945" t="s">
        <v>671</v>
      </c>
      <c r="E12" s="945">
        <v>2015</v>
      </c>
      <c r="F12" s="945">
        <v>5</v>
      </c>
      <c r="G12" s="130">
        <f t="shared" si="6"/>
        <v>0</v>
      </c>
      <c r="H12" s="131"/>
      <c r="I12" s="128"/>
      <c r="J12" s="132"/>
      <c r="K12" s="662"/>
      <c r="L12" s="393"/>
      <c r="M12" s="133"/>
      <c r="N12" s="134"/>
      <c r="O12" s="662"/>
      <c r="P12" s="395"/>
      <c r="Q12" s="135"/>
      <c r="R12" s="134"/>
      <c r="S12" s="662"/>
      <c r="T12" s="395"/>
      <c r="U12" s="128"/>
      <c r="V12" s="132"/>
      <c r="W12" s="662"/>
      <c r="X12" s="393"/>
      <c r="Y12" s="133"/>
      <c r="Z12" s="134"/>
      <c r="AA12" s="662"/>
      <c r="AB12" s="395"/>
      <c r="AC12" s="133"/>
      <c r="AD12" s="134"/>
      <c r="AE12" s="662"/>
      <c r="AF12" s="395"/>
      <c r="AG12" s="128"/>
      <c r="AH12" s="132"/>
      <c r="AI12" s="662"/>
      <c r="AJ12" s="393"/>
      <c r="AK12" s="133"/>
      <c r="AL12" s="134"/>
      <c r="AM12" s="662"/>
      <c r="AN12" s="665"/>
      <c r="AO12" s="133"/>
      <c r="AP12" s="134"/>
      <c r="AQ12" s="662"/>
      <c r="AR12" s="395"/>
      <c r="AS12" s="133"/>
      <c r="AT12" s="134"/>
      <c r="AU12" s="662"/>
      <c r="AV12" s="395"/>
      <c r="AW12" s="133"/>
      <c r="AX12" s="134"/>
      <c r="AY12" s="662"/>
      <c r="AZ12" s="395"/>
      <c r="BA12" s="136">
        <f t="shared" si="7"/>
        <v>0</v>
      </c>
      <c r="BB12" s="2147"/>
      <c r="BC12" s="137">
        <f t="shared" si="8"/>
        <v>0</v>
      </c>
      <c r="BD12" s="2150"/>
      <c r="BE12" s="137">
        <f t="shared" si="9"/>
        <v>0</v>
      </c>
      <c r="BF12" s="2152"/>
      <c r="BG12" s="138">
        <f t="shared" si="10"/>
        <v>0</v>
      </c>
      <c r="BH12" s="2154"/>
      <c r="BI12" s="137">
        <f t="shared" si="11"/>
        <v>0</v>
      </c>
      <c r="BJ12" s="2154"/>
      <c r="BK12" s="137">
        <f t="shared" si="0"/>
        <v>0</v>
      </c>
      <c r="BL12" s="2152"/>
      <c r="BM12" s="136">
        <f t="shared" si="1"/>
        <v>0</v>
      </c>
      <c r="BN12" s="2154"/>
      <c r="BO12" s="137">
        <f t="shared" si="2"/>
        <v>0</v>
      </c>
      <c r="BP12" s="2154"/>
      <c r="BQ12" s="137">
        <f t="shared" si="3"/>
        <v>0</v>
      </c>
      <c r="BR12" s="2152"/>
      <c r="BS12" s="136">
        <f t="shared" si="4"/>
        <v>0</v>
      </c>
      <c r="BT12" s="2154"/>
      <c r="BU12" s="137">
        <f t="shared" si="5"/>
        <v>0</v>
      </c>
      <c r="BV12" s="2152"/>
      <c r="BW12" s="2160">
        <v>0.2</v>
      </c>
      <c r="BX12" s="2161">
        <v>0.35</v>
      </c>
      <c r="BY12" s="2162">
        <v>0.35</v>
      </c>
      <c r="BZ12" s="2160">
        <v>0.2</v>
      </c>
      <c r="CA12" s="2161">
        <v>0.35</v>
      </c>
      <c r="CB12" s="2162">
        <v>0.35</v>
      </c>
      <c r="CC12" s="2160">
        <v>0.2</v>
      </c>
      <c r="CD12" s="2161">
        <v>0.35</v>
      </c>
      <c r="CE12" s="2162">
        <v>0.35</v>
      </c>
      <c r="CF12" s="2163">
        <v>0.6</v>
      </c>
      <c r="CG12" s="2162">
        <v>1</v>
      </c>
    </row>
    <row r="13" spans="2:85" ht="14.25" customHeight="1">
      <c r="B13" s="1395">
        <v>6</v>
      </c>
      <c r="C13" s="2143" t="s">
        <v>953</v>
      </c>
      <c r="D13" s="945" t="s">
        <v>671</v>
      </c>
      <c r="E13" s="945">
        <v>2015</v>
      </c>
      <c r="F13" s="945">
        <v>6</v>
      </c>
      <c r="G13" s="130">
        <f t="shared" si="6"/>
        <v>0</v>
      </c>
      <c r="H13" s="131"/>
      <c r="I13" s="128"/>
      <c r="J13" s="132"/>
      <c r="K13" s="662"/>
      <c r="L13" s="393"/>
      <c r="M13" s="133"/>
      <c r="N13" s="134"/>
      <c r="O13" s="662"/>
      <c r="P13" s="395"/>
      <c r="Q13" s="135"/>
      <c r="R13" s="134"/>
      <c r="S13" s="662"/>
      <c r="T13" s="395"/>
      <c r="U13" s="128"/>
      <c r="V13" s="132"/>
      <c r="W13" s="662"/>
      <c r="X13" s="393"/>
      <c r="Y13" s="133"/>
      <c r="Z13" s="134"/>
      <c r="AA13" s="662"/>
      <c r="AB13" s="395"/>
      <c r="AC13" s="133"/>
      <c r="AD13" s="134"/>
      <c r="AE13" s="662"/>
      <c r="AF13" s="395"/>
      <c r="AG13" s="128"/>
      <c r="AH13" s="132"/>
      <c r="AI13" s="662"/>
      <c r="AJ13" s="393"/>
      <c r="AK13" s="133"/>
      <c r="AL13" s="134"/>
      <c r="AM13" s="662"/>
      <c r="AN13" s="665"/>
      <c r="AO13" s="133"/>
      <c r="AP13" s="134"/>
      <c r="AQ13" s="662"/>
      <c r="AR13" s="395"/>
      <c r="AS13" s="133"/>
      <c r="AT13" s="134"/>
      <c r="AU13" s="662"/>
      <c r="AV13" s="395"/>
      <c r="AW13" s="133"/>
      <c r="AX13" s="134"/>
      <c r="AY13" s="662"/>
      <c r="AZ13" s="395"/>
      <c r="BA13" s="136">
        <f t="shared" si="7"/>
        <v>0</v>
      </c>
      <c r="BB13" s="2147"/>
      <c r="BC13" s="137">
        <f t="shared" si="8"/>
        <v>0</v>
      </c>
      <c r="BD13" s="2150"/>
      <c r="BE13" s="137">
        <f t="shared" si="9"/>
        <v>0</v>
      </c>
      <c r="BF13" s="2152"/>
      <c r="BG13" s="138">
        <f t="shared" si="10"/>
        <v>0</v>
      </c>
      <c r="BH13" s="2154"/>
      <c r="BI13" s="137">
        <f t="shared" si="11"/>
        <v>0</v>
      </c>
      <c r="BJ13" s="2154"/>
      <c r="BK13" s="137">
        <f t="shared" si="0"/>
        <v>0</v>
      </c>
      <c r="BL13" s="2152"/>
      <c r="BM13" s="136">
        <f t="shared" si="1"/>
        <v>0</v>
      </c>
      <c r="BN13" s="2154"/>
      <c r="BO13" s="137">
        <f t="shared" si="2"/>
        <v>0</v>
      </c>
      <c r="BP13" s="2154"/>
      <c r="BQ13" s="137">
        <f t="shared" si="3"/>
        <v>0</v>
      </c>
      <c r="BR13" s="2152"/>
      <c r="BS13" s="136">
        <f t="shared" si="4"/>
        <v>0</v>
      </c>
      <c r="BT13" s="2154"/>
      <c r="BU13" s="137">
        <f t="shared" si="5"/>
        <v>0</v>
      </c>
      <c r="BV13" s="2152"/>
      <c r="BW13" s="2160">
        <v>0.35</v>
      </c>
      <c r="BX13" s="2161">
        <v>0.5</v>
      </c>
      <c r="BY13" s="2162">
        <v>0.5</v>
      </c>
      <c r="BZ13" s="2160">
        <v>0.35</v>
      </c>
      <c r="CA13" s="2161">
        <v>0.5</v>
      </c>
      <c r="CB13" s="2162">
        <v>0.5</v>
      </c>
      <c r="CC13" s="2160">
        <v>0.35</v>
      </c>
      <c r="CD13" s="2161">
        <v>0.5</v>
      </c>
      <c r="CE13" s="2162">
        <v>0.5</v>
      </c>
      <c r="CF13" s="2163">
        <v>1</v>
      </c>
      <c r="CG13" s="2162">
        <v>1.5</v>
      </c>
    </row>
    <row r="14" spans="2:85" ht="14.25" customHeight="1">
      <c r="B14" s="1395">
        <v>7</v>
      </c>
      <c r="C14" s="2143" t="s">
        <v>953</v>
      </c>
      <c r="D14" s="945" t="s">
        <v>671</v>
      </c>
      <c r="E14" s="945">
        <v>2015</v>
      </c>
      <c r="F14" s="945">
        <v>7</v>
      </c>
      <c r="G14" s="130">
        <f t="shared" si="6"/>
        <v>0</v>
      </c>
      <c r="H14" s="131"/>
      <c r="I14" s="128"/>
      <c r="J14" s="132"/>
      <c r="K14" s="662"/>
      <c r="L14" s="393"/>
      <c r="M14" s="133"/>
      <c r="N14" s="134"/>
      <c r="O14" s="662"/>
      <c r="P14" s="395"/>
      <c r="Q14" s="135"/>
      <c r="R14" s="134"/>
      <c r="S14" s="662"/>
      <c r="T14" s="395"/>
      <c r="U14" s="128"/>
      <c r="V14" s="132"/>
      <c r="W14" s="662"/>
      <c r="X14" s="393"/>
      <c r="Y14" s="133"/>
      <c r="Z14" s="134"/>
      <c r="AA14" s="662"/>
      <c r="AB14" s="395"/>
      <c r="AC14" s="133"/>
      <c r="AD14" s="134"/>
      <c r="AE14" s="662"/>
      <c r="AF14" s="395"/>
      <c r="AG14" s="128"/>
      <c r="AH14" s="132"/>
      <c r="AI14" s="662"/>
      <c r="AJ14" s="393"/>
      <c r="AK14" s="133"/>
      <c r="AL14" s="134"/>
      <c r="AM14" s="662"/>
      <c r="AN14" s="665"/>
      <c r="AO14" s="133"/>
      <c r="AP14" s="134"/>
      <c r="AQ14" s="662"/>
      <c r="AR14" s="395"/>
      <c r="AS14" s="133"/>
      <c r="AT14" s="134"/>
      <c r="AU14" s="662"/>
      <c r="AV14" s="395"/>
      <c r="AW14" s="133"/>
      <c r="AX14" s="134"/>
      <c r="AY14" s="662"/>
      <c r="AZ14" s="395"/>
      <c r="BA14" s="136">
        <f t="shared" si="7"/>
        <v>0</v>
      </c>
      <c r="BB14" s="2147"/>
      <c r="BC14" s="137">
        <f t="shared" si="8"/>
        <v>0</v>
      </c>
      <c r="BD14" s="2150"/>
      <c r="BE14" s="137">
        <f t="shared" si="9"/>
        <v>0</v>
      </c>
      <c r="BF14" s="2152"/>
      <c r="BG14" s="138">
        <f t="shared" si="10"/>
        <v>0</v>
      </c>
      <c r="BH14" s="2154"/>
      <c r="BI14" s="137">
        <f t="shared" si="11"/>
        <v>0</v>
      </c>
      <c r="BJ14" s="2154"/>
      <c r="BK14" s="137">
        <f t="shared" si="0"/>
        <v>0</v>
      </c>
      <c r="BL14" s="2152"/>
      <c r="BM14" s="136">
        <f t="shared" si="1"/>
        <v>0</v>
      </c>
      <c r="BN14" s="2154"/>
      <c r="BO14" s="137">
        <f t="shared" si="2"/>
        <v>0</v>
      </c>
      <c r="BP14" s="2154"/>
      <c r="BQ14" s="137">
        <f t="shared" si="3"/>
        <v>0</v>
      </c>
      <c r="BR14" s="2152"/>
      <c r="BS14" s="136">
        <f t="shared" si="4"/>
        <v>0</v>
      </c>
      <c r="BT14" s="2154"/>
      <c r="BU14" s="137">
        <f t="shared" si="5"/>
        <v>0</v>
      </c>
      <c r="BV14" s="2152"/>
      <c r="BW14" s="2160">
        <v>0.6</v>
      </c>
      <c r="BX14" s="2161">
        <v>0.75</v>
      </c>
      <c r="BY14" s="2162">
        <v>0.75</v>
      </c>
      <c r="BZ14" s="2160">
        <v>0.6</v>
      </c>
      <c r="CA14" s="2161">
        <v>0.75</v>
      </c>
      <c r="CB14" s="2162">
        <v>0.75</v>
      </c>
      <c r="CC14" s="2160">
        <v>0.6</v>
      </c>
      <c r="CD14" s="2161">
        <v>0.75</v>
      </c>
      <c r="CE14" s="2162">
        <v>0.75</v>
      </c>
      <c r="CF14" s="2163">
        <v>1.5</v>
      </c>
      <c r="CG14" s="2162">
        <v>2.25</v>
      </c>
    </row>
    <row r="15" spans="2:85" ht="14.25" customHeight="1">
      <c r="B15" s="1395">
        <v>8</v>
      </c>
      <c r="C15" s="2143" t="s">
        <v>953</v>
      </c>
      <c r="D15" s="945" t="s">
        <v>671</v>
      </c>
      <c r="E15" s="945">
        <v>2015</v>
      </c>
      <c r="F15" s="945">
        <v>8</v>
      </c>
      <c r="G15" s="130">
        <f t="shared" si="6"/>
        <v>0</v>
      </c>
      <c r="H15" s="131"/>
      <c r="I15" s="128"/>
      <c r="J15" s="132"/>
      <c r="K15" s="662"/>
      <c r="L15" s="393"/>
      <c r="M15" s="133"/>
      <c r="N15" s="134"/>
      <c r="O15" s="662"/>
      <c r="P15" s="395"/>
      <c r="Q15" s="135"/>
      <c r="R15" s="134"/>
      <c r="S15" s="662"/>
      <c r="T15" s="395"/>
      <c r="U15" s="128"/>
      <c r="V15" s="132"/>
      <c r="W15" s="662"/>
      <c r="X15" s="393"/>
      <c r="Y15" s="133"/>
      <c r="Z15" s="134"/>
      <c r="AA15" s="662"/>
      <c r="AB15" s="395"/>
      <c r="AC15" s="133"/>
      <c r="AD15" s="134"/>
      <c r="AE15" s="662"/>
      <c r="AF15" s="395"/>
      <c r="AG15" s="128"/>
      <c r="AH15" s="132"/>
      <c r="AI15" s="662"/>
      <c r="AJ15" s="393"/>
      <c r="AK15" s="133"/>
      <c r="AL15" s="134"/>
      <c r="AM15" s="662"/>
      <c r="AN15" s="665"/>
      <c r="AO15" s="133"/>
      <c r="AP15" s="134"/>
      <c r="AQ15" s="662"/>
      <c r="AR15" s="395"/>
      <c r="AS15" s="133"/>
      <c r="AT15" s="134"/>
      <c r="AU15" s="662"/>
      <c r="AV15" s="395"/>
      <c r="AW15" s="133"/>
      <c r="AX15" s="134"/>
      <c r="AY15" s="662"/>
      <c r="AZ15" s="395"/>
      <c r="BA15" s="136">
        <f t="shared" si="7"/>
        <v>0</v>
      </c>
      <c r="BB15" s="2147"/>
      <c r="BC15" s="137">
        <f t="shared" si="8"/>
        <v>0</v>
      </c>
      <c r="BD15" s="2150"/>
      <c r="BE15" s="137">
        <f t="shared" si="9"/>
        <v>0</v>
      </c>
      <c r="BF15" s="2152"/>
      <c r="BG15" s="138">
        <f t="shared" si="10"/>
        <v>0</v>
      </c>
      <c r="BH15" s="2154"/>
      <c r="BI15" s="137">
        <f t="shared" si="11"/>
        <v>0</v>
      </c>
      <c r="BJ15" s="2154"/>
      <c r="BK15" s="137">
        <f t="shared" si="0"/>
        <v>0</v>
      </c>
      <c r="BL15" s="2152"/>
      <c r="BM15" s="136">
        <f t="shared" si="1"/>
        <v>0</v>
      </c>
      <c r="BN15" s="2154"/>
      <c r="BO15" s="137">
        <f t="shared" si="2"/>
        <v>0</v>
      </c>
      <c r="BP15" s="2154"/>
      <c r="BQ15" s="137">
        <f t="shared" si="3"/>
        <v>0</v>
      </c>
      <c r="BR15" s="2152"/>
      <c r="BS15" s="136">
        <f t="shared" si="4"/>
        <v>0</v>
      </c>
      <c r="BT15" s="2154"/>
      <c r="BU15" s="137">
        <f t="shared" si="5"/>
        <v>0</v>
      </c>
      <c r="BV15" s="2152"/>
      <c r="BW15" s="2160">
        <v>1</v>
      </c>
      <c r="BX15" s="2161">
        <v>1</v>
      </c>
      <c r="BY15" s="2162">
        <v>1</v>
      </c>
      <c r="BZ15" s="2160">
        <v>1</v>
      </c>
      <c r="CA15" s="2161">
        <v>1</v>
      </c>
      <c r="CB15" s="2162">
        <v>1</v>
      </c>
      <c r="CC15" s="2160">
        <v>1</v>
      </c>
      <c r="CD15" s="2161">
        <v>1</v>
      </c>
      <c r="CE15" s="2162">
        <v>1</v>
      </c>
      <c r="CF15" s="2163">
        <v>2</v>
      </c>
      <c r="CG15" s="2162">
        <v>3.5</v>
      </c>
    </row>
    <row r="16" spans="2:85" ht="14.25" customHeight="1">
      <c r="B16" s="1395">
        <v>9</v>
      </c>
      <c r="C16" s="2143" t="s">
        <v>953</v>
      </c>
      <c r="D16" s="945" t="s">
        <v>671</v>
      </c>
      <c r="E16" s="945">
        <v>2015</v>
      </c>
      <c r="F16" s="945">
        <v>9</v>
      </c>
      <c r="G16" s="130">
        <f t="shared" si="6"/>
        <v>0</v>
      </c>
      <c r="H16" s="131"/>
      <c r="I16" s="128"/>
      <c r="J16" s="132"/>
      <c r="K16" s="662"/>
      <c r="L16" s="393"/>
      <c r="M16" s="133"/>
      <c r="N16" s="134"/>
      <c r="O16" s="662"/>
      <c r="P16" s="395"/>
      <c r="Q16" s="135"/>
      <c r="R16" s="134"/>
      <c r="S16" s="662"/>
      <c r="T16" s="395"/>
      <c r="U16" s="128"/>
      <c r="V16" s="132"/>
      <c r="W16" s="662"/>
      <c r="X16" s="393"/>
      <c r="Y16" s="133"/>
      <c r="Z16" s="134"/>
      <c r="AA16" s="662"/>
      <c r="AB16" s="395"/>
      <c r="AC16" s="133"/>
      <c r="AD16" s="134"/>
      <c r="AE16" s="662"/>
      <c r="AF16" s="395"/>
      <c r="AG16" s="128"/>
      <c r="AH16" s="132"/>
      <c r="AI16" s="662"/>
      <c r="AJ16" s="393"/>
      <c r="AK16" s="133"/>
      <c r="AL16" s="134"/>
      <c r="AM16" s="662"/>
      <c r="AN16" s="665"/>
      <c r="AO16" s="133"/>
      <c r="AP16" s="134"/>
      <c r="AQ16" s="662"/>
      <c r="AR16" s="395"/>
      <c r="AS16" s="133"/>
      <c r="AT16" s="134"/>
      <c r="AU16" s="662"/>
      <c r="AV16" s="395"/>
      <c r="AW16" s="133"/>
      <c r="AX16" s="134"/>
      <c r="AY16" s="662"/>
      <c r="AZ16" s="395"/>
      <c r="BA16" s="136">
        <f t="shared" si="7"/>
        <v>0</v>
      </c>
      <c r="BB16" s="2147"/>
      <c r="BC16" s="137">
        <f t="shared" si="8"/>
        <v>0</v>
      </c>
      <c r="BD16" s="2150"/>
      <c r="BE16" s="137">
        <f t="shared" si="9"/>
        <v>0</v>
      </c>
      <c r="BF16" s="2152"/>
      <c r="BG16" s="138">
        <f t="shared" si="10"/>
        <v>0</v>
      </c>
      <c r="BH16" s="2154"/>
      <c r="BI16" s="137">
        <f t="shared" si="11"/>
        <v>0</v>
      </c>
      <c r="BJ16" s="2154"/>
      <c r="BK16" s="137">
        <f t="shared" si="0"/>
        <v>0</v>
      </c>
      <c r="BL16" s="2152"/>
      <c r="BM16" s="136">
        <f t="shared" si="1"/>
        <v>0</v>
      </c>
      <c r="BN16" s="2154"/>
      <c r="BO16" s="137">
        <f t="shared" si="2"/>
        <v>0</v>
      </c>
      <c r="BP16" s="2154"/>
      <c r="BQ16" s="137">
        <f t="shared" si="3"/>
        <v>0</v>
      </c>
      <c r="BR16" s="2152"/>
      <c r="BS16" s="136">
        <f t="shared" si="4"/>
        <v>0</v>
      </c>
      <c r="BT16" s="2154"/>
      <c r="BU16" s="137">
        <f t="shared" si="5"/>
        <v>0</v>
      </c>
      <c r="BV16" s="2152"/>
      <c r="BW16" s="2160">
        <v>2.5</v>
      </c>
      <c r="BX16" s="2161">
        <v>2.5</v>
      </c>
      <c r="BY16" s="2162">
        <v>2.5</v>
      </c>
      <c r="BZ16" s="2160">
        <v>2.5</v>
      </c>
      <c r="CA16" s="2161">
        <v>2.5</v>
      </c>
      <c r="CB16" s="2162">
        <v>2.5</v>
      </c>
      <c r="CC16" s="2160">
        <v>2.5</v>
      </c>
      <c r="CD16" s="2161">
        <v>2.5</v>
      </c>
      <c r="CE16" s="2162">
        <v>2.5</v>
      </c>
      <c r="CF16" s="2163">
        <v>3</v>
      </c>
      <c r="CG16" s="2162">
        <v>5</v>
      </c>
    </row>
    <row r="17" spans="2:85" ht="14.25" customHeight="1">
      <c r="B17" s="1395">
        <v>10</v>
      </c>
      <c r="C17" s="2143" t="s">
        <v>953</v>
      </c>
      <c r="D17" s="945" t="s">
        <v>671</v>
      </c>
      <c r="E17" s="945">
        <v>2015</v>
      </c>
      <c r="F17" s="945">
        <v>10</v>
      </c>
      <c r="G17" s="130">
        <f t="shared" si="6"/>
        <v>0</v>
      </c>
      <c r="H17" s="131"/>
      <c r="I17" s="128"/>
      <c r="J17" s="132"/>
      <c r="K17" s="662"/>
      <c r="L17" s="393"/>
      <c r="M17" s="133"/>
      <c r="N17" s="134"/>
      <c r="O17" s="662"/>
      <c r="P17" s="395"/>
      <c r="Q17" s="135"/>
      <c r="R17" s="134"/>
      <c r="S17" s="662"/>
      <c r="T17" s="395"/>
      <c r="U17" s="128"/>
      <c r="V17" s="132"/>
      <c r="W17" s="662"/>
      <c r="X17" s="393"/>
      <c r="Y17" s="133"/>
      <c r="Z17" s="134"/>
      <c r="AA17" s="662"/>
      <c r="AB17" s="395"/>
      <c r="AC17" s="133"/>
      <c r="AD17" s="134"/>
      <c r="AE17" s="662"/>
      <c r="AF17" s="395"/>
      <c r="AG17" s="128"/>
      <c r="AH17" s="132"/>
      <c r="AI17" s="662"/>
      <c r="AJ17" s="393"/>
      <c r="AK17" s="133"/>
      <c r="AL17" s="134"/>
      <c r="AM17" s="662"/>
      <c r="AN17" s="665"/>
      <c r="AO17" s="133"/>
      <c r="AP17" s="134"/>
      <c r="AQ17" s="662"/>
      <c r="AR17" s="395"/>
      <c r="AS17" s="133"/>
      <c r="AT17" s="134"/>
      <c r="AU17" s="662"/>
      <c r="AV17" s="395"/>
      <c r="AW17" s="133"/>
      <c r="AX17" s="134"/>
      <c r="AY17" s="662"/>
      <c r="AZ17" s="395"/>
      <c r="BA17" s="136">
        <f t="shared" si="7"/>
        <v>0</v>
      </c>
      <c r="BB17" s="2147"/>
      <c r="BC17" s="137">
        <f t="shared" si="8"/>
        <v>0</v>
      </c>
      <c r="BD17" s="2150"/>
      <c r="BE17" s="137">
        <f t="shared" si="9"/>
        <v>0</v>
      </c>
      <c r="BF17" s="2152"/>
      <c r="BG17" s="138">
        <f t="shared" si="10"/>
        <v>0</v>
      </c>
      <c r="BH17" s="2154"/>
      <c r="BI17" s="137">
        <f t="shared" si="11"/>
        <v>0</v>
      </c>
      <c r="BJ17" s="2154"/>
      <c r="BK17" s="137">
        <f t="shared" si="0"/>
        <v>0</v>
      </c>
      <c r="BL17" s="2152"/>
      <c r="BM17" s="136">
        <f t="shared" si="1"/>
        <v>0</v>
      </c>
      <c r="BN17" s="2154"/>
      <c r="BO17" s="137">
        <f t="shared" si="2"/>
        <v>0</v>
      </c>
      <c r="BP17" s="2154"/>
      <c r="BQ17" s="137">
        <f t="shared" si="3"/>
        <v>0</v>
      </c>
      <c r="BR17" s="2152"/>
      <c r="BS17" s="136">
        <f t="shared" si="4"/>
        <v>0</v>
      </c>
      <c r="BT17" s="2154"/>
      <c r="BU17" s="137">
        <f t="shared" si="5"/>
        <v>0</v>
      </c>
      <c r="BV17" s="2152"/>
      <c r="BW17" s="2160">
        <v>4.25</v>
      </c>
      <c r="BX17" s="2161">
        <v>4.25</v>
      </c>
      <c r="BY17" s="2162">
        <v>4.25</v>
      </c>
      <c r="BZ17" s="2160">
        <v>4.25</v>
      </c>
      <c r="CA17" s="2161">
        <v>4.25</v>
      </c>
      <c r="CB17" s="2162">
        <v>4.25</v>
      </c>
      <c r="CC17" s="2160">
        <v>4.25</v>
      </c>
      <c r="CD17" s="2161">
        <v>4.25</v>
      </c>
      <c r="CE17" s="2162">
        <v>4.25</v>
      </c>
      <c r="CF17" s="2163">
        <v>5</v>
      </c>
      <c r="CG17" s="2162">
        <v>6.5</v>
      </c>
    </row>
    <row r="18" spans="2:85" ht="14.25" customHeight="1">
      <c r="B18" s="1395">
        <v>11</v>
      </c>
      <c r="C18" s="2143" t="s">
        <v>953</v>
      </c>
      <c r="D18" s="945" t="s">
        <v>671</v>
      </c>
      <c r="E18" s="945">
        <v>2015</v>
      </c>
      <c r="F18" s="945">
        <v>11</v>
      </c>
      <c r="G18" s="130">
        <f t="shared" si="6"/>
        <v>0</v>
      </c>
      <c r="H18" s="131"/>
      <c r="I18" s="128"/>
      <c r="J18" s="132"/>
      <c r="K18" s="662"/>
      <c r="L18" s="393"/>
      <c r="M18" s="133"/>
      <c r="N18" s="134"/>
      <c r="O18" s="662"/>
      <c r="P18" s="395"/>
      <c r="Q18" s="135"/>
      <c r="R18" s="134"/>
      <c r="S18" s="662"/>
      <c r="T18" s="395"/>
      <c r="U18" s="128"/>
      <c r="V18" s="132"/>
      <c r="W18" s="662"/>
      <c r="X18" s="393"/>
      <c r="Y18" s="133"/>
      <c r="Z18" s="134"/>
      <c r="AA18" s="662"/>
      <c r="AB18" s="395"/>
      <c r="AC18" s="133"/>
      <c r="AD18" s="134"/>
      <c r="AE18" s="662"/>
      <c r="AF18" s="395"/>
      <c r="AG18" s="128"/>
      <c r="AH18" s="132"/>
      <c r="AI18" s="662"/>
      <c r="AJ18" s="393"/>
      <c r="AK18" s="133"/>
      <c r="AL18" s="134"/>
      <c r="AM18" s="662"/>
      <c r="AN18" s="665"/>
      <c r="AO18" s="133"/>
      <c r="AP18" s="134"/>
      <c r="AQ18" s="662"/>
      <c r="AR18" s="395"/>
      <c r="AS18" s="133"/>
      <c r="AT18" s="134"/>
      <c r="AU18" s="662"/>
      <c r="AV18" s="395"/>
      <c r="AW18" s="133"/>
      <c r="AX18" s="134"/>
      <c r="AY18" s="662"/>
      <c r="AZ18" s="395"/>
      <c r="BA18" s="136">
        <f t="shared" si="7"/>
        <v>0</v>
      </c>
      <c r="BB18" s="2147"/>
      <c r="BC18" s="137">
        <f t="shared" si="8"/>
        <v>0</v>
      </c>
      <c r="BD18" s="2150"/>
      <c r="BE18" s="137">
        <f t="shared" si="9"/>
        <v>0</v>
      </c>
      <c r="BF18" s="2152"/>
      <c r="BG18" s="138">
        <f t="shared" si="10"/>
        <v>0</v>
      </c>
      <c r="BH18" s="2154"/>
      <c r="BI18" s="137">
        <f t="shared" si="11"/>
        <v>0</v>
      </c>
      <c r="BJ18" s="2154"/>
      <c r="BK18" s="137">
        <f t="shared" si="0"/>
        <v>0</v>
      </c>
      <c r="BL18" s="2152"/>
      <c r="BM18" s="136">
        <f t="shared" si="1"/>
        <v>0</v>
      </c>
      <c r="BN18" s="2154"/>
      <c r="BO18" s="137">
        <f t="shared" si="2"/>
        <v>0</v>
      </c>
      <c r="BP18" s="2154"/>
      <c r="BQ18" s="137">
        <f t="shared" si="3"/>
        <v>0</v>
      </c>
      <c r="BR18" s="2152"/>
      <c r="BS18" s="136">
        <f t="shared" si="4"/>
        <v>0</v>
      </c>
      <c r="BT18" s="2154"/>
      <c r="BU18" s="137">
        <f t="shared" si="5"/>
        <v>0</v>
      </c>
      <c r="BV18" s="2152"/>
      <c r="BW18" s="2160">
        <v>6.5</v>
      </c>
      <c r="BX18" s="2161">
        <v>6.5</v>
      </c>
      <c r="BY18" s="2162">
        <v>6.5</v>
      </c>
      <c r="BZ18" s="2160">
        <v>6.5</v>
      </c>
      <c r="CA18" s="2161">
        <v>6.5</v>
      </c>
      <c r="CB18" s="2162">
        <v>6.5</v>
      </c>
      <c r="CC18" s="2160">
        <v>6.5</v>
      </c>
      <c r="CD18" s="2161">
        <v>6.5</v>
      </c>
      <c r="CE18" s="2162">
        <v>6.5</v>
      </c>
      <c r="CF18" s="2163">
        <v>6.5</v>
      </c>
      <c r="CG18" s="2162">
        <v>8.5</v>
      </c>
    </row>
    <row r="19" spans="2:85" ht="15" customHeight="1">
      <c r="B19" s="1395">
        <v>12</v>
      </c>
      <c r="C19" s="2143" t="s">
        <v>953</v>
      </c>
      <c r="D19" s="945" t="s">
        <v>671</v>
      </c>
      <c r="E19" s="945">
        <v>2015</v>
      </c>
      <c r="F19" s="945" t="s">
        <v>458</v>
      </c>
      <c r="G19" s="139">
        <f t="shared" si="6"/>
        <v>0</v>
      </c>
      <c r="H19" s="131"/>
      <c r="I19" s="128"/>
      <c r="J19" s="132"/>
      <c r="K19" s="663"/>
      <c r="L19" s="393"/>
      <c r="M19" s="133"/>
      <c r="N19" s="134"/>
      <c r="O19" s="663"/>
      <c r="P19" s="395"/>
      <c r="Q19" s="135"/>
      <c r="R19" s="134"/>
      <c r="S19" s="663"/>
      <c r="T19" s="395"/>
      <c r="U19" s="128"/>
      <c r="V19" s="132"/>
      <c r="W19" s="663"/>
      <c r="X19" s="393"/>
      <c r="Y19" s="133"/>
      <c r="Z19" s="134"/>
      <c r="AA19" s="663"/>
      <c r="AB19" s="395"/>
      <c r="AC19" s="133"/>
      <c r="AD19" s="134"/>
      <c r="AE19" s="663"/>
      <c r="AF19" s="395"/>
      <c r="AG19" s="128"/>
      <c r="AH19" s="132"/>
      <c r="AI19" s="663"/>
      <c r="AJ19" s="393"/>
      <c r="AK19" s="133"/>
      <c r="AL19" s="134"/>
      <c r="AM19" s="663"/>
      <c r="AN19" s="665"/>
      <c r="AO19" s="133"/>
      <c r="AP19" s="134"/>
      <c r="AQ19" s="663"/>
      <c r="AR19" s="395"/>
      <c r="AS19" s="133"/>
      <c r="AT19" s="134"/>
      <c r="AU19" s="663"/>
      <c r="AV19" s="395"/>
      <c r="AW19" s="133"/>
      <c r="AX19" s="134"/>
      <c r="AY19" s="663"/>
      <c r="AZ19" s="395"/>
      <c r="BA19" s="136">
        <f t="shared" si="7"/>
        <v>0</v>
      </c>
      <c r="BB19" s="2147"/>
      <c r="BC19" s="137">
        <f t="shared" si="8"/>
        <v>0</v>
      </c>
      <c r="BD19" s="2150"/>
      <c r="BE19" s="137">
        <f t="shared" si="9"/>
        <v>0</v>
      </c>
      <c r="BF19" s="2152"/>
      <c r="BG19" s="138">
        <f t="shared" si="10"/>
        <v>0</v>
      </c>
      <c r="BH19" s="2154"/>
      <c r="BI19" s="137">
        <f t="shared" si="11"/>
        <v>0</v>
      </c>
      <c r="BJ19" s="2154"/>
      <c r="BK19" s="137">
        <f t="shared" si="0"/>
        <v>0</v>
      </c>
      <c r="BL19" s="2152"/>
      <c r="BM19" s="136">
        <f t="shared" si="1"/>
        <v>0</v>
      </c>
      <c r="BN19" s="2154"/>
      <c r="BO19" s="137">
        <f t="shared" si="2"/>
        <v>0</v>
      </c>
      <c r="BP19" s="2154"/>
      <c r="BQ19" s="137">
        <f t="shared" si="3"/>
        <v>0</v>
      </c>
      <c r="BR19" s="2152"/>
      <c r="BS19" s="136">
        <f t="shared" si="4"/>
        <v>0</v>
      </c>
      <c r="BT19" s="2154"/>
      <c r="BU19" s="137">
        <f t="shared" si="5"/>
        <v>0</v>
      </c>
      <c r="BV19" s="2152"/>
      <c r="BW19" s="1379">
        <v>12.5</v>
      </c>
      <c r="BX19" s="1378">
        <v>12.5</v>
      </c>
      <c r="BY19" s="1377">
        <v>12.5</v>
      </c>
      <c r="BZ19" s="1379">
        <v>12.5</v>
      </c>
      <c r="CA19" s="1378">
        <v>12.5</v>
      </c>
      <c r="CB19" s="1377">
        <v>12.5</v>
      </c>
      <c r="CC19" s="1379">
        <v>12.5</v>
      </c>
      <c r="CD19" s="1378">
        <v>12.5</v>
      </c>
      <c r="CE19" s="1377">
        <v>12.5</v>
      </c>
      <c r="CF19" s="2164">
        <v>12.5</v>
      </c>
      <c r="CG19" s="1377">
        <v>12.5</v>
      </c>
    </row>
    <row r="20" spans="2:85" s="2123" customFormat="1" ht="15" customHeight="1" thickBot="1">
      <c r="B20" s="2144">
        <v>13</v>
      </c>
      <c r="C20" s="2145" t="s">
        <v>954</v>
      </c>
      <c r="D20" s="1394" t="s">
        <v>671</v>
      </c>
      <c r="E20" s="1394">
        <v>2015</v>
      </c>
      <c r="F20" s="1394" t="s">
        <v>49</v>
      </c>
      <c r="G20" s="140">
        <f>SUM(G8:G19)</f>
        <v>0</v>
      </c>
      <c r="H20" s="141">
        <f t="shared" ref="H20:BQ20" si="12">SUM(H8:H19)</f>
        <v>0</v>
      </c>
      <c r="I20" s="447">
        <f t="shared" si="12"/>
        <v>0</v>
      </c>
      <c r="J20" s="448">
        <f t="shared" si="12"/>
        <v>0</v>
      </c>
      <c r="K20" s="442">
        <f t="shared" si="12"/>
        <v>0</v>
      </c>
      <c r="L20" s="449">
        <f t="shared" si="12"/>
        <v>0</v>
      </c>
      <c r="M20" s="450">
        <f t="shared" si="12"/>
        <v>0</v>
      </c>
      <c r="N20" s="443">
        <f t="shared" si="12"/>
        <v>0</v>
      </c>
      <c r="O20" s="443">
        <f t="shared" si="12"/>
        <v>0</v>
      </c>
      <c r="P20" s="451">
        <f t="shared" si="12"/>
        <v>0</v>
      </c>
      <c r="Q20" s="452">
        <f t="shared" si="12"/>
        <v>0</v>
      </c>
      <c r="R20" s="443">
        <f t="shared" si="12"/>
        <v>0</v>
      </c>
      <c r="S20" s="443">
        <f t="shared" si="12"/>
        <v>0</v>
      </c>
      <c r="T20" s="451">
        <f t="shared" si="12"/>
        <v>0</v>
      </c>
      <c r="U20" s="447">
        <f t="shared" si="12"/>
        <v>0</v>
      </c>
      <c r="V20" s="448">
        <f t="shared" si="12"/>
        <v>0</v>
      </c>
      <c r="W20" s="442">
        <f t="shared" si="12"/>
        <v>0</v>
      </c>
      <c r="X20" s="449">
        <f t="shared" si="12"/>
        <v>0</v>
      </c>
      <c r="Y20" s="450">
        <f t="shared" si="12"/>
        <v>0</v>
      </c>
      <c r="Z20" s="443">
        <f t="shared" si="12"/>
        <v>0</v>
      </c>
      <c r="AA20" s="443">
        <f t="shared" si="12"/>
        <v>0</v>
      </c>
      <c r="AB20" s="666">
        <f t="shared" si="12"/>
        <v>0</v>
      </c>
      <c r="AC20" s="450">
        <f t="shared" si="12"/>
        <v>0</v>
      </c>
      <c r="AD20" s="443">
        <f t="shared" si="12"/>
        <v>0</v>
      </c>
      <c r="AE20" s="443">
        <f t="shared" si="12"/>
        <v>0</v>
      </c>
      <c r="AF20" s="666">
        <f t="shared" si="12"/>
        <v>0</v>
      </c>
      <c r="AG20" s="447">
        <f t="shared" si="12"/>
        <v>0</v>
      </c>
      <c r="AH20" s="448">
        <f t="shared" si="12"/>
        <v>0</v>
      </c>
      <c r="AI20" s="442">
        <f t="shared" si="12"/>
        <v>0</v>
      </c>
      <c r="AJ20" s="449">
        <f t="shared" si="12"/>
        <v>0</v>
      </c>
      <c r="AK20" s="450">
        <f t="shared" si="12"/>
        <v>0</v>
      </c>
      <c r="AL20" s="443">
        <f t="shared" si="12"/>
        <v>0</v>
      </c>
      <c r="AM20" s="442">
        <f t="shared" si="12"/>
        <v>0</v>
      </c>
      <c r="AN20" s="449">
        <f t="shared" si="12"/>
        <v>0</v>
      </c>
      <c r="AO20" s="450">
        <f t="shared" si="12"/>
        <v>0</v>
      </c>
      <c r="AP20" s="443">
        <f t="shared" si="12"/>
        <v>0</v>
      </c>
      <c r="AQ20" s="442">
        <f t="shared" si="12"/>
        <v>0</v>
      </c>
      <c r="AR20" s="666">
        <f t="shared" si="12"/>
        <v>0</v>
      </c>
      <c r="AS20" s="450">
        <f t="shared" si="12"/>
        <v>0</v>
      </c>
      <c r="AT20" s="443">
        <f t="shared" si="12"/>
        <v>0</v>
      </c>
      <c r="AU20" s="442">
        <f t="shared" si="12"/>
        <v>0</v>
      </c>
      <c r="AV20" s="666">
        <f t="shared" si="12"/>
        <v>0</v>
      </c>
      <c r="AW20" s="450">
        <f t="shared" si="12"/>
        <v>0</v>
      </c>
      <c r="AX20" s="443">
        <f t="shared" si="12"/>
        <v>0</v>
      </c>
      <c r="AY20" s="442">
        <f t="shared" si="12"/>
        <v>0</v>
      </c>
      <c r="AZ20" s="666">
        <f t="shared" si="12"/>
        <v>0</v>
      </c>
      <c r="BA20" s="445">
        <f t="shared" si="12"/>
        <v>0</v>
      </c>
      <c r="BB20" s="2148"/>
      <c r="BC20" s="445">
        <f>SUM(BC8:BC19)</f>
        <v>0</v>
      </c>
      <c r="BD20" s="2148"/>
      <c r="BE20" s="445">
        <f t="shared" si="12"/>
        <v>0</v>
      </c>
      <c r="BF20" s="2153"/>
      <c r="BG20" s="653">
        <f t="shared" si="12"/>
        <v>0</v>
      </c>
      <c r="BH20" s="2155"/>
      <c r="BI20" s="446">
        <f t="shared" si="12"/>
        <v>0</v>
      </c>
      <c r="BJ20" s="2155"/>
      <c r="BK20" s="444">
        <f t="shared" si="12"/>
        <v>0</v>
      </c>
      <c r="BL20" s="2153"/>
      <c r="BM20" s="656">
        <f t="shared" si="12"/>
        <v>0</v>
      </c>
      <c r="BN20" s="2155"/>
      <c r="BO20" s="446">
        <f t="shared" si="12"/>
        <v>0</v>
      </c>
      <c r="BP20" s="2155"/>
      <c r="BQ20" s="444">
        <f t="shared" si="12"/>
        <v>0</v>
      </c>
      <c r="BR20" s="2153"/>
      <c r="BS20" s="653">
        <f t="shared" ref="BS20:BU20" si="13">SUM(BS8:BS19)</f>
        <v>0</v>
      </c>
      <c r="BT20" s="2155"/>
      <c r="BU20" s="446">
        <f t="shared" si="13"/>
        <v>0</v>
      </c>
      <c r="BV20" s="2155"/>
      <c r="BW20" s="2165"/>
      <c r="BX20" s="2166"/>
      <c r="BY20" s="2167"/>
      <c r="BZ20" s="2165"/>
      <c r="CA20" s="2166"/>
      <c r="CB20" s="2167"/>
      <c r="CC20" s="2165"/>
      <c r="CD20" s="2166"/>
      <c r="CE20" s="2167"/>
      <c r="CF20" s="2168"/>
      <c r="CG20" s="2167"/>
    </row>
    <row r="21" spans="2:85" ht="15.75" customHeight="1">
      <c r="B21" s="1395">
        <v>14</v>
      </c>
      <c r="C21" s="2143" t="s">
        <v>953</v>
      </c>
      <c r="D21" s="945" t="s">
        <v>461</v>
      </c>
      <c r="E21" s="945">
        <v>2016</v>
      </c>
      <c r="F21" s="945">
        <v>1</v>
      </c>
      <c r="G21" s="121">
        <f t="shared" ref="G21:G32" si="14">I21+M21+Q21+U21+Y21+AC21+AG21+AK21+AO21+AS21+AW21</f>
        <v>0</v>
      </c>
      <c r="H21" s="122"/>
      <c r="I21" s="123"/>
      <c r="J21" s="124"/>
      <c r="K21" s="661"/>
      <c r="L21" s="392"/>
      <c r="M21" s="125"/>
      <c r="N21" s="126"/>
      <c r="O21" s="661"/>
      <c r="P21" s="394"/>
      <c r="Q21" s="127"/>
      <c r="R21" s="126"/>
      <c r="S21" s="661"/>
      <c r="T21" s="394"/>
      <c r="U21" s="123"/>
      <c r="V21" s="124"/>
      <c r="W21" s="661"/>
      <c r="X21" s="392"/>
      <c r="Y21" s="125"/>
      <c r="Z21" s="126"/>
      <c r="AA21" s="661"/>
      <c r="AB21" s="394"/>
      <c r="AC21" s="125"/>
      <c r="AD21" s="126"/>
      <c r="AE21" s="661"/>
      <c r="AF21" s="394"/>
      <c r="AG21" s="123"/>
      <c r="AH21" s="124"/>
      <c r="AI21" s="661"/>
      <c r="AJ21" s="392"/>
      <c r="AK21" s="125"/>
      <c r="AL21" s="126"/>
      <c r="AM21" s="661"/>
      <c r="AN21" s="664"/>
      <c r="AO21" s="125"/>
      <c r="AP21" s="126"/>
      <c r="AQ21" s="661"/>
      <c r="AR21" s="394"/>
      <c r="AS21" s="125"/>
      <c r="AT21" s="126"/>
      <c r="AU21" s="661"/>
      <c r="AV21" s="394"/>
      <c r="AW21" s="125"/>
      <c r="AX21" s="126"/>
      <c r="AY21" s="661"/>
      <c r="AZ21" s="394"/>
      <c r="BA21" s="136">
        <f t="shared" ref="BA21:BA32" si="15">MAX(0,1.06*BW21*I21-12.5*J21)</f>
        <v>0</v>
      </c>
      <c r="BB21" s="129">
        <f t="shared" ref="BB21:BB32" si="16">MAX(0,1.06*BW21*K21-12.5*L21)</f>
        <v>0</v>
      </c>
      <c r="BC21" s="129">
        <f t="shared" ref="BC21:BC32" si="17">MAX(0,1.06*BX21*M21-12.5*N21)</f>
        <v>0</v>
      </c>
      <c r="BD21" s="129">
        <f t="shared" ref="BD21:BD32" si="18">MAX(0,1.06*BX21*O21-12.5*P21)</f>
        <v>0</v>
      </c>
      <c r="BE21" s="129">
        <f t="shared" ref="BE21:BE32" si="19">MAX(0,1.06*BY21*Q21-12.5*R21)</f>
        <v>0</v>
      </c>
      <c r="BF21" s="667">
        <f t="shared" ref="BF21:BF32" si="20">MAX(0,1.06*BY21*S21-12.5*T21)</f>
        <v>0</v>
      </c>
      <c r="BG21" s="138">
        <f t="shared" ref="BG21:BG32" si="21">MAX(0,1.06*BZ21*U21-12.5*V21)</f>
        <v>0</v>
      </c>
      <c r="BH21" s="129">
        <f t="shared" ref="BH21:BH32" si="22">MAX(0,1.06*BZ21*W21-12.5*X21)</f>
        <v>0</v>
      </c>
      <c r="BI21" s="129">
        <f t="shared" ref="BI21:BI32" si="23">MAX(0,1.06*CA21*Y21-12.5*Z21)</f>
        <v>0</v>
      </c>
      <c r="BJ21" s="129">
        <f t="shared" ref="BJ21:BJ32" si="24">MAX(0,1.06*CA21*AA21-12.5*AB21)</f>
        <v>0</v>
      </c>
      <c r="BK21" s="129">
        <f t="shared" ref="BK21:BK32" si="25">MAX(0,1.06*CB21*AC21-12.5*AD21)</f>
        <v>0</v>
      </c>
      <c r="BL21" s="667">
        <f t="shared" ref="BL21:BL32" si="26">MAX(0,1.06*CB21*AE21-12.5*AF21)</f>
        <v>0</v>
      </c>
      <c r="BM21" s="136">
        <f t="shared" ref="BM21:BM32" si="27">MAX(0,1.06*CC21*AG21-12.5*AH21)</f>
        <v>0</v>
      </c>
      <c r="BN21" s="129">
        <f t="shared" ref="BN21:BN32" si="28">MAX(0,1.06*CC21*AI21-12.5*AJ21)</f>
        <v>0</v>
      </c>
      <c r="BO21" s="129">
        <f t="shared" ref="BO21:BO32" si="29">MAX(0,1.06*CD21*AK21-12.5*AL21)</f>
        <v>0</v>
      </c>
      <c r="BP21" s="129">
        <f t="shared" ref="BP21:BP32" si="30">MAX(0,1.06*CD21*AM21-12.5*AN21)</f>
        <v>0</v>
      </c>
      <c r="BQ21" s="129">
        <f t="shared" ref="BQ21:BQ32" si="31">MAX(0,1.06*CE21*AO21-12.5*AP21)</f>
        <v>0</v>
      </c>
      <c r="BR21" s="667">
        <f t="shared" ref="BR21:BR32" si="32">MAX(0,1.06*CE21*AQ21-12.5*AR21)</f>
        <v>0</v>
      </c>
      <c r="BS21" s="136">
        <f t="shared" ref="BS21:BS32" si="33">MAX(0,1.06*CF21*AS21-12.5*AT21)</f>
        <v>0</v>
      </c>
      <c r="BT21" s="137">
        <f t="shared" ref="BT21:BT32" si="34">MAX(0,1.06*CF21*AU21-12.5*AV21)</f>
        <v>0</v>
      </c>
      <c r="BU21" s="136">
        <f t="shared" ref="BU21:BU32" si="35">MAX(0,1.06*CG21*AW21-12.5*AX21)</f>
        <v>0</v>
      </c>
      <c r="BV21" s="668">
        <f t="shared" ref="BV21:BV32" si="36">MAX(0,1.06*CG21*AY21-12.5*AZ21)</f>
        <v>0</v>
      </c>
      <c r="BW21" s="2156"/>
      <c r="BX21" s="2157"/>
      <c r="BY21" s="2158"/>
      <c r="BZ21" s="2156"/>
      <c r="CA21" s="2157"/>
      <c r="CB21" s="2158"/>
      <c r="CC21" s="2156"/>
      <c r="CD21" s="2157"/>
      <c r="CE21" s="2158"/>
      <c r="CF21" s="2159"/>
      <c r="CG21" s="2158"/>
    </row>
    <row r="22" spans="2:85" ht="14.25" customHeight="1">
      <c r="B22" s="1395">
        <v>15</v>
      </c>
      <c r="C22" s="2143" t="s">
        <v>953</v>
      </c>
      <c r="D22" s="945" t="s">
        <v>461</v>
      </c>
      <c r="E22" s="945">
        <v>2016</v>
      </c>
      <c r="F22" s="945">
        <v>2</v>
      </c>
      <c r="G22" s="130">
        <f t="shared" si="14"/>
        <v>0</v>
      </c>
      <c r="H22" s="131"/>
      <c r="I22" s="128"/>
      <c r="J22" s="132"/>
      <c r="K22" s="662"/>
      <c r="L22" s="393"/>
      <c r="M22" s="133"/>
      <c r="N22" s="134"/>
      <c r="O22" s="662"/>
      <c r="P22" s="395"/>
      <c r="Q22" s="135"/>
      <c r="R22" s="134"/>
      <c r="S22" s="662"/>
      <c r="T22" s="395"/>
      <c r="U22" s="128"/>
      <c r="V22" s="132"/>
      <c r="W22" s="662"/>
      <c r="X22" s="393"/>
      <c r="Y22" s="133"/>
      <c r="Z22" s="134"/>
      <c r="AA22" s="662"/>
      <c r="AB22" s="395"/>
      <c r="AC22" s="133"/>
      <c r="AD22" s="134"/>
      <c r="AE22" s="662"/>
      <c r="AF22" s="395"/>
      <c r="AG22" s="128"/>
      <c r="AH22" s="132"/>
      <c r="AI22" s="662"/>
      <c r="AJ22" s="393"/>
      <c r="AK22" s="133"/>
      <c r="AL22" s="134"/>
      <c r="AM22" s="662"/>
      <c r="AN22" s="665"/>
      <c r="AO22" s="133"/>
      <c r="AP22" s="134"/>
      <c r="AQ22" s="662"/>
      <c r="AR22" s="395"/>
      <c r="AS22" s="133"/>
      <c r="AT22" s="134"/>
      <c r="AU22" s="662"/>
      <c r="AV22" s="395"/>
      <c r="AW22" s="133"/>
      <c r="AX22" s="134"/>
      <c r="AY22" s="662"/>
      <c r="AZ22" s="395"/>
      <c r="BA22" s="136">
        <f t="shared" si="15"/>
        <v>0</v>
      </c>
      <c r="BB22" s="136">
        <f t="shared" si="16"/>
        <v>0</v>
      </c>
      <c r="BC22" s="137">
        <f t="shared" si="17"/>
        <v>0</v>
      </c>
      <c r="BD22" s="136">
        <f t="shared" si="18"/>
        <v>0</v>
      </c>
      <c r="BE22" s="137">
        <f t="shared" si="19"/>
        <v>0</v>
      </c>
      <c r="BF22" s="668">
        <f t="shared" si="20"/>
        <v>0</v>
      </c>
      <c r="BG22" s="138">
        <f t="shared" si="21"/>
        <v>0</v>
      </c>
      <c r="BH22" s="137">
        <f t="shared" si="22"/>
        <v>0</v>
      </c>
      <c r="BI22" s="137">
        <f t="shared" si="23"/>
        <v>0</v>
      </c>
      <c r="BJ22" s="137">
        <f t="shared" si="24"/>
        <v>0</v>
      </c>
      <c r="BK22" s="137">
        <f t="shared" si="25"/>
        <v>0</v>
      </c>
      <c r="BL22" s="668">
        <f t="shared" si="26"/>
        <v>0</v>
      </c>
      <c r="BM22" s="136">
        <f t="shared" si="27"/>
        <v>0</v>
      </c>
      <c r="BN22" s="137">
        <f t="shared" si="28"/>
        <v>0</v>
      </c>
      <c r="BO22" s="137">
        <f t="shared" si="29"/>
        <v>0</v>
      </c>
      <c r="BP22" s="137">
        <f t="shared" si="30"/>
        <v>0</v>
      </c>
      <c r="BQ22" s="137">
        <f t="shared" si="31"/>
        <v>0</v>
      </c>
      <c r="BR22" s="668">
        <f t="shared" si="32"/>
        <v>0</v>
      </c>
      <c r="BS22" s="136">
        <f t="shared" si="33"/>
        <v>0</v>
      </c>
      <c r="BT22" s="137">
        <f t="shared" si="34"/>
        <v>0</v>
      </c>
      <c r="BU22" s="137">
        <f t="shared" si="35"/>
        <v>0</v>
      </c>
      <c r="BV22" s="668">
        <f t="shared" si="36"/>
        <v>0</v>
      </c>
      <c r="BW22" s="2160"/>
      <c r="BX22" s="2161"/>
      <c r="BY22" s="2162"/>
      <c r="BZ22" s="2160"/>
      <c r="CA22" s="2161"/>
      <c r="CB22" s="2162"/>
      <c r="CC22" s="2160"/>
      <c r="CD22" s="2161"/>
      <c r="CE22" s="2162"/>
      <c r="CF22" s="2163"/>
      <c r="CG22" s="2162"/>
    </row>
    <row r="23" spans="2:85" ht="14.25" customHeight="1">
      <c r="B23" s="1395">
        <v>16</v>
      </c>
      <c r="C23" s="2143" t="s">
        <v>953</v>
      </c>
      <c r="D23" s="945" t="s">
        <v>461</v>
      </c>
      <c r="E23" s="945">
        <v>2016</v>
      </c>
      <c r="F23" s="945">
        <v>3</v>
      </c>
      <c r="G23" s="130">
        <f t="shared" si="14"/>
        <v>0</v>
      </c>
      <c r="H23" s="131"/>
      <c r="I23" s="128"/>
      <c r="J23" s="132"/>
      <c r="K23" s="662"/>
      <c r="L23" s="393"/>
      <c r="M23" s="133"/>
      <c r="N23" s="134"/>
      <c r="O23" s="662"/>
      <c r="P23" s="395"/>
      <c r="Q23" s="135"/>
      <c r="R23" s="134"/>
      <c r="S23" s="662"/>
      <c r="T23" s="395"/>
      <c r="U23" s="128"/>
      <c r="V23" s="132"/>
      <c r="W23" s="662"/>
      <c r="X23" s="393"/>
      <c r="Y23" s="133"/>
      <c r="Z23" s="134"/>
      <c r="AA23" s="662"/>
      <c r="AB23" s="395"/>
      <c r="AC23" s="133"/>
      <c r="AD23" s="134"/>
      <c r="AE23" s="662"/>
      <c r="AF23" s="395"/>
      <c r="AG23" s="128"/>
      <c r="AH23" s="132"/>
      <c r="AI23" s="662"/>
      <c r="AJ23" s="393"/>
      <c r="AK23" s="133"/>
      <c r="AL23" s="134"/>
      <c r="AM23" s="662"/>
      <c r="AN23" s="665"/>
      <c r="AO23" s="133"/>
      <c r="AP23" s="134"/>
      <c r="AQ23" s="662"/>
      <c r="AR23" s="395"/>
      <c r="AS23" s="133"/>
      <c r="AT23" s="134"/>
      <c r="AU23" s="662"/>
      <c r="AV23" s="395"/>
      <c r="AW23" s="133"/>
      <c r="AX23" s="134"/>
      <c r="AY23" s="662"/>
      <c r="AZ23" s="395"/>
      <c r="BA23" s="136">
        <f t="shared" si="15"/>
        <v>0</v>
      </c>
      <c r="BB23" s="136">
        <f t="shared" si="16"/>
        <v>0</v>
      </c>
      <c r="BC23" s="137">
        <f t="shared" si="17"/>
        <v>0</v>
      </c>
      <c r="BD23" s="136">
        <f t="shared" si="18"/>
        <v>0</v>
      </c>
      <c r="BE23" s="137">
        <f t="shared" si="19"/>
        <v>0</v>
      </c>
      <c r="BF23" s="668">
        <f t="shared" si="20"/>
        <v>0</v>
      </c>
      <c r="BG23" s="138">
        <f t="shared" si="21"/>
        <v>0</v>
      </c>
      <c r="BH23" s="137">
        <f t="shared" si="22"/>
        <v>0</v>
      </c>
      <c r="BI23" s="137">
        <f t="shared" si="23"/>
        <v>0</v>
      </c>
      <c r="BJ23" s="137">
        <f t="shared" si="24"/>
        <v>0</v>
      </c>
      <c r="BK23" s="137">
        <f t="shared" si="25"/>
        <v>0</v>
      </c>
      <c r="BL23" s="668">
        <f t="shared" si="26"/>
        <v>0</v>
      </c>
      <c r="BM23" s="136">
        <f t="shared" si="27"/>
        <v>0</v>
      </c>
      <c r="BN23" s="137">
        <f t="shared" si="28"/>
        <v>0</v>
      </c>
      <c r="BO23" s="137">
        <f t="shared" si="29"/>
        <v>0</v>
      </c>
      <c r="BP23" s="137">
        <f t="shared" si="30"/>
        <v>0</v>
      </c>
      <c r="BQ23" s="137">
        <f t="shared" si="31"/>
        <v>0</v>
      </c>
      <c r="BR23" s="668">
        <f t="shared" si="32"/>
        <v>0</v>
      </c>
      <c r="BS23" s="136">
        <f t="shared" si="33"/>
        <v>0</v>
      </c>
      <c r="BT23" s="137">
        <f t="shared" si="34"/>
        <v>0</v>
      </c>
      <c r="BU23" s="137">
        <f t="shared" si="35"/>
        <v>0</v>
      </c>
      <c r="BV23" s="668">
        <f t="shared" si="36"/>
        <v>0</v>
      </c>
      <c r="BW23" s="2160"/>
      <c r="BX23" s="2161"/>
      <c r="BY23" s="2162"/>
      <c r="BZ23" s="2160"/>
      <c r="CA23" s="2161"/>
      <c r="CB23" s="2162"/>
      <c r="CC23" s="2160"/>
      <c r="CD23" s="2161"/>
      <c r="CE23" s="2162"/>
      <c r="CF23" s="2163"/>
      <c r="CG23" s="2162"/>
    </row>
    <row r="24" spans="2:85" ht="14.25" customHeight="1">
      <c r="B24" s="1395">
        <v>17</v>
      </c>
      <c r="C24" s="2143" t="s">
        <v>953</v>
      </c>
      <c r="D24" s="945" t="s">
        <v>461</v>
      </c>
      <c r="E24" s="945">
        <v>2016</v>
      </c>
      <c r="F24" s="945">
        <v>4</v>
      </c>
      <c r="G24" s="130">
        <f t="shared" si="14"/>
        <v>0</v>
      </c>
      <c r="H24" s="131"/>
      <c r="I24" s="128"/>
      <c r="J24" s="132"/>
      <c r="K24" s="662"/>
      <c r="L24" s="393"/>
      <c r="M24" s="133"/>
      <c r="N24" s="134"/>
      <c r="O24" s="662"/>
      <c r="P24" s="395"/>
      <c r="Q24" s="135"/>
      <c r="R24" s="134"/>
      <c r="S24" s="662"/>
      <c r="T24" s="395"/>
      <c r="U24" s="128"/>
      <c r="V24" s="132"/>
      <c r="W24" s="662"/>
      <c r="X24" s="393"/>
      <c r="Y24" s="133"/>
      <c r="Z24" s="134"/>
      <c r="AA24" s="662"/>
      <c r="AB24" s="395"/>
      <c r="AC24" s="133"/>
      <c r="AD24" s="134"/>
      <c r="AE24" s="662"/>
      <c r="AF24" s="395"/>
      <c r="AG24" s="128"/>
      <c r="AH24" s="132"/>
      <c r="AI24" s="662"/>
      <c r="AJ24" s="393"/>
      <c r="AK24" s="133"/>
      <c r="AL24" s="134"/>
      <c r="AM24" s="662"/>
      <c r="AN24" s="665"/>
      <c r="AO24" s="133"/>
      <c r="AP24" s="134"/>
      <c r="AQ24" s="662"/>
      <c r="AR24" s="395"/>
      <c r="AS24" s="133"/>
      <c r="AT24" s="134"/>
      <c r="AU24" s="662"/>
      <c r="AV24" s="395"/>
      <c r="AW24" s="133"/>
      <c r="AX24" s="134"/>
      <c r="AY24" s="662"/>
      <c r="AZ24" s="395"/>
      <c r="BA24" s="136">
        <f t="shared" si="15"/>
        <v>0</v>
      </c>
      <c r="BB24" s="136">
        <f t="shared" si="16"/>
        <v>0</v>
      </c>
      <c r="BC24" s="137">
        <f t="shared" si="17"/>
        <v>0</v>
      </c>
      <c r="BD24" s="136">
        <f t="shared" si="18"/>
        <v>0</v>
      </c>
      <c r="BE24" s="137">
        <f t="shared" si="19"/>
        <v>0</v>
      </c>
      <c r="BF24" s="668">
        <f t="shared" si="20"/>
        <v>0</v>
      </c>
      <c r="BG24" s="138">
        <f t="shared" si="21"/>
        <v>0</v>
      </c>
      <c r="BH24" s="137">
        <f t="shared" si="22"/>
        <v>0</v>
      </c>
      <c r="BI24" s="137">
        <f t="shared" si="23"/>
        <v>0</v>
      </c>
      <c r="BJ24" s="137">
        <f t="shared" si="24"/>
        <v>0</v>
      </c>
      <c r="BK24" s="137">
        <f t="shared" si="25"/>
        <v>0</v>
      </c>
      <c r="BL24" s="668">
        <f t="shared" si="26"/>
        <v>0</v>
      </c>
      <c r="BM24" s="136">
        <f t="shared" si="27"/>
        <v>0</v>
      </c>
      <c r="BN24" s="137">
        <f t="shared" si="28"/>
        <v>0</v>
      </c>
      <c r="BO24" s="137">
        <f t="shared" si="29"/>
        <v>0</v>
      </c>
      <c r="BP24" s="137">
        <f t="shared" si="30"/>
        <v>0</v>
      </c>
      <c r="BQ24" s="137">
        <f t="shared" si="31"/>
        <v>0</v>
      </c>
      <c r="BR24" s="668">
        <f t="shared" si="32"/>
        <v>0</v>
      </c>
      <c r="BS24" s="136">
        <f t="shared" si="33"/>
        <v>0</v>
      </c>
      <c r="BT24" s="137">
        <f t="shared" si="34"/>
        <v>0</v>
      </c>
      <c r="BU24" s="137">
        <f t="shared" si="35"/>
        <v>0</v>
      </c>
      <c r="BV24" s="668">
        <f t="shared" si="36"/>
        <v>0</v>
      </c>
      <c r="BW24" s="2160"/>
      <c r="BX24" s="2161"/>
      <c r="BY24" s="2162"/>
      <c r="BZ24" s="2160"/>
      <c r="CA24" s="2161"/>
      <c r="CB24" s="2162"/>
      <c r="CC24" s="2160"/>
      <c r="CD24" s="2161"/>
      <c r="CE24" s="2162"/>
      <c r="CF24" s="2163"/>
      <c r="CG24" s="2162"/>
    </row>
    <row r="25" spans="2:85" ht="14.25" customHeight="1">
      <c r="B25" s="1395">
        <v>18</v>
      </c>
      <c r="C25" s="2143" t="s">
        <v>953</v>
      </c>
      <c r="D25" s="945" t="s">
        <v>461</v>
      </c>
      <c r="E25" s="945">
        <v>2016</v>
      </c>
      <c r="F25" s="945">
        <v>5</v>
      </c>
      <c r="G25" s="130">
        <f t="shared" si="14"/>
        <v>0</v>
      </c>
      <c r="H25" s="131"/>
      <c r="I25" s="128"/>
      <c r="J25" s="132"/>
      <c r="K25" s="662"/>
      <c r="L25" s="393"/>
      <c r="M25" s="133"/>
      <c r="N25" s="134"/>
      <c r="O25" s="662"/>
      <c r="P25" s="395"/>
      <c r="Q25" s="135"/>
      <c r="R25" s="134"/>
      <c r="S25" s="662"/>
      <c r="T25" s="395"/>
      <c r="U25" s="128"/>
      <c r="V25" s="132"/>
      <c r="W25" s="662"/>
      <c r="X25" s="393"/>
      <c r="Y25" s="133"/>
      <c r="Z25" s="134"/>
      <c r="AA25" s="662"/>
      <c r="AB25" s="395"/>
      <c r="AC25" s="133"/>
      <c r="AD25" s="134"/>
      <c r="AE25" s="662"/>
      <c r="AF25" s="395"/>
      <c r="AG25" s="128"/>
      <c r="AH25" s="132"/>
      <c r="AI25" s="662"/>
      <c r="AJ25" s="393"/>
      <c r="AK25" s="133"/>
      <c r="AL25" s="134"/>
      <c r="AM25" s="662"/>
      <c r="AN25" s="665"/>
      <c r="AO25" s="133"/>
      <c r="AP25" s="134"/>
      <c r="AQ25" s="662"/>
      <c r="AR25" s="395"/>
      <c r="AS25" s="133"/>
      <c r="AT25" s="134"/>
      <c r="AU25" s="662"/>
      <c r="AV25" s="395"/>
      <c r="AW25" s="133"/>
      <c r="AX25" s="134"/>
      <c r="AY25" s="662"/>
      <c r="AZ25" s="395"/>
      <c r="BA25" s="136">
        <f t="shared" si="15"/>
        <v>0</v>
      </c>
      <c r="BB25" s="136">
        <f t="shared" si="16"/>
        <v>0</v>
      </c>
      <c r="BC25" s="137">
        <f t="shared" si="17"/>
        <v>0</v>
      </c>
      <c r="BD25" s="136">
        <f t="shared" si="18"/>
        <v>0</v>
      </c>
      <c r="BE25" s="137">
        <f t="shared" si="19"/>
        <v>0</v>
      </c>
      <c r="BF25" s="668">
        <f t="shared" si="20"/>
        <v>0</v>
      </c>
      <c r="BG25" s="138">
        <f t="shared" si="21"/>
        <v>0</v>
      </c>
      <c r="BH25" s="137">
        <f t="shared" si="22"/>
        <v>0</v>
      </c>
      <c r="BI25" s="137">
        <f t="shared" si="23"/>
        <v>0</v>
      </c>
      <c r="BJ25" s="137">
        <f t="shared" si="24"/>
        <v>0</v>
      </c>
      <c r="BK25" s="137">
        <f t="shared" si="25"/>
        <v>0</v>
      </c>
      <c r="BL25" s="668">
        <f t="shared" si="26"/>
        <v>0</v>
      </c>
      <c r="BM25" s="136">
        <f t="shared" si="27"/>
        <v>0</v>
      </c>
      <c r="BN25" s="137">
        <f t="shared" si="28"/>
        <v>0</v>
      </c>
      <c r="BO25" s="137">
        <f t="shared" si="29"/>
        <v>0</v>
      </c>
      <c r="BP25" s="137">
        <f t="shared" si="30"/>
        <v>0</v>
      </c>
      <c r="BQ25" s="137">
        <f t="shared" si="31"/>
        <v>0</v>
      </c>
      <c r="BR25" s="668">
        <f t="shared" si="32"/>
        <v>0</v>
      </c>
      <c r="BS25" s="136">
        <f t="shared" si="33"/>
        <v>0</v>
      </c>
      <c r="BT25" s="137">
        <f t="shared" si="34"/>
        <v>0</v>
      </c>
      <c r="BU25" s="137">
        <f t="shared" si="35"/>
        <v>0</v>
      </c>
      <c r="BV25" s="668">
        <f t="shared" si="36"/>
        <v>0</v>
      </c>
      <c r="BW25" s="2160"/>
      <c r="BX25" s="2161"/>
      <c r="BY25" s="2162"/>
      <c r="BZ25" s="2160"/>
      <c r="CA25" s="2161"/>
      <c r="CB25" s="2162"/>
      <c r="CC25" s="2160"/>
      <c r="CD25" s="2161"/>
      <c r="CE25" s="2162"/>
      <c r="CF25" s="2163"/>
      <c r="CG25" s="2162"/>
    </row>
    <row r="26" spans="2:85" ht="14.25" customHeight="1">
      <c r="B26" s="1395">
        <v>19</v>
      </c>
      <c r="C26" s="2143" t="s">
        <v>953</v>
      </c>
      <c r="D26" s="945" t="s">
        <v>461</v>
      </c>
      <c r="E26" s="945">
        <v>2016</v>
      </c>
      <c r="F26" s="945">
        <v>6</v>
      </c>
      <c r="G26" s="130">
        <f t="shared" si="14"/>
        <v>0</v>
      </c>
      <c r="H26" s="131"/>
      <c r="I26" s="128"/>
      <c r="J26" s="132"/>
      <c r="K26" s="662"/>
      <c r="L26" s="393"/>
      <c r="M26" s="133"/>
      <c r="N26" s="134"/>
      <c r="O26" s="662"/>
      <c r="P26" s="395"/>
      <c r="Q26" s="135"/>
      <c r="R26" s="134"/>
      <c r="S26" s="662"/>
      <c r="T26" s="395"/>
      <c r="U26" s="128"/>
      <c r="V26" s="132"/>
      <c r="W26" s="662"/>
      <c r="X26" s="393"/>
      <c r="Y26" s="133"/>
      <c r="Z26" s="134"/>
      <c r="AA26" s="662"/>
      <c r="AB26" s="395"/>
      <c r="AC26" s="133"/>
      <c r="AD26" s="134"/>
      <c r="AE26" s="662"/>
      <c r="AF26" s="395"/>
      <c r="AG26" s="128"/>
      <c r="AH26" s="132"/>
      <c r="AI26" s="662"/>
      <c r="AJ26" s="393"/>
      <c r="AK26" s="133"/>
      <c r="AL26" s="134"/>
      <c r="AM26" s="662"/>
      <c r="AN26" s="665"/>
      <c r="AO26" s="133"/>
      <c r="AP26" s="134"/>
      <c r="AQ26" s="662"/>
      <c r="AR26" s="395"/>
      <c r="AS26" s="133"/>
      <c r="AT26" s="134"/>
      <c r="AU26" s="662"/>
      <c r="AV26" s="395"/>
      <c r="AW26" s="133"/>
      <c r="AX26" s="134"/>
      <c r="AY26" s="662"/>
      <c r="AZ26" s="395"/>
      <c r="BA26" s="136">
        <f t="shared" si="15"/>
        <v>0</v>
      </c>
      <c r="BB26" s="136">
        <f t="shared" si="16"/>
        <v>0</v>
      </c>
      <c r="BC26" s="137">
        <f t="shared" si="17"/>
        <v>0</v>
      </c>
      <c r="BD26" s="136">
        <f t="shared" si="18"/>
        <v>0</v>
      </c>
      <c r="BE26" s="137">
        <f t="shared" si="19"/>
        <v>0</v>
      </c>
      <c r="BF26" s="668">
        <f t="shared" si="20"/>
        <v>0</v>
      </c>
      <c r="BG26" s="138">
        <f t="shared" si="21"/>
        <v>0</v>
      </c>
      <c r="BH26" s="137">
        <f t="shared" si="22"/>
        <v>0</v>
      </c>
      <c r="BI26" s="137">
        <f t="shared" si="23"/>
        <v>0</v>
      </c>
      <c r="BJ26" s="137">
        <f t="shared" si="24"/>
        <v>0</v>
      </c>
      <c r="BK26" s="137">
        <f t="shared" si="25"/>
        <v>0</v>
      </c>
      <c r="BL26" s="668">
        <f t="shared" si="26"/>
        <v>0</v>
      </c>
      <c r="BM26" s="136">
        <f t="shared" si="27"/>
        <v>0</v>
      </c>
      <c r="BN26" s="137">
        <f t="shared" si="28"/>
        <v>0</v>
      </c>
      <c r="BO26" s="137">
        <f t="shared" si="29"/>
        <v>0</v>
      </c>
      <c r="BP26" s="137">
        <f t="shared" si="30"/>
        <v>0</v>
      </c>
      <c r="BQ26" s="137">
        <f t="shared" si="31"/>
        <v>0</v>
      </c>
      <c r="BR26" s="668">
        <f t="shared" si="32"/>
        <v>0</v>
      </c>
      <c r="BS26" s="136">
        <f t="shared" si="33"/>
        <v>0</v>
      </c>
      <c r="BT26" s="137">
        <f t="shared" si="34"/>
        <v>0</v>
      </c>
      <c r="BU26" s="137">
        <f t="shared" si="35"/>
        <v>0</v>
      </c>
      <c r="BV26" s="668">
        <f t="shared" si="36"/>
        <v>0</v>
      </c>
      <c r="BW26" s="2160"/>
      <c r="BX26" s="2161"/>
      <c r="BY26" s="2162"/>
      <c r="BZ26" s="2160"/>
      <c r="CA26" s="2161"/>
      <c r="CB26" s="2162"/>
      <c r="CC26" s="2160"/>
      <c r="CD26" s="2161"/>
      <c r="CE26" s="2162"/>
      <c r="CF26" s="2163"/>
      <c r="CG26" s="2162"/>
    </row>
    <row r="27" spans="2:85" ht="14.25" customHeight="1">
      <c r="B27" s="1395">
        <v>20</v>
      </c>
      <c r="C27" s="2143" t="s">
        <v>953</v>
      </c>
      <c r="D27" s="945" t="s">
        <v>461</v>
      </c>
      <c r="E27" s="945">
        <v>2016</v>
      </c>
      <c r="F27" s="945">
        <v>7</v>
      </c>
      <c r="G27" s="130">
        <f t="shared" si="14"/>
        <v>0</v>
      </c>
      <c r="H27" s="131"/>
      <c r="I27" s="128"/>
      <c r="J27" s="132"/>
      <c r="K27" s="662"/>
      <c r="L27" s="393"/>
      <c r="M27" s="133"/>
      <c r="N27" s="134"/>
      <c r="O27" s="662"/>
      <c r="P27" s="395"/>
      <c r="Q27" s="135"/>
      <c r="R27" s="134"/>
      <c r="S27" s="662"/>
      <c r="T27" s="395"/>
      <c r="U27" s="128"/>
      <c r="V27" s="132"/>
      <c r="W27" s="662"/>
      <c r="X27" s="393"/>
      <c r="Y27" s="133"/>
      <c r="Z27" s="134"/>
      <c r="AA27" s="662"/>
      <c r="AB27" s="395"/>
      <c r="AC27" s="133"/>
      <c r="AD27" s="134"/>
      <c r="AE27" s="662"/>
      <c r="AF27" s="395"/>
      <c r="AG27" s="128"/>
      <c r="AH27" s="132"/>
      <c r="AI27" s="662"/>
      <c r="AJ27" s="393"/>
      <c r="AK27" s="133"/>
      <c r="AL27" s="134"/>
      <c r="AM27" s="662"/>
      <c r="AN27" s="665"/>
      <c r="AO27" s="133"/>
      <c r="AP27" s="134"/>
      <c r="AQ27" s="662"/>
      <c r="AR27" s="395"/>
      <c r="AS27" s="133"/>
      <c r="AT27" s="134"/>
      <c r="AU27" s="662"/>
      <c r="AV27" s="395"/>
      <c r="AW27" s="133"/>
      <c r="AX27" s="134"/>
      <c r="AY27" s="662"/>
      <c r="AZ27" s="395"/>
      <c r="BA27" s="136">
        <f t="shared" si="15"/>
        <v>0</v>
      </c>
      <c r="BB27" s="136">
        <f t="shared" si="16"/>
        <v>0</v>
      </c>
      <c r="BC27" s="137">
        <f t="shared" si="17"/>
        <v>0</v>
      </c>
      <c r="BD27" s="136">
        <f t="shared" si="18"/>
        <v>0</v>
      </c>
      <c r="BE27" s="137">
        <f t="shared" si="19"/>
        <v>0</v>
      </c>
      <c r="BF27" s="668">
        <f t="shared" si="20"/>
        <v>0</v>
      </c>
      <c r="BG27" s="138">
        <f t="shared" si="21"/>
        <v>0</v>
      </c>
      <c r="BH27" s="137">
        <f t="shared" si="22"/>
        <v>0</v>
      </c>
      <c r="BI27" s="137">
        <f t="shared" si="23"/>
        <v>0</v>
      </c>
      <c r="BJ27" s="137">
        <f t="shared" si="24"/>
        <v>0</v>
      </c>
      <c r="BK27" s="137">
        <f t="shared" si="25"/>
        <v>0</v>
      </c>
      <c r="BL27" s="668">
        <f t="shared" si="26"/>
        <v>0</v>
      </c>
      <c r="BM27" s="136">
        <f t="shared" si="27"/>
        <v>0</v>
      </c>
      <c r="BN27" s="137">
        <f t="shared" si="28"/>
        <v>0</v>
      </c>
      <c r="BO27" s="137">
        <f t="shared" si="29"/>
        <v>0</v>
      </c>
      <c r="BP27" s="137">
        <f t="shared" si="30"/>
        <v>0</v>
      </c>
      <c r="BQ27" s="137">
        <f t="shared" si="31"/>
        <v>0</v>
      </c>
      <c r="BR27" s="668">
        <f t="shared" si="32"/>
        <v>0</v>
      </c>
      <c r="BS27" s="136">
        <f t="shared" si="33"/>
        <v>0</v>
      </c>
      <c r="BT27" s="137">
        <f t="shared" si="34"/>
        <v>0</v>
      </c>
      <c r="BU27" s="137">
        <f t="shared" si="35"/>
        <v>0</v>
      </c>
      <c r="BV27" s="668">
        <f t="shared" si="36"/>
        <v>0</v>
      </c>
      <c r="BW27" s="2160"/>
      <c r="BX27" s="2161"/>
      <c r="BY27" s="2162"/>
      <c r="BZ27" s="2160"/>
      <c r="CA27" s="2161"/>
      <c r="CB27" s="2162"/>
      <c r="CC27" s="2160"/>
      <c r="CD27" s="2161"/>
      <c r="CE27" s="2162"/>
      <c r="CF27" s="2163"/>
      <c r="CG27" s="2162"/>
    </row>
    <row r="28" spans="2:85" ht="14.25" customHeight="1">
      <c r="B28" s="1395">
        <v>21</v>
      </c>
      <c r="C28" s="2143" t="s">
        <v>953</v>
      </c>
      <c r="D28" s="945" t="s">
        <v>461</v>
      </c>
      <c r="E28" s="945">
        <v>2016</v>
      </c>
      <c r="F28" s="945">
        <v>8</v>
      </c>
      <c r="G28" s="130">
        <f t="shared" si="14"/>
        <v>0</v>
      </c>
      <c r="H28" s="131"/>
      <c r="I28" s="128"/>
      <c r="J28" s="132"/>
      <c r="K28" s="662"/>
      <c r="L28" s="393"/>
      <c r="M28" s="133"/>
      <c r="N28" s="134"/>
      <c r="O28" s="662"/>
      <c r="P28" s="395"/>
      <c r="Q28" s="135"/>
      <c r="R28" s="134"/>
      <c r="S28" s="662"/>
      <c r="T28" s="395"/>
      <c r="U28" s="128"/>
      <c r="V28" s="132"/>
      <c r="W28" s="662"/>
      <c r="X28" s="393"/>
      <c r="Y28" s="133"/>
      <c r="Z28" s="134"/>
      <c r="AA28" s="662"/>
      <c r="AB28" s="395"/>
      <c r="AC28" s="133"/>
      <c r="AD28" s="134"/>
      <c r="AE28" s="662"/>
      <c r="AF28" s="395"/>
      <c r="AG28" s="128"/>
      <c r="AH28" s="132"/>
      <c r="AI28" s="662"/>
      <c r="AJ28" s="393"/>
      <c r="AK28" s="133"/>
      <c r="AL28" s="134"/>
      <c r="AM28" s="662"/>
      <c r="AN28" s="665"/>
      <c r="AO28" s="133"/>
      <c r="AP28" s="134"/>
      <c r="AQ28" s="662"/>
      <c r="AR28" s="395"/>
      <c r="AS28" s="133"/>
      <c r="AT28" s="134"/>
      <c r="AU28" s="662"/>
      <c r="AV28" s="395"/>
      <c r="AW28" s="133"/>
      <c r="AX28" s="134"/>
      <c r="AY28" s="662"/>
      <c r="AZ28" s="395"/>
      <c r="BA28" s="136">
        <f t="shared" si="15"/>
        <v>0</v>
      </c>
      <c r="BB28" s="136">
        <f t="shared" si="16"/>
        <v>0</v>
      </c>
      <c r="BC28" s="137">
        <f t="shared" si="17"/>
        <v>0</v>
      </c>
      <c r="BD28" s="136">
        <f t="shared" si="18"/>
        <v>0</v>
      </c>
      <c r="BE28" s="137">
        <f t="shared" si="19"/>
        <v>0</v>
      </c>
      <c r="BF28" s="668">
        <f t="shared" si="20"/>
        <v>0</v>
      </c>
      <c r="BG28" s="138">
        <f t="shared" si="21"/>
        <v>0</v>
      </c>
      <c r="BH28" s="137">
        <f t="shared" si="22"/>
        <v>0</v>
      </c>
      <c r="BI28" s="137">
        <f t="shared" si="23"/>
        <v>0</v>
      </c>
      <c r="BJ28" s="137">
        <f t="shared" si="24"/>
        <v>0</v>
      </c>
      <c r="BK28" s="137">
        <f t="shared" si="25"/>
        <v>0</v>
      </c>
      <c r="BL28" s="668">
        <f t="shared" si="26"/>
        <v>0</v>
      </c>
      <c r="BM28" s="136">
        <f t="shared" si="27"/>
        <v>0</v>
      </c>
      <c r="BN28" s="137">
        <f t="shared" si="28"/>
        <v>0</v>
      </c>
      <c r="BO28" s="137">
        <f t="shared" si="29"/>
        <v>0</v>
      </c>
      <c r="BP28" s="137">
        <f t="shared" si="30"/>
        <v>0</v>
      </c>
      <c r="BQ28" s="137">
        <f t="shared" si="31"/>
        <v>0</v>
      </c>
      <c r="BR28" s="668">
        <f t="shared" si="32"/>
        <v>0</v>
      </c>
      <c r="BS28" s="136">
        <f t="shared" si="33"/>
        <v>0</v>
      </c>
      <c r="BT28" s="137">
        <f t="shared" si="34"/>
        <v>0</v>
      </c>
      <c r="BU28" s="137">
        <f t="shared" si="35"/>
        <v>0</v>
      </c>
      <c r="BV28" s="668">
        <f t="shared" si="36"/>
        <v>0</v>
      </c>
      <c r="BW28" s="2160"/>
      <c r="BX28" s="2161"/>
      <c r="BY28" s="2162"/>
      <c r="BZ28" s="2160"/>
      <c r="CA28" s="2161"/>
      <c r="CB28" s="2162"/>
      <c r="CC28" s="2160"/>
      <c r="CD28" s="2161"/>
      <c r="CE28" s="2162"/>
      <c r="CF28" s="2163"/>
      <c r="CG28" s="2162"/>
    </row>
    <row r="29" spans="2:85" ht="14.25" customHeight="1">
      <c r="B29" s="1395">
        <v>22</v>
      </c>
      <c r="C29" s="2143" t="s">
        <v>953</v>
      </c>
      <c r="D29" s="945" t="s">
        <v>461</v>
      </c>
      <c r="E29" s="945">
        <v>2016</v>
      </c>
      <c r="F29" s="945">
        <v>9</v>
      </c>
      <c r="G29" s="130">
        <f t="shared" si="14"/>
        <v>0</v>
      </c>
      <c r="H29" s="131"/>
      <c r="I29" s="128"/>
      <c r="J29" s="132"/>
      <c r="K29" s="662"/>
      <c r="L29" s="393"/>
      <c r="M29" s="133"/>
      <c r="N29" s="134"/>
      <c r="O29" s="662"/>
      <c r="P29" s="395"/>
      <c r="Q29" s="135"/>
      <c r="R29" s="134"/>
      <c r="S29" s="662"/>
      <c r="T29" s="395"/>
      <c r="U29" s="128"/>
      <c r="V29" s="132"/>
      <c r="W29" s="662"/>
      <c r="X29" s="393"/>
      <c r="Y29" s="133"/>
      <c r="Z29" s="134"/>
      <c r="AA29" s="662"/>
      <c r="AB29" s="395"/>
      <c r="AC29" s="133"/>
      <c r="AD29" s="134"/>
      <c r="AE29" s="662"/>
      <c r="AF29" s="395"/>
      <c r="AG29" s="128"/>
      <c r="AH29" s="132"/>
      <c r="AI29" s="662"/>
      <c r="AJ29" s="393"/>
      <c r="AK29" s="133"/>
      <c r="AL29" s="134"/>
      <c r="AM29" s="662"/>
      <c r="AN29" s="665"/>
      <c r="AO29" s="133"/>
      <c r="AP29" s="134"/>
      <c r="AQ29" s="662"/>
      <c r="AR29" s="395"/>
      <c r="AS29" s="133"/>
      <c r="AT29" s="134"/>
      <c r="AU29" s="662"/>
      <c r="AV29" s="395"/>
      <c r="AW29" s="133"/>
      <c r="AX29" s="134"/>
      <c r="AY29" s="662"/>
      <c r="AZ29" s="395"/>
      <c r="BA29" s="136">
        <f t="shared" si="15"/>
        <v>0</v>
      </c>
      <c r="BB29" s="136">
        <f t="shared" si="16"/>
        <v>0</v>
      </c>
      <c r="BC29" s="137">
        <f t="shared" si="17"/>
        <v>0</v>
      </c>
      <c r="BD29" s="136">
        <f t="shared" si="18"/>
        <v>0</v>
      </c>
      <c r="BE29" s="137">
        <f t="shared" si="19"/>
        <v>0</v>
      </c>
      <c r="BF29" s="668">
        <f t="shared" si="20"/>
        <v>0</v>
      </c>
      <c r="BG29" s="138">
        <f t="shared" si="21"/>
        <v>0</v>
      </c>
      <c r="BH29" s="137">
        <f t="shared" si="22"/>
        <v>0</v>
      </c>
      <c r="BI29" s="137">
        <f t="shared" si="23"/>
        <v>0</v>
      </c>
      <c r="BJ29" s="137">
        <f t="shared" si="24"/>
        <v>0</v>
      </c>
      <c r="BK29" s="137">
        <f t="shared" si="25"/>
        <v>0</v>
      </c>
      <c r="BL29" s="668">
        <f t="shared" si="26"/>
        <v>0</v>
      </c>
      <c r="BM29" s="136">
        <f t="shared" si="27"/>
        <v>0</v>
      </c>
      <c r="BN29" s="137">
        <f t="shared" si="28"/>
        <v>0</v>
      </c>
      <c r="BO29" s="137">
        <f t="shared" si="29"/>
        <v>0</v>
      </c>
      <c r="BP29" s="137">
        <f t="shared" si="30"/>
        <v>0</v>
      </c>
      <c r="BQ29" s="137">
        <f t="shared" si="31"/>
        <v>0</v>
      </c>
      <c r="BR29" s="668">
        <f t="shared" si="32"/>
        <v>0</v>
      </c>
      <c r="BS29" s="136">
        <f t="shared" si="33"/>
        <v>0</v>
      </c>
      <c r="BT29" s="137">
        <f t="shared" si="34"/>
        <v>0</v>
      </c>
      <c r="BU29" s="137">
        <f t="shared" si="35"/>
        <v>0</v>
      </c>
      <c r="BV29" s="668">
        <f t="shared" si="36"/>
        <v>0</v>
      </c>
      <c r="BW29" s="2160"/>
      <c r="BX29" s="2161"/>
      <c r="BY29" s="2162"/>
      <c r="BZ29" s="2160"/>
      <c r="CA29" s="2161"/>
      <c r="CB29" s="2162"/>
      <c r="CC29" s="2160"/>
      <c r="CD29" s="2161"/>
      <c r="CE29" s="2162"/>
      <c r="CF29" s="2163"/>
      <c r="CG29" s="2162"/>
    </row>
    <row r="30" spans="2:85" ht="14.25" customHeight="1">
      <c r="B30" s="1395">
        <v>23</v>
      </c>
      <c r="C30" s="2143" t="s">
        <v>953</v>
      </c>
      <c r="D30" s="945" t="s">
        <v>461</v>
      </c>
      <c r="E30" s="945">
        <v>2016</v>
      </c>
      <c r="F30" s="945">
        <v>10</v>
      </c>
      <c r="G30" s="130">
        <f t="shared" si="14"/>
        <v>0</v>
      </c>
      <c r="H30" s="131"/>
      <c r="I30" s="128"/>
      <c r="J30" s="132"/>
      <c r="K30" s="662"/>
      <c r="L30" s="393"/>
      <c r="M30" s="133"/>
      <c r="N30" s="134"/>
      <c r="O30" s="662"/>
      <c r="P30" s="395"/>
      <c r="Q30" s="135"/>
      <c r="R30" s="134"/>
      <c r="S30" s="662"/>
      <c r="T30" s="395"/>
      <c r="U30" s="128"/>
      <c r="V30" s="132"/>
      <c r="W30" s="662"/>
      <c r="X30" s="393"/>
      <c r="Y30" s="133"/>
      <c r="Z30" s="134"/>
      <c r="AA30" s="662"/>
      <c r="AB30" s="395"/>
      <c r="AC30" s="133"/>
      <c r="AD30" s="134"/>
      <c r="AE30" s="662"/>
      <c r="AF30" s="395"/>
      <c r="AG30" s="128"/>
      <c r="AH30" s="132"/>
      <c r="AI30" s="662"/>
      <c r="AJ30" s="393"/>
      <c r="AK30" s="133"/>
      <c r="AL30" s="134"/>
      <c r="AM30" s="662"/>
      <c r="AN30" s="665"/>
      <c r="AO30" s="133"/>
      <c r="AP30" s="134"/>
      <c r="AQ30" s="662"/>
      <c r="AR30" s="395"/>
      <c r="AS30" s="133"/>
      <c r="AT30" s="134"/>
      <c r="AU30" s="662"/>
      <c r="AV30" s="395"/>
      <c r="AW30" s="133"/>
      <c r="AX30" s="134"/>
      <c r="AY30" s="662"/>
      <c r="AZ30" s="395"/>
      <c r="BA30" s="136">
        <f t="shared" si="15"/>
        <v>0</v>
      </c>
      <c r="BB30" s="136">
        <f t="shared" si="16"/>
        <v>0</v>
      </c>
      <c r="BC30" s="137">
        <f t="shared" si="17"/>
        <v>0</v>
      </c>
      <c r="BD30" s="136">
        <f t="shared" si="18"/>
        <v>0</v>
      </c>
      <c r="BE30" s="137">
        <f t="shared" si="19"/>
        <v>0</v>
      </c>
      <c r="BF30" s="668">
        <f t="shared" si="20"/>
        <v>0</v>
      </c>
      <c r="BG30" s="138">
        <f t="shared" si="21"/>
        <v>0</v>
      </c>
      <c r="BH30" s="137">
        <f t="shared" si="22"/>
        <v>0</v>
      </c>
      <c r="BI30" s="137">
        <f t="shared" si="23"/>
        <v>0</v>
      </c>
      <c r="BJ30" s="137">
        <f t="shared" si="24"/>
        <v>0</v>
      </c>
      <c r="BK30" s="137">
        <f t="shared" si="25"/>
        <v>0</v>
      </c>
      <c r="BL30" s="668">
        <f t="shared" si="26"/>
        <v>0</v>
      </c>
      <c r="BM30" s="136">
        <f t="shared" si="27"/>
        <v>0</v>
      </c>
      <c r="BN30" s="137">
        <f t="shared" si="28"/>
        <v>0</v>
      </c>
      <c r="BO30" s="137">
        <f t="shared" si="29"/>
        <v>0</v>
      </c>
      <c r="BP30" s="137">
        <f t="shared" si="30"/>
        <v>0</v>
      </c>
      <c r="BQ30" s="137">
        <f t="shared" si="31"/>
        <v>0</v>
      </c>
      <c r="BR30" s="668">
        <f t="shared" si="32"/>
        <v>0</v>
      </c>
      <c r="BS30" s="136">
        <f t="shared" si="33"/>
        <v>0</v>
      </c>
      <c r="BT30" s="137">
        <f t="shared" si="34"/>
        <v>0</v>
      </c>
      <c r="BU30" s="137">
        <f t="shared" si="35"/>
        <v>0</v>
      </c>
      <c r="BV30" s="668">
        <f t="shared" si="36"/>
        <v>0</v>
      </c>
      <c r="BW30" s="2160"/>
      <c r="BX30" s="2161"/>
      <c r="BY30" s="2162"/>
      <c r="BZ30" s="2160"/>
      <c r="CA30" s="2161"/>
      <c r="CB30" s="2162"/>
      <c r="CC30" s="2160"/>
      <c r="CD30" s="2161"/>
      <c r="CE30" s="2162"/>
      <c r="CF30" s="2163"/>
      <c r="CG30" s="2162"/>
    </row>
    <row r="31" spans="2:85" ht="14.25" customHeight="1">
      <c r="B31" s="1395">
        <v>24</v>
      </c>
      <c r="C31" s="2143" t="s">
        <v>953</v>
      </c>
      <c r="D31" s="945" t="s">
        <v>461</v>
      </c>
      <c r="E31" s="945">
        <v>2016</v>
      </c>
      <c r="F31" s="945">
        <v>11</v>
      </c>
      <c r="G31" s="130">
        <f t="shared" si="14"/>
        <v>0</v>
      </c>
      <c r="H31" s="131"/>
      <c r="I31" s="128"/>
      <c r="J31" s="132"/>
      <c r="K31" s="662"/>
      <c r="L31" s="393"/>
      <c r="M31" s="133"/>
      <c r="N31" s="134"/>
      <c r="O31" s="662"/>
      <c r="P31" s="395"/>
      <c r="Q31" s="135"/>
      <c r="R31" s="134"/>
      <c r="S31" s="662"/>
      <c r="T31" s="395"/>
      <c r="U31" s="128"/>
      <c r="V31" s="132"/>
      <c r="W31" s="662"/>
      <c r="X31" s="393"/>
      <c r="Y31" s="133"/>
      <c r="Z31" s="134"/>
      <c r="AA31" s="662"/>
      <c r="AB31" s="395"/>
      <c r="AC31" s="133"/>
      <c r="AD31" s="134"/>
      <c r="AE31" s="662"/>
      <c r="AF31" s="395"/>
      <c r="AG31" s="128"/>
      <c r="AH31" s="132"/>
      <c r="AI31" s="662"/>
      <c r="AJ31" s="393"/>
      <c r="AK31" s="133"/>
      <c r="AL31" s="134"/>
      <c r="AM31" s="662"/>
      <c r="AN31" s="665"/>
      <c r="AO31" s="133"/>
      <c r="AP31" s="134"/>
      <c r="AQ31" s="662"/>
      <c r="AR31" s="395"/>
      <c r="AS31" s="133"/>
      <c r="AT31" s="134"/>
      <c r="AU31" s="662"/>
      <c r="AV31" s="395"/>
      <c r="AW31" s="133"/>
      <c r="AX31" s="134"/>
      <c r="AY31" s="662"/>
      <c r="AZ31" s="395"/>
      <c r="BA31" s="136">
        <f t="shared" si="15"/>
        <v>0</v>
      </c>
      <c r="BB31" s="136">
        <f t="shared" si="16"/>
        <v>0</v>
      </c>
      <c r="BC31" s="137">
        <f t="shared" si="17"/>
        <v>0</v>
      </c>
      <c r="BD31" s="136">
        <f t="shared" si="18"/>
        <v>0</v>
      </c>
      <c r="BE31" s="137">
        <f t="shared" si="19"/>
        <v>0</v>
      </c>
      <c r="BF31" s="668">
        <f t="shared" si="20"/>
        <v>0</v>
      </c>
      <c r="BG31" s="138">
        <f t="shared" si="21"/>
        <v>0</v>
      </c>
      <c r="BH31" s="137">
        <f t="shared" si="22"/>
        <v>0</v>
      </c>
      <c r="BI31" s="137">
        <f t="shared" si="23"/>
        <v>0</v>
      </c>
      <c r="BJ31" s="137">
        <f t="shared" si="24"/>
        <v>0</v>
      </c>
      <c r="BK31" s="137">
        <f t="shared" si="25"/>
        <v>0</v>
      </c>
      <c r="BL31" s="668">
        <f t="shared" si="26"/>
        <v>0</v>
      </c>
      <c r="BM31" s="136">
        <f t="shared" si="27"/>
        <v>0</v>
      </c>
      <c r="BN31" s="137">
        <f t="shared" si="28"/>
        <v>0</v>
      </c>
      <c r="BO31" s="137">
        <f t="shared" si="29"/>
        <v>0</v>
      </c>
      <c r="BP31" s="137">
        <f t="shared" si="30"/>
        <v>0</v>
      </c>
      <c r="BQ31" s="137">
        <f t="shared" si="31"/>
        <v>0</v>
      </c>
      <c r="BR31" s="668">
        <f t="shared" si="32"/>
        <v>0</v>
      </c>
      <c r="BS31" s="136">
        <f t="shared" si="33"/>
        <v>0</v>
      </c>
      <c r="BT31" s="137">
        <f t="shared" si="34"/>
        <v>0</v>
      </c>
      <c r="BU31" s="137">
        <f t="shared" si="35"/>
        <v>0</v>
      </c>
      <c r="BV31" s="668">
        <f t="shared" si="36"/>
        <v>0</v>
      </c>
      <c r="BW31" s="2160"/>
      <c r="BX31" s="2161"/>
      <c r="BY31" s="2162"/>
      <c r="BZ31" s="2160"/>
      <c r="CA31" s="2161"/>
      <c r="CB31" s="2162"/>
      <c r="CC31" s="2160"/>
      <c r="CD31" s="2161"/>
      <c r="CE31" s="2162"/>
      <c r="CF31" s="2163"/>
      <c r="CG31" s="2162"/>
    </row>
    <row r="32" spans="2:85" ht="15" customHeight="1">
      <c r="B32" s="1395">
        <v>25</v>
      </c>
      <c r="C32" s="2143" t="s">
        <v>953</v>
      </c>
      <c r="D32" s="945" t="s">
        <v>461</v>
      </c>
      <c r="E32" s="945">
        <v>2016</v>
      </c>
      <c r="F32" s="945" t="s">
        <v>458</v>
      </c>
      <c r="G32" s="139">
        <f t="shared" si="14"/>
        <v>0</v>
      </c>
      <c r="H32" s="131"/>
      <c r="I32" s="128"/>
      <c r="J32" s="132"/>
      <c r="K32" s="663"/>
      <c r="L32" s="393"/>
      <c r="M32" s="133"/>
      <c r="N32" s="134"/>
      <c r="O32" s="663"/>
      <c r="P32" s="395"/>
      <c r="Q32" s="135"/>
      <c r="R32" s="134"/>
      <c r="S32" s="663"/>
      <c r="T32" s="395"/>
      <c r="U32" s="128"/>
      <c r="V32" s="132"/>
      <c r="W32" s="663"/>
      <c r="X32" s="393"/>
      <c r="Y32" s="133"/>
      <c r="Z32" s="134"/>
      <c r="AA32" s="663"/>
      <c r="AB32" s="395"/>
      <c r="AC32" s="133"/>
      <c r="AD32" s="134"/>
      <c r="AE32" s="663"/>
      <c r="AF32" s="395"/>
      <c r="AG32" s="128"/>
      <c r="AH32" s="132"/>
      <c r="AI32" s="663"/>
      <c r="AJ32" s="393"/>
      <c r="AK32" s="133"/>
      <c r="AL32" s="134"/>
      <c r="AM32" s="663"/>
      <c r="AN32" s="665"/>
      <c r="AO32" s="133"/>
      <c r="AP32" s="134"/>
      <c r="AQ32" s="663"/>
      <c r="AR32" s="395"/>
      <c r="AS32" s="133"/>
      <c r="AT32" s="134"/>
      <c r="AU32" s="663"/>
      <c r="AV32" s="395"/>
      <c r="AW32" s="133"/>
      <c r="AX32" s="134"/>
      <c r="AY32" s="663"/>
      <c r="AZ32" s="395"/>
      <c r="BA32" s="136">
        <f t="shared" si="15"/>
        <v>0</v>
      </c>
      <c r="BB32" s="136">
        <f t="shared" si="16"/>
        <v>0</v>
      </c>
      <c r="BC32" s="137">
        <f t="shared" si="17"/>
        <v>0</v>
      </c>
      <c r="BD32" s="136">
        <f t="shared" si="18"/>
        <v>0</v>
      </c>
      <c r="BE32" s="137">
        <f t="shared" si="19"/>
        <v>0</v>
      </c>
      <c r="BF32" s="668">
        <f t="shared" si="20"/>
        <v>0</v>
      </c>
      <c r="BG32" s="138">
        <f t="shared" si="21"/>
        <v>0</v>
      </c>
      <c r="BH32" s="137">
        <f t="shared" si="22"/>
        <v>0</v>
      </c>
      <c r="BI32" s="137">
        <f t="shared" si="23"/>
        <v>0</v>
      </c>
      <c r="BJ32" s="137">
        <f t="shared" si="24"/>
        <v>0</v>
      </c>
      <c r="BK32" s="137">
        <f t="shared" si="25"/>
        <v>0</v>
      </c>
      <c r="BL32" s="668">
        <f t="shared" si="26"/>
        <v>0</v>
      </c>
      <c r="BM32" s="136">
        <f t="shared" si="27"/>
        <v>0</v>
      </c>
      <c r="BN32" s="137">
        <f t="shared" si="28"/>
        <v>0</v>
      </c>
      <c r="BO32" s="137">
        <f t="shared" si="29"/>
        <v>0</v>
      </c>
      <c r="BP32" s="137">
        <f t="shared" si="30"/>
        <v>0</v>
      </c>
      <c r="BQ32" s="137">
        <f t="shared" si="31"/>
        <v>0</v>
      </c>
      <c r="BR32" s="668">
        <f t="shared" si="32"/>
        <v>0</v>
      </c>
      <c r="BS32" s="136">
        <f t="shared" si="33"/>
        <v>0</v>
      </c>
      <c r="BT32" s="137">
        <f t="shared" si="34"/>
        <v>0</v>
      </c>
      <c r="BU32" s="137">
        <f t="shared" si="35"/>
        <v>0</v>
      </c>
      <c r="BV32" s="668">
        <f t="shared" si="36"/>
        <v>0</v>
      </c>
      <c r="BW32" s="1379"/>
      <c r="BX32" s="1378"/>
      <c r="BY32" s="1377"/>
      <c r="BZ32" s="1379"/>
      <c r="CA32" s="1378"/>
      <c r="CB32" s="1377"/>
      <c r="CC32" s="1379"/>
      <c r="CD32" s="1378"/>
      <c r="CE32" s="1377"/>
      <c r="CF32" s="2164"/>
      <c r="CG32" s="1377"/>
    </row>
    <row r="33" spans="2:85" s="2123" customFormat="1" ht="15" customHeight="1" thickBot="1">
      <c r="B33" s="2144">
        <v>26</v>
      </c>
      <c r="C33" s="2145" t="s">
        <v>954</v>
      </c>
      <c r="D33" s="1394" t="s">
        <v>461</v>
      </c>
      <c r="E33" s="1394">
        <v>2016</v>
      </c>
      <c r="F33" s="1394" t="s">
        <v>49</v>
      </c>
      <c r="G33" s="140">
        <f t="shared" ref="G33:AL33" si="37">SUM(G21:G32)</f>
        <v>0</v>
      </c>
      <c r="H33" s="141">
        <f t="shared" si="37"/>
        <v>0</v>
      </c>
      <c r="I33" s="447">
        <f t="shared" si="37"/>
        <v>0</v>
      </c>
      <c r="J33" s="448">
        <f t="shared" si="37"/>
        <v>0</v>
      </c>
      <c r="K33" s="442">
        <f t="shared" si="37"/>
        <v>0</v>
      </c>
      <c r="L33" s="449">
        <f t="shared" si="37"/>
        <v>0</v>
      </c>
      <c r="M33" s="450">
        <f t="shared" si="37"/>
        <v>0</v>
      </c>
      <c r="N33" s="443">
        <f t="shared" si="37"/>
        <v>0</v>
      </c>
      <c r="O33" s="443">
        <f t="shared" si="37"/>
        <v>0</v>
      </c>
      <c r="P33" s="451">
        <f t="shared" si="37"/>
        <v>0</v>
      </c>
      <c r="Q33" s="452">
        <f t="shared" si="37"/>
        <v>0</v>
      </c>
      <c r="R33" s="443">
        <f t="shared" si="37"/>
        <v>0</v>
      </c>
      <c r="S33" s="443">
        <f t="shared" si="37"/>
        <v>0</v>
      </c>
      <c r="T33" s="451">
        <f t="shared" si="37"/>
        <v>0</v>
      </c>
      <c r="U33" s="447">
        <f t="shared" si="37"/>
        <v>0</v>
      </c>
      <c r="V33" s="448">
        <f t="shared" si="37"/>
        <v>0</v>
      </c>
      <c r="W33" s="442">
        <f t="shared" si="37"/>
        <v>0</v>
      </c>
      <c r="X33" s="449">
        <f t="shared" si="37"/>
        <v>0</v>
      </c>
      <c r="Y33" s="450">
        <f t="shared" si="37"/>
        <v>0</v>
      </c>
      <c r="Z33" s="443">
        <f t="shared" si="37"/>
        <v>0</v>
      </c>
      <c r="AA33" s="443">
        <f t="shared" si="37"/>
        <v>0</v>
      </c>
      <c r="AB33" s="666">
        <f t="shared" si="37"/>
        <v>0</v>
      </c>
      <c r="AC33" s="450">
        <f t="shared" si="37"/>
        <v>0</v>
      </c>
      <c r="AD33" s="443">
        <f t="shared" si="37"/>
        <v>0</v>
      </c>
      <c r="AE33" s="443">
        <f t="shared" si="37"/>
        <v>0</v>
      </c>
      <c r="AF33" s="666">
        <f t="shared" si="37"/>
        <v>0</v>
      </c>
      <c r="AG33" s="447">
        <f t="shared" si="37"/>
        <v>0</v>
      </c>
      <c r="AH33" s="448">
        <f t="shared" si="37"/>
        <v>0</v>
      </c>
      <c r="AI33" s="442">
        <f t="shared" si="37"/>
        <v>0</v>
      </c>
      <c r="AJ33" s="449">
        <f t="shared" si="37"/>
        <v>0</v>
      </c>
      <c r="AK33" s="450">
        <f t="shared" si="37"/>
        <v>0</v>
      </c>
      <c r="AL33" s="443">
        <f t="shared" si="37"/>
        <v>0</v>
      </c>
      <c r="AM33" s="442">
        <f t="shared" ref="AM33:BV33" si="38">SUM(AM21:AM32)</f>
        <v>0</v>
      </c>
      <c r="AN33" s="449">
        <f t="shared" si="38"/>
        <v>0</v>
      </c>
      <c r="AO33" s="450">
        <f t="shared" si="38"/>
        <v>0</v>
      </c>
      <c r="AP33" s="443">
        <f t="shared" si="38"/>
        <v>0</v>
      </c>
      <c r="AQ33" s="442">
        <f t="shared" si="38"/>
        <v>0</v>
      </c>
      <c r="AR33" s="666">
        <f t="shared" si="38"/>
        <v>0</v>
      </c>
      <c r="AS33" s="450">
        <f t="shared" si="38"/>
        <v>0</v>
      </c>
      <c r="AT33" s="443">
        <f t="shared" si="38"/>
        <v>0</v>
      </c>
      <c r="AU33" s="442">
        <f t="shared" si="38"/>
        <v>0</v>
      </c>
      <c r="AV33" s="666">
        <f t="shared" si="38"/>
        <v>0</v>
      </c>
      <c r="AW33" s="450">
        <f t="shared" si="38"/>
        <v>0</v>
      </c>
      <c r="AX33" s="443">
        <f t="shared" si="38"/>
        <v>0</v>
      </c>
      <c r="AY33" s="442">
        <f t="shared" si="38"/>
        <v>0</v>
      </c>
      <c r="AZ33" s="666">
        <f t="shared" si="38"/>
        <v>0</v>
      </c>
      <c r="BA33" s="445">
        <f t="shared" si="38"/>
        <v>0</v>
      </c>
      <c r="BB33" s="445">
        <f t="shared" si="38"/>
        <v>0</v>
      </c>
      <c r="BC33" s="445">
        <f t="shared" si="38"/>
        <v>0</v>
      </c>
      <c r="BD33" s="445">
        <f t="shared" si="38"/>
        <v>0</v>
      </c>
      <c r="BE33" s="445">
        <f t="shared" si="38"/>
        <v>0</v>
      </c>
      <c r="BF33" s="669">
        <f t="shared" si="38"/>
        <v>0</v>
      </c>
      <c r="BG33" s="653">
        <f t="shared" si="38"/>
        <v>0</v>
      </c>
      <c r="BH33" s="444">
        <f t="shared" si="38"/>
        <v>0</v>
      </c>
      <c r="BI33" s="446">
        <f t="shared" si="38"/>
        <v>0</v>
      </c>
      <c r="BJ33" s="444">
        <f t="shared" si="38"/>
        <v>0</v>
      </c>
      <c r="BK33" s="444">
        <f t="shared" si="38"/>
        <v>0</v>
      </c>
      <c r="BL33" s="669">
        <f t="shared" si="38"/>
        <v>0</v>
      </c>
      <c r="BM33" s="656">
        <f t="shared" si="38"/>
        <v>0</v>
      </c>
      <c r="BN33" s="444">
        <f t="shared" si="38"/>
        <v>0</v>
      </c>
      <c r="BO33" s="446">
        <f t="shared" si="38"/>
        <v>0</v>
      </c>
      <c r="BP33" s="444">
        <f t="shared" si="38"/>
        <v>0</v>
      </c>
      <c r="BQ33" s="444">
        <f t="shared" si="38"/>
        <v>0</v>
      </c>
      <c r="BR33" s="669">
        <f t="shared" si="38"/>
        <v>0</v>
      </c>
      <c r="BS33" s="653">
        <f t="shared" si="38"/>
        <v>0</v>
      </c>
      <c r="BT33" s="444">
        <f t="shared" si="38"/>
        <v>0</v>
      </c>
      <c r="BU33" s="446">
        <f t="shared" si="38"/>
        <v>0</v>
      </c>
      <c r="BV33" s="669">
        <f t="shared" si="38"/>
        <v>0</v>
      </c>
      <c r="BW33" s="2165"/>
      <c r="BX33" s="2166"/>
      <c r="BY33" s="2167"/>
      <c r="BZ33" s="2165"/>
      <c r="CA33" s="2166"/>
      <c r="CB33" s="2167"/>
      <c r="CC33" s="2165"/>
      <c r="CD33" s="2166"/>
      <c r="CE33" s="2167"/>
      <c r="CF33" s="2168"/>
      <c r="CG33" s="2167"/>
    </row>
    <row r="34" spans="2:85" ht="15" customHeight="1">
      <c r="B34" s="1395">
        <v>27</v>
      </c>
      <c r="C34" s="2143" t="s">
        <v>953</v>
      </c>
      <c r="D34" s="945" t="s">
        <v>461</v>
      </c>
      <c r="E34" s="945">
        <v>2017</v>
      </c>
      <c r="F34" s="945">
        <v>1</v>
      </c>
      <c r="G34" s="121">
        <f t="shared" ref="G34:G45" si="39">I34+M34+Q34+U34+Y34+AC34+AG34+AK34+AO34+AS34+AW34</f>
        <v>0</v>
      </c>
      <c r="H34" s="122"/>
      <c r="I34" s="123"/>
      <c r="J34" s="124"/>
      <c r="K34" s="661"/>
      <c r="L34" s="392"/>
      <c r="M34" s="125"/>
      <c r="N34" s="126"/>
      <c r="O34" s="661"/>
      <c r="P34" s="394"/>
      <c r="Q34" s="127"/>
      <c r="R34" s="126"/>
      <c r="S34" s="661"/>
      <c r="T34" s="394"/>
      <c r="U34" s="123"/>
      <c r="V34" s="124"/>
      <c r="W34" s="661"/>
      <c r="X34" s="392"/>
      <c r="Y34" s="125"/>
      <c r="Z34" s="126"/>
      <c r="AA34" s="661"/>
      <c r="AB34" s="394"/>
      <c r="AC34" s="125"/>
      <c r="AD34" s="126"/>
      <c r="AE34" s="661"/>
      <c r="AF34" s="394"/>
      <c r="AG34" s="123"/>
      <c r="AH34" s="124"/>
      <c r="AI34" s="661"/>
      <c r="AJ34" s="392"/>
      <c r="AK34" s="125"/>
      <c r="AL34" s="126"/>
      <c r="AM34" s="661"/>
      <c r="AN34" s="664"/>
      <c r="AO34" s="125"/>
      <c r="AP34" s="126"/>
      <c r="AQ34" s="661"/>
      <c r="AR34" s="394"/>
      <c r="AS34" s="125"/>
      <c r="AT34" s="126"/>
      <c r="AU34" s="661"/>
      <c r="AV34" s="394"/>
      <c r="AW34" s="125"/>
      <c r="AX34" s="126"/>
      <c r="AY34" s="661"/>
      <c r="AZ34" s="394"/>
      <c r="BA34" s="136">
        <f t="shared" ref="BA34:BA45" si="40">MAX(0,1.06*BW34*I34-12.5*J34)</f>
        <v>0</v>
      </c>
      <c r="BB34" s="129">
        <f t="shared" ref="BB34:BB45" si="41">MAX(0,1.06*BW34*K34-12.5*L34)</f>
        <v>0</v>
      </c>
      <c r="BC34" s="129">
        <f t="shared" ref="BC34:BC45" si="42">MAX(0,1.06*BX34*M34-12.5*N34)</f>
        <v>0</v>
      </c>
      <c r="BD34" s="129">
        <f t="shared" ref="BD34:BD45" si="43">MAX(0,1.06*BX34*O34-12.5*P34)</f>
        <v>0</v>
      </c>
      <c r="BE34" s="129">
        <f t="shared" ref="BE34:BE45" si="44">MAX(0,1.06*BY34*Q34-12.5*R34)</f>
        <v>0</v>
      </c>
      <c r="BF34" s="667">
        <f t="shared" ref="BF34:BF45" si="45">MAX(0,1.06*BY34*S34-12.5*T34)</f>
        <v>0</v>
      </c>
      <c r="BG34" s="138">
        <f t="shared" ref="BG34:BG45" si="46">MAX(0,1.06*BZ34*U34-12.5*V34)</f>
        <v>0</v>
      </c>
      <c r="BH34" s="129">
        <f t="shared" ref="BH34:BH45" si="47">MAX(0,1.06*BZ34*W34-12.5*X34)</f>
        <v>0</v>
      </c>
      <c r="BI34" s="129">
        <f t="shared" ref="BI34:BI45" si="48">MAX(0,1.06*CA34*Y34-12.5*Z34)</f>
        <v>0</v>
      </c>
      <c r="BJ34" s="129">
        <f t="shared" ref="BJ34:BJ45" si="49">MAX(0,1.06*CA34*AA34-12.5*AB34)</f>
        <v>0</v>
      </c>
      <c r="BK34" s="129">
        <f t="shared" ref="BK34:BK45" si="50">MAX(0,1.06*CB34*AC34-12.5*AD34)</f>
        <v>0</v>
      </c>
      <c r="BL34" s="667">
        <f t="shared" ref="BL34:BL45" si="51">MAX(0,1.06*CB34*AE34-12.5*AF34)</f>
        <v>0</v>
      </c>
      <c r="BM34" s="136">
        <f t="shared" ref="BM34:BM45" si="52">MAX(0,1.06*CC34*AG34-12.5*AH34)</f>
        <v>0</v>
      </c>
      <c r="BN34" s="129">
        <f t="shared" ref="BN34:BN45" si="53">MAX(0,1.06*CC34*AI34-12.5*AJ34)</f>
        <v>0</v>
      </c>
      <c r="BO34" s="129">
        <f t="shared" ref="BO34:BO45" si="54">MAX(0,1.06*CD34*AK34-12.5*AL34)</f>
        <v>0</v>
      </c>
      <c r="BP34" s="129">
        <f t="shared" ref="BP34:BP45" si="55">MAX(0,1.06*CD34*AM34-12.5*AN34)</f>
        <v>0</v>
      </c>
      <c r="BQ34" s="129">
        <f t="shared" ref="BQ34:BQ45" si="56">MAX(0,1.06*CE34*AO34-12.5*AP34)</f>
        <v>0</v>
      </c>
      <c r="BR34" s="667">
        <f t="shared" ref="BR34:BR45" si="57">MAX(0,1.06*CE34*AQ34-12.5*AR34)</f>
        <v>0</v>
      </c>
      <c r="BS34" s="136">
        <f t="shared" ref="BS34:BS45" si="58">MAX(0,1.06*CF34*AS34-12.5*AT34)</f>
        <v>0</v>
      </c>
      <c r="BT34" s="137">
        <f t="shared" ref="BT34:BT45" si="59">MAX(0,1.06*CF34*AU34-12.5*AV34)</f>
        <v>0</v>
      </c>
      <c r="BU34" s="136">
        <f t="shared" ref="BU34:BU45" si="60">MAX(0,1.06*CG34*AW34-12.5*AX34)</f>
        <v>0</v>
      </c>
      <c r="BV34" s="668">
        <f t="shared" ref="BV34:BV45" si="61">MAX(0,1.06*CG34*AY34-12.5*AZ34)</f>
        <v>0</v>
      </c>
      <c r="BW34" s="2156"/>
      <c r="BX34" s="2157"/>
      <c r="BY34" s="2158"/>
      <c r="BZ34" s="2156"/>
      <c r="CA34" s="2157"/>
      <c r="CB34" s="2158"/>
      <c r="CC34" s="2156"/>
      <c r="CD34" s="2157"/>
      <c r="CE34" s="2158"/>
      <c r="CF34" s="2159"/>
      <c r="CG34" s="2158"/>
    </row>
    <row r="35" spans="2:85" ht="14.25" customHeight="1">
      <c r="B35" s="1395">
        <v>28</v>
      </c>
      <c r="C35" s="2143" t="s">
        <v>953</v>
      </c>
      <c r="D35" s="945" t="s">
        <v>461</v>
      </c>
      <c r="E35" s="945">
        <v>2017</v>
      </c>
      <c r="F35" s="945">
        <v>2</v>
      </c>
      <c r="G35" s="130">
        <f t="shared" si="39"/>
        <v>0</v>
      </c>
      <c r="H35" s="131"/>
      <c r="I35" s="128"/>
      <c r="J35" s="132"/>
      <c r="K35" s="662"/>
      <c r="L35" s="393"/>
      <c r="M35" s="133"/>
      <c r="N35" s="134"/>
      <c r="O35" s="662"/>
      <c r="P35" s="395"/>
      <c r="Q35" s="135"/>
      <c r="R35" s="134"/>
      <c r="S35" s="662"/>
      <c r="T35" s="395"/>
      <c r="U35" s="128"/>
      <c r="V35" s="132"/>
      <c r="W35" s="662"/>
      <c r="X35" s="393"/>
      <c r="Y35" s="133"/>
      <c r="Z35" s="134"/>
      <c r="AA35" s="662"/>
      <c r="AB35" s="395"/>
      <c r="AC35" s="133"/>
      <c r="AD35" s="134"/>
      <c r="AE35" s="662"/>
      <c r="AF35" s="395"/>
      <c r="AG35" s="128"/>
      <c r="AH35" s="132"/>
      <c r="AI35" s="662"/>
      <c r="AJ35" s="393"/>
      <c r="AK35" s="133"/>
      <c r="AL35" s="134"/>
      <c r="AM35" s="662"/>
      <c r="AN35" s="665"/>
      <c r="AO35" s="133"/>
      <c r="AP35" s="134"/>
      <c r="AQ35" s="662"/>
      <c r="AR35" s="395"/>
      <c r="AS35" s="133"/>
      <c r="AT35" s="134"/>
      <c r="AU35" s="662"/>
      <c r="AV35" s="395"/>
      <c r="AW35" s="133"/>
      <c r="AX35" s="134"/>
      <c r="AY35" s="662"/>
      <c r="AZ35" s="395"/>
      <c r="BA35" s="136">
        <f t="shared" si="40"/>
        <v>0</v>
      </c>
      <c r="BB35" s="136">
        <f t="shared" si="41"/>
        <v>0</v>
      </c>
      <c r="BC35" s="137">
        <f t="shared" si="42"/>
        <v>0</v>
      </c>
      <c r="BD35" s="136">
        <f t="shared" si="43"/>
        <v>0</v>
      </c>
      <c r="BE35" s="137">
        <f t="shared" si="44"/>
        <v>0</v>
      </c>
      <c r="BF35" s="668">
        <f t="shared" si="45"/>
        <v>0</v>
      </c>
      <c r="BG35" s="138">
        <f t="shared" si="46"/>
        <v>0</v>
      </c>
      <c r="BH35" s="137">
        <f t="shared" si="47"/>
        <v>0</v>
      </c>
      <c r="BI35" s="137">
        <f t="shared" si="48"/>
        <v>0</v>
      </c>
      <c r="BJ35" s="137">
        <f t="shared" si="49"/>
        <v>0</v>
      </c>
      <c r="BK35" s="137">
        <f t="shared" si="50"/>
        <v>0</v>
      </c>
      <c r="BL35" s="668">
        <f t="shared" si="51"/>
        <v>0</v>
      </c>
      <c r="BM35" s="136">
        <f t="shared" si="52"/>
        <v>0</v>
      </c>
      <c r="BN35" s="137">
        <f t="shared" si="53"/>
        <v>0</v>
      </c>
      <c r="BO35" s="137">
        <f t="shared" si="54"/>
        <v>0</v>
      </c>
      <c r="BP35" s="137">
        <f t="shared" si="55"/>
        <v>0</v>
      </c>
      <c r="BQ35" s="137">
        <f t="shared" si="56"/>
        <v>0</v>
      </c>
      <c r="BR35" s="668">
        <f t="shared" si="57"/>
        <v>0</v>
      </c>
      <c r="BS35" s="136">
        <f t="shared" si="58"/>
        <v>0</v>
      </c>
      <c r="BT35" s="137">
        <f t="shared" si="59"/>
        <v>0</v>
      </c>
      <c r="BU35" s="137">
        <f t="shared" si="60"/>
        <v>0</v>
      </c>
      <c r="BV35" s="668">
        <f t="shared" si="61"/>
        <v>0</v>
      </c>
      <c r="BW35" s="2160"/>
      <c r="BX35" s="2161"/>
      <c r="BY35" s="2162"/>
      <c r="BZ35" s="2160"/>
      <c r="CA35" s="2161"/>
      <c r="CB35" s="2162"/>
      <c r="CC35" s="2160"/>
      <c r="CD35" s="2161"/>
      <c r="CE35" s="2162"/>
      <c r="CF35" s="2163"/>
      <c r="CG35" s="2162"/>
    </row>
    <row r="36" spans="2:85" ht="14.25" customHeight="1">
      <c r="B36" s="1395">
        <v>29</v>
      </c>
      <c r="C36" s="2143" t="s">
        <v>953</v>
      </c>
      <c r="D36" s="945" t="s">
        <v>461</v>
      </c>
      <c r="E36" s="945">
        <v>2017</v>
      </c>
      <c r="F36" s="945">
        <v>3</v>
      </c>
      <c r="G36" s="130">
        <f t="shared" si="39"/>
        <v>0</v>
      </c>
      <c r="H36" s="131"/>
      <c r="I36" s="128"/>
      <c r="J36" s="132"/>
      <c r="K36" s="662"/>
      <c r="L36" s="393"/>
      <c r="M36" s="133"/>
      <c r="N36" s="134"/>
      <c r="O36" s="662"/>
      <c r="P36" s="395"/>
      <c r="Q36" s="135"/>
      <c r="R36" s="134"/>
      <c r="S36" s="662"/>
      <c r="T36" s="395"/>
      <c r="U36" s="128"/>
      <c r="V36" s="132"/>
      <c r="W36" s="662"/>
      <c r="X36" s="393"/>
      <c r="Y36" s="133"/>
      <c r="Z36" s="134"/>
      <c r="AA36" s="662"/>
      <c r="AB36" s="395"/>
      <c r="AC36" s="133"/>
      <c r="AD36" s="134"/>
      <c r="AE36" s="662"/>
      <c r="AF36" s="395"/>
      <c r="AG36" s="128"/>
      <c r="AH36" s="132"/>
      <c r="AI36" s="662"/>
      <c r="AJ36" s="393"/>
      <c r="AK36" s="133"/>
      <c r="AL36" s="134"/>
      <c r="AM36" s="662"/>
      <c r="AN36" s="665"/>
      <c r="AO36" s="133"/>
      <c r="AP36" s="134"/>
      <c r="AQ36" s="662"/>
      <c r="AR36" s="395"/>
      <c r="AS36" s="133"/>
      <c r="AT36" s="134"/>
      <c r="AU36" s="662"/>
      <c r="AV36" s="395"/>
      <c r="AW36" s="133"/>
      <c r="AX36" s="134"/>
      <c r="AY36" s="662"/>
      <c r="AZ36" s="395"/>
      <c r="BA36" s="136">
        <f t="shared" si="40"/>
        <v>0</v>
      </c>
      <c r="BB36" s="136">
        <f t="shared" si="41"/>
        <v>0</v>
      </c>
      <c r="BC36" s="137">
        <f t="shared" si="42"/>
        <v>0</v>
      </c>
      <c r="BD36" s="136">
        <f t="shared" si="43"/>
        <v>0</v>
      </c>
      <c r="BE36" s="137">
        <f t="shared" si="44"/>
        <v>0</v>
      </c>
      <c r="BF36" s="668">
        <f t="shared" si="45"/>
        <v>0</v>
      </c>
      <c r="BG36" s="138">
        <f t="shared" si="46"/>
        <v>0</v>
      </c>
      <c r="BH36" s="137">
        <f t="shared" si="47"/>
        <v>0</v>
      </c>
      <c r="BI36" s="137">
        <f t="shared" si="48"/>
        <v>0</v>
      </c>
      <c r="BJ36" s="137">
        <f t="shared" si="49"/>
        <v>0</v>
      </c>
      <c r="BK36" s="137">
        <f t="shared" si="50"/>
        <v>0</v>
      </c>
      <c r="BL36" s="668">
        <f t="shared" si="51"/>
        <v>0</v>
      </c>
      <c r="BM36" s="136">
        <f t="shared" si="52"/>
        <v>0</v>
      </c>
      <c r="BN36" s="137">
        <f t="shared" si="53"/>
        <v>0</v>
      </c>
      <c r="BO36" s="137">
        <f t="shared" si="54"/>
        <v>0</v>
      </c>
      <c r="BP36" s="137">
        <f t="shared" si="55"/>
        <v>0</v>
      </c>
      <c r="BQ36" s="137">
        <f t="shared" si="56"/>
        <v>0</v>
      </c>
      <c r="BR36" s="668">
        <f t="shared" si="57"/>
        <v>0</v>
      </c>
      <c r="BS36" s="136">
        <f t="shared" si="58"/>
        <v>0</v>
      </c>
      <c r="BT36" s="137">
        <f t="shared" si="59"/>
        <v>0</v>
      </c>
      <c r="BU36" s="137">
        <f t="shared" si="60"/>
        <v>0</v>
      </c>
      <c r="BV36" s="668">
        <f t="shared" si="61"/>
        <v>0</v>
      </c>
      <c r="BW36" s="2160"/>
      <c r="BX36" s="2161"/>
      <c r="BY36" s="2162"/>
      <c r="BZ36" s="2160"/>
      <c r="CA36" s="2161"/>
      <c r="CB36" s="2162"/>
      <c r="CC36" s="2160"/>
      <c r="CD36" s="2161"/>
      <c r="CE36" s="2162"/>
      <c r="CF36" s="2163"/>
      <c r="CG36" s="2162"/>
    </row>
    <row r="37" spans="2:85" ht="14.25" customHeight="1">
      <c r="B37" s="1395">
        <v>30</v>
      </c>
      <c r="C37" s="2143" t="s">
        <v>953</v>
      </c>
      <c r="D37" s="945" t="s">
        <v>461</v>
      </c>
      <c r="E37" s="945">
        <v>2017</v>
      </c>
      <c r="F37" s="945">
        <v>4</v>
      </c>
      <c r="G37" s="130">
        <f t="shared" si="39"/>
        <v>0</v>
      </c>
      <c r="H37" s="131"/>
      <c r="I37" s="128"/>
      <c r="J37" s="132"/>
      <c r="K37" s="662"/>
      <c r="L37" s="393"/>
      <c r="M37" s="133"/>
      <c r="N37" s="134"/>
      <c r="O37" s="662"/>
      <c r="P37" s="395"/>
      <c r="Q37" s="135"/>
      <c r="R37" s="134"/>
      <c r="S37" s="662"/>
      <c r="T37" s="395"/>
      <c r="U37" s="128"/>
      <c r="V37" s="132"/>
      <c r="W37" s="662"/>
      <c r="X37" s="393"/>
      <c r="Y37" s="133"/>
      <c r="Z37" s="134"/>
      <c r="AA37" s="662"/>
      <c r="AB37" s="395"/>
      <c r="AC37" s="133"/>
      <c r="AD37" s="134"/>
      <c r="AE37" s="662"/>
      <c r="AF37" s="395"/>
      <c r="AG37" s="128"/>
      <c r="AH37" s="132"/>
      <c r="AI37" s="662"/>
      <c r="AJ37" s="393"/>
      <c r="AK37" s="133"/>
      <c r="AL37" s="134"/>
      <c r="AM37" s="662"/>
      <c r="AN37" s="665"/>
      <c r="AO37" s="133"/>
      <c r="AP37" s="134"/>
      <c r="AQ37" s="662"/>
      <c r="AR37" s="395"/>
      <c r="AS37" s="133"/>
      <c r="AT37" s="134"/>
      <c r="AU37" s="662"/>
      <c r="AV37" s="395"/>
      <c r="AW37" s="133"/>
      <c r="AX37" s="134"/>
      <c r="AY37" s="662"/>
      <c r="AZ37" s="395"/>
      <c r="BA37" s="136">
        <f t="shared" si="40"/>
        <v>0</v>
      </c>
      <c r="BB37" s="136">
        <f t="shared" si="41"/>
        <v>0</v>
      </c>
      <c r="BC37" s="137">
        <f t="shared" si="42"/>
        <v>0</v>
      </c>
      <c r="BD37" s="136">
        <f t="shared" si="43"/>
        <v>0</v>
      </c>
      <c r="BE37" s="137">
        <f t="shared" si="44"/>
        <v>0</v>
      </c>
      <c r="BF37" s="668">
        <f t="shared" si="45"/>
        <v>0</v>
      </c>
      <c r="BG37" s="138">
        <f t="shared" si="46"/>
        <v>0</v>
      </c>
      <c r="BH37" s="137">
        <f t="shared" si="47"/>
        <v>0</v>
      </c>
      <c r="BI37" s="137">
        <f t="shared" si="48"/>
        <v>0</v>
      </c>
      <c r="BJ37" s="137">
        <f t="shared" si="49"/>
        <v>0</v>
      </c>
      <c r="BK37" s="137">
        <f t="shared" si="50"/>
        <v>0</v>
      </c>
      <c r="BL37" s="668">
        <f t="shared" si="51"/>
        <v>0</v>
      </c>
      <c r="BM37" s="136">
        <f t="shared" si="52"/>
        <v>0</v>
      </c>
      <c r="BN37" s="137">
        <f t="shared" si="53"/>
        <v>0</v>
      </c>
      <c r="BO37" s="137">
        <f t="shared" si="54"/>
        <v>0</v>
      </c>
      <c r="BP37" s="137">
        <f t="shared" si="55"/>
        <v>0</v>
      </c>
      <c r="BQ37" s="137">
        <f t="shared" si="56"/>
        <v>0</v>
      </c>
      <c r="BR37" s="668">
        <f t="shared" si="57"/>
        <v>0</v>
      </c>
      <c r="BS37" s="136">
        <f t="shared" si="58"/>
        <v>0</v>
      </c>
      <c r="BT37" s="137">
        <f t="shared" si="59"/>
        <v>0</v>
      </c>
      <c r="BU37" s="137">
        <f t="shared" si="60"/>
        <v>0</v>
      </c>
      <c r="BV37" s="668">
        <f t="shared" si="61"/>
        <v>0</v>
      </c>
      <c r="BW37" s="2160"/>
      <c r="BX37" s="2161"/>
      <c r="BY37" s="2162"/>
      <c r="BZ37" s="2160"/>
      <c r="CA37" s="2161"/>
      <c r="CB37" s="2162"/>
      <c r="CC37" s="2160"/>
      <c r="CD37" s="2161"/>
      <c r="CE37" s="2162"/>
      <c r="CF37" s="2163"/>
      <c r="CG37" s="2162"/>
    </row>
    <row r="38" spans="2:85" ht="14.25" customHeight="1">
      <c r="B38" s="1395">
        <v>31</v>
      </c>
      <c r="C38" s="2143" t="s">
        <v>953</v>
      </c>
      <c r="D38" s="945" t="s">
        <v>461</v>
      </c>
      <c r="E38" s="945">
        <v>2017</v>
      </c>
      <c r="F38" s="945">
        <v>5</v>
      </c>
      <c r="G38" s="130">
        <f t="shared" si="39"/>
        <v>0</v>
      </c>
      <c r="H38" s="131"/>
      <c r="I38" s="128"/>
      <c r="J38" s="132"/>
      <c r="K38" s="662"/>
      <c r="L38" s="393"/>
      <c r="M38" s="133"/>
      <c r="N38" s="134"/>
      <c r="O38" s="662"/>
      <c r="P38" s="395"/>
      <c r="Q38" s="135"/>
      <c r="R38" s="134"/>
      <c r="S38" s="662"/>
      <c r="T38" s="395"/>
      <c r="U38" s="128"/>
      <c r="V38" s="132"/>
      <c r="W38" s="662"/>
      <c r="X38" s="393"/>
      <c r="Y38" s="133"/>
      <c r="Z38" s="134"/>
      <c r="AA38" s="662"/>
      <c r="AB38" s="395"/>
      <c r="AC38" s="133"/>
      <c r="AD38" s="134"/>
      <c r="AE38" s="662"/>
      <c r="AF38" s="395"/>
      <c r="AG38" s="128"/>
      <c r="AH38" s="132"/>
      <c r="AI38" s="662"/>
      <c r="AJ38" s="393"/>
      <c r="AK38" s="133"/>
      <c r="AL38" s="134"/>
      <c r="AM38" s="662"/>
      <c r="AN38" s="665"/>
      <c r="AO38" s="133"/>
      <c r="AP38" s="134"/>
      <c r="AQ38" s="662"/>
      <c r="AR38" s="395"/>
      <c r="AS38" s="133"/>
      <c r="AT38" s="134"/>
      <c r="AU38" s="662"/>
      <c r="AV38" s="395"/>
      <c r="AW38" s="133"/>
      <c r="AX38" s="134"/>
      <c r="AY38" s="662"/>
      <c r="AZ38" s="395"/>
      <c r="BA38" s="136">
        <f t="shared" si="40"/>
        <v>0</v>
      </c>
      <c r="BB38" s="136">
        <f t="shared" si="41"/>
        <v>0</v>
      </c>
      <c r="BC38" s="137">
        <f t="shared" si="42"/>
        <v>0</v>
      </c>
      <c r="BD38" s="136">
        <f t="shared" si="43"/>
        <v>0</v>
      </c>
      <c r="BE38" s="137">
        <f t="shared" si="44"/>
        <v>0</v>
      </c>
      <c r="BF38" s="668">
        <f t="shared" si="45"/>
        <v>0</v>
      </c>
      <c r="BG38" s="138">
        <f t="shared" si="46"/>
        <v>0</v>
      </c>
      <c r="BH38" s="137">
        <f t="shared" si="47"/>
        <v>0</v>
      </c>
      <c r="BI38" s="137">
        <f t="shared" si="48"/>
        <v>0</v>
      </c>
      <c r="BJ38" s="137">
        <f t="shared" si="49"/>
        <v>0</v>
      </c>
      <c r="BK38" s="137">
        <f t="shared" si="50"/>
        <v>0</v>
      </c>
      <c r="BL38" s="668">
        <f t="shared" si="51"/>
        <v>0</v>
      </c>
      <c r="BM38" s="136">
        <f t="shared" si="52"/>
        <v>0</v>
      </c>
      <c r="BN38" s="137">
        <f t="shared" si="53"/>
        <v>0</v>
      </c>
      <c r="BO38" s="137">
        <f t="shared" si="54"/>
        <v>0</v>
      </c>
      <c r="BP38" s="137">
        <f t="shared" si="55"/>
        <v>0</v>
      </c>
      <c r="BQ38" s="137">
        <f t="shared" si="56"/>
        <v>0</v>
      </c>
      <c r="BR38" s="668">
        <f t="shared" si="57"/>
        <v>0</v>
      </c>
      <c r="BS38" s="136">
        <f t="shared" si="58"/>
        <v>0</v>
      </c>
      <c r="BT38" s="137">
        <f t="shared" si="59"/>
        <v>0</v>
      </c>
      <c r="BU38" s="137">
        <f t="shared" si="60"/>
        <v>0</v>
      </c>
      <c r="BV38" s="668">
        <f t="shared" si="61"/>
        <v>0</v>
      </c>
      <c r="BW38" s="2160"/>
      <c r="BX38" s="2161"/>
      <c r="BY38" s="2162"/>
      <c r="BZ38" s="2160"/>
      <c r="CA38" s="2161"/>
      <c r="CB38" s="2162"/>
      <c r="CC38" s="2160"/>
      <c r="CD38" s="2161"/>
      <c r="CE38" s="2162"/>
      <c r="CF38" s="2163"/>
      <c r="CG38" s="2162"/>
    </row>
    <row r="39" spans="2:85" ht="14.25" customHeight="1">
      <c r="B39" s="1395">
        <v>32</v>
      </c>
      <c r="C39" s="2143" t="s">
        <v>953</v>
      </c>
      <c r="D39" s="945" t="s">
        <v>461</v>
      </c>
      <c r="E39" s="945">
        <v>2017</v>
      </c>
      <c r="F39" s="945">
        <v>6</v>
      </c>
      <c r="G39" s="130">
        <f t="shared" si="39"/>
        <v>0</v>
      </c>
      <c r="H39" s="131"/>
      <c r="I39" s="128"/>
      <c r="J39" s="132"/>
      <c r="K39" s="662"/>
      <c r="L39" s="393"/>
      <c r="M39" s="133"/>
      <c r="N39" s="134"/>
      <c r="O39" s="662"/>
      <c r="P39" s="395"/>
      <c r="Q39" s="135"/>
      <c r="R39" s="134"/>
      <c r="S39" s="662"/>
      <c r="T39" s="395"/>
      <c r="U39" s="128"/>
      <c r="V39" s="132"/>
      <c r="W39" s="662"/>
      <c r="X39" s="393"/>
      <c r="Y39" s="133"/>
      <c r="Z39" s="134"/>
      <c r="AA39" s="662"/>
      <c r="AB39" s="395"/>
      <c r="AC39" s="133"/>
      <c r="AD39" s="134"/>
      <c r="AE39" s="662"/>
      <c r="AF39" s="395"/>
      <c r="AG39" s="128"/>
      <c r="AH39" s="132"/>
      <c r="AI39" s="662"/>
      <c r="AJ39" s="393"/>
      <c r="AK39" s="133"/>
      <c r="AL39" s="134"/>
      <c r="AM39" s="662"/>
      <c r="AN39" s="665"/>
      <c r="AO39" s="133"/>
      <c r="AP39" s="134"/>
      <c r="AQ39" s="662"/>
      <c r="AR39" s="395"/>
      <c r="AS39" s="133"/>
      <c r="AT39" s="134"/>
      <c r="AU39" s="662"/>
      <c r="AV39" s="395"/>
      <c r="AW39" s="133"/>
      <c r="AX39" s="134"/>
      <c r="AY39" s="662"/>
      <c r="AZ39" s="395"/>
      <c r="BA39" s="136">
        <f t="shared" si="40"/>
        <v>0</v>
      </c>
      <c r="BB39" s="136">
        <f t="shared" si="41"/>
        <v>0</v>
      </c>
      <c r="BC39" s="137">
        <f t="shared" si="42"/>
        <v>0</v>
      </c>
      <c r="BD39" s="136">
        <f t="shared" si="43"/>
        <v>0</v>
      </c>
      <c r="BE39" s="137">
        <f t="shared" si="44"/>
        <v>0</v>
      </c>
      <c r="BF39" s="668">
        <f t="shared" si="45"/>
        <v>0</v>
      </c>
      <c r="BG39" s="138">
        <f t="shared" si="46"/>
        <v>0</v>
      </c>
      <c r="BH39" s="137">
        <f t="shared" si="47"/>
        <v>0</v>
      </c>
      <c r="BI39" s="137">
        <f t="shared" si="48"/>
        <v>0</v>
      </c>
      <c r="BJ39" s="137">
        <f t="shared" si="49"/>
        <v>0</v>
      </c>
      <c r="BK39" s="137">
        <f t="shared" si="50"/>
        <v>0</v>
      </c>
      <c r="BL39" s="668">
        <f t="shared" si="51"/>
        <v>0</v>
      </c>
      <c r="BM39" s="136">
        <f t="shared" si="52"/>
        <v>0</v>
      </c>
      <c r="BN39" s="137">
        <f t="shared" si="53"/>
        <v>0</v>
      </c>
      <c r="BO39" s="137">
        <f t="shared" si="54"/>
        <v>0</v>
      </c>
      <c r="BP39" s="137">
        <f t="shared" si="55"/>
        <v>0</v>
      </c>
      <c r="BQ39" s="137">
        <f t="shared" si="56"/>
        <v>0</v>
      </c>
      <c r="BR39" s="668">
        <f t="shared" si="57"/>
        <v>0</v>
      </c>
      <c r="BS39" s="136">
        <f t="shared" si="58"/>
        <v>0</v>
      </c>
      <c r="BT39" s="137">
        <f t="shared" si="59"/>
        <v>0</v>
      </c>
      <c r="BU39" s="137">
        <f t="shared" si="60"/>
        <v>0</v>
      </c>
      <c r="BV39" s="668">
        <f t="shared" si="61"/>
        <v>0</v>
      </c>
      <c r="BW39" s="2160"/>
      <c r="BX39" s="2161"/>
      <c r="BY39" s="2162"/>
      <c r="BZ39" s="2160"/>
      <c r="CA39" s="2161"/>
      <c r="CB39" s="2162"/>
      <c r="CC39" s="2160"/>
      <c r="CD39" s="2161"/>
      <c r="CE39" s="2162"/>
      <c r="CF39" s="2163"/>
      <c r="CG39" s="2162"/>
    </row>
    <row r="40" spans="2:85" ht="14.25" customHeight="1">
      <c r="B40" s="1395">
        <v>33</v>
      </c>
      <c r="C40" s="2143" t="s">
        <v>953</v>
      </c>
      <c r="D40" s="945" t="s">
        <v>461</v>
      </c>
      <c r="E40" s="945">
        <v>2017</v>
      </c>
      <c r="F40" s="945">
        <v>7</v>
      </c>
      <c r="G40" s="130">
        <f t="shared" si="39"/>
        <v>0</v>
      </c>
      <c r="H40" s="131"/>
      <c r="I40" s="128"/>
      <c r="J40" s="132"/>
      <c r="K40" s="662"/>
      <c r="L40" s="393"/>
      <c r="M40" s="133"/>
      <c r="N40" s="134"/>
      <c r="O40" s="662"/>
      <c r="P40" s="395"/>
      <c r="Q40" s="135"/>
      <c r="R40" s="134"/>
      <c r="S40" s="662"/>
      <c r="T40" s="395"/>
      <c r="U40" s="128"/>
      <c r="V40" s="132"/>
      <c r="W40" s="662"/>
      <c r="X40" s="393"/>
      <c r="Y40" s="133"/>
      <c r="Z40" s="134"/>
      <c r="AA40" s="662"/>
      <c r="AB40" s="395"/>
      <c r="AC40" s="133"/>
      <c r="AD40" s="134"/>
      <c r="AE40" s="662"/>
      <c r="AF40" s="395"/>
      <c r="AG40" s="128"/>
      <c r="AH40" s="132"/>
      <c r="AI40" s="662"/>
      <c r="AJ40" s="393"/>
      <c r="AK40" s="133"/>
      <c r="AL40" s="134"/>
      <c r="AM40" s="662"/>
      <c r="AN40" s="665"/>
      <c r="AO40" s="133"/>
      <c r="AP40" s="134"/>
      <c r="AQ40" s="662"/>
      <c r="AR40" s="395"/>
      <c r="AS40" s="133"/>
      <c r="AT40" s="134"/>
      <c r="AU40" s="662"/>
      <c r="AV40" s="395"/>
      <c r="AW40" s="133"/>
      <c r="AX40" s="134"/>
      <c r="AY40" s="662"/>
      <c r="AZ40" s="395"/>
      <c r="BA40" s="136">
        <f t="shared" si="40"/>
        <v>0</v>
      </c>
      <c r="BB40" s="136">
        <f t="shared" si="41"/>
        <v>0</v>
      </c>
      <c r="BC40" s="137">
        <f t="shared" si="42"/>
        <v>0</v>
      </c>
      <c r="BD40" s="136">
        <f t="shared" si="43"/>
        <v>0</v>
      </c>
      <c r="BE40" s="137">
        <f t="shared" si="44"/>
        <v>0</v>
      </c>
      <c r="BF40" s="668">
        <f t="shared" si="45"/>
        <v>0</v>
      </c>
      <c r="BG40" s="138">
        <f t="shared" si="46"/>
        <v>0</v>
      </c>
      <c r="BH40" s="137">
        <f t="shared" si="47"/>
        <v>0</v>
      </c>
      <c r="BI40" s="137">
        <f t="shared" si="48"/>
        <v>0</v>
      </c>
      <c r="BJ40" s="137">
        <f t="shared" si="49"/>
        <v>0</v>
      </c>
      <c r="BK40" s="137">
        <f t="shared" si="50"/>
        <v>0</v>
      </c>
      <c r="BL40" s="668">
        <f t="shared" si="51"/>
        <v>0</v>
      </c>
      <c r="BM40" s="136">
        <f t="shared" si="52"/>
        <v>0</v>
      </c>
      <c r="BN40" s="137">
        <f t="shared" si="53"/>
        <v>0</v>
      </c>
      <c r="BO40" s="137">
        <f t="shared" si="54"/>
        <v>0</v>
      </c>
      <c r="BP40" s="137">
        <f t="shared" si="55"/>
        <v>0</v>
      </c>
      <c r="BQ40" s="137">
        <f t="shared" si="56"/>
        <v>0</v>
      </c>
      <c r="BR40" s="668">
        <f t="shared" si="57"/>
        <v>0</v>
      </c>
      <c r="BS40" s="136">
        <f t="shared" si="58"/>
        <v>0</v>
      </c>
      <c r="BT40" s="137">
        <f t="shared" si="59"/>
        <v>0</v>
      </c>
      <c r="BU40" s="137">
        <f t="shared" si="60"/>
        <v>0</v>
      </c>
      <c r="BV40" s="668">
        <f t="shared" si="61"/>
        <v>0</v>
      </c>
      <c r="BW40" s="2160"/>
      <c r="BX40" s="2161"/>
      <c r="BY40" s="2162"/>
      <c r="BZ40" s="2160"/>
      <c r="CA40" s="2161"/>
      <c r="CB40" s="2162"/>
      <c r="CC40" s="2160"/>
      <c r="CD40" s="2161"/>
      <c r="CE40" s="2162"/>
      <c r="CF40" s="2163"/>
      <c r="CG40" s="2162"/>
    </row>
    <row r="41" spans="2:85" ht="14.25" customHeight="1">
      <c r="B41" s="1395">
        <v>34</v>
      </c>
      <c r="C41" s="2143" t="s">
        <v>953</v>
      </c>
      <c r="D41" s="945" t="s">
        <v>461</v>
      </c>
      <c r="E41" s="945">
        <v>2017</v>
      </c>
      <c r="F41" s="945">
        <v>8</v>
      </c>
      <c r="G41" s="130">
        <f t="shared" si="39"/>
        <v>0</v>
      </c>
      <c r="H41" s="131"/>
      <c r="I41" s="128"/>
      <c r="J41" s="132"/>
      <c r="K41" s="662"/>
      <c r="L41" s="393"/>
      <c r="M41" s="133"/>
      <c r="N41" s="134"/>
      <c r="O41" s="662"/>
      <c r="P41" s="395"/>
      <c r="Q41" s="135"/>
      <c r="R41" s="134"/>
      <c r="S41" s="662"/>
      <c r="T41" s="395"/>
      <c r="U41" s="128"/>
      <c r="V41" s="132"/>
      <c r="W41" s="662"/>
      <c r="X41" s="393"/>
      <c r="Y41" s="133"/>
      <c r="Z41" s="134"/>
      <c r="AA41" s="662"/>
      <c r="AB41" s="395"/>
      <c r="AC41" s="133"/>
      <c r="AD41" s="134"/>
      <c r="AE41" s="662"/>
      <c r="AF41" s="395"/>
      <c r="AG41" s="128"/>
      <c r="AH41" s="132"/>
      <c r="AI41" s="662"/>
      <c r="AJ41" s="393"/>
      <c r="AK41" s="133"/>
      <c r="AL41" s="134"/>
      <c r="AM41" s="662"/>
      <c r="AN41" s="665"/>
      <c r="AO41" s="133"/>
      <c r="AP41" s="134"/>
      <c r="AQ41" s="662"/>
      <c r="AR41" s="395"/>
      <c r="AS41" s="133"/>
      <c r="AT41" s="134"/>
      <c r="AU41" s="662"/>
      <c r="AV41" s="395"/>
      <c r="AW41" s="133"/>
      <c r="AX41" s="134"/>
      <c r="AY41" s="662"/>
      <c r="AZ41" s="395"/>
      <c r="BA41" s="136">
        <f t="shared" si="40"/>
        <v>0</v>
      </c>
      <c r="BB41" s="136">
        <f t="shared" si="41"/>
        <v>0</v>
      </c>
      <c r="BC41" s="137">
        <f t="shared" si="42"/>
        <v>0</v>
      </c>
      <c r="BD41" s="136">
        <f t="shared" si="43"/>
        <v>0</v>
      </c>
      <c r="BE41" s="137">
        <f t="shared" si="44"/>
        <v>0</v>
      </c>
      <c r="BF41" s="668">
        <f t="shared" si="45"/>
        <v>0</v>
      </c>
      <c r="BG41" s="138">
        <f t="shared" si="46"/>
        <v>0</v>
      </c>
      <c r="BH41" s="137">
        <f t="shared" si="47"/>
        <v>0</v>
      </c>
      <c r="BI41" s="137">
        <f t="shared" si="48"/>
        <v>0</v>
      </c>
      <c r="BJ41" s="137">
        <f t="shared" si="49"/>
        <v>0</v>
      </c>
      <c r="BK41" s="137">
        <f t="shared" si="50"/>
        <v>0</v>
      </c>
      <c r="BL41" s="668">
        <f t="shared" si="51"/>
        <v>0</v>
      </c>
      <c r="BM41" s="136">
        <f t="shared" si="52"/>
        <v>0</v>
      </c>
      <c r="BN41" s="137">
        <f t="shared" si="53"/>
        <v>0</v>
      </c>
      <c r="BO41" s="137">
        <f t="shared" si="54"/>
        <v>0</v>
      </c>
      <c r="BP41" s="137">
        <f t="shared" si="55"/>
        <v>0</v>
      </c>
      <c r="BQ41" s="137">
        <f t="shared" si="56"/>
        <v>0</v>
      </c>
      <c r="BR41" s="668">
        <f t="shared" si="57"/>
        <v>0</v>
      </c>
      <c r="BS41" s="136">
        <f t="shared" si="58"/>
        <v>0</v>
      </c>
      <c r="BT41" s="137">
        <f t="shared" si="59"/>
        <v>0</v>
      </c>
      <c r="BU41" s="137">
        <f t="shared" si="60"/>
        <v>0</v>
      </c>
      <c r="BV41" s="668">
        <f t="shared" si="61"/>
        <v>0</v>
      </c>
      <c r="BW41" s="2160"/>
      <c r="BX41" s="2161"/>
      <c r="BY41" s="2162"/>
      <c r="BZ41" s="2160"/>
      <c r="CA41" s="2161"/>
      <c r="CB41" s="2162"/>
      <c r="CC41" s="2160"/>
      <c r="CD41" s="2161"/>
      <c r="CE41" s="2162"/>
      <c r="CF41" s="2163"/>
      <c r="CG41" s="2162"/>
    </row>
    <row r="42" spans="2:85" ht="14.25" customHeight="1">
      <c r="B42" s="1395">
        <v>35</v>
      </c>
      <c r="C42" s="2143" t="s">
        <v>953</v>
      </c>
      <c r="D42" s="945" t="s">
        <v>461</v>
      </c>
      <c r="E42" s="945">
        <v>2017</v>
      </c>
      <c r="F42" s="945">
        <v>9</v>
      </c>
      <c r="G42" s="130">
        <f t="shared" si="39"/>
        <v>0</v>
      </c>
      <c r="H42" s="131"/>
      <c r="I42" s="128"/>
      <c r="J42" s="132"/>
      <c r="K42" s="662"/>
      <c r="L42" s="393"/>
      <c r="M42" s="133"/>
      <c r="N42" s="134"/>
      <c r="O42" s="662"/>
      <c r="P42" s="395"/>
      <c r="Q42" s="135"/>
      <c r="R42" s="134"/>
      <c r="S42" s="662"/>
      <c r="T42" s="395"/>
      <c r="U42" s="128"/>
      <c r="V42" s="132"/>
      <c r="W42" s="662"/>
      <c r="X42" s="393"/>
      <c r="Y42" s="133"/>
      <c r="Z42" s="134"/>
      <c r="AA42" s="662"/>
      <c r="AB42" s="395"/>
      <c r="AC42" s="133"/>
      <c r="AD42" s="134"/>
      <c r="AE42" s="662"/>
      <c r="AF42" s="395"/>
      <c r="AG42" s="128"/>
      <c r="AH42" s="132"/>
      <c r="AI42" s="662"/>
      <c r="AJ42" s="393"/>
      <c r="AK42" s="133"/>
      <c r="AL42" s="134"/>
      <c r="AM42" s="662"/>
      <c r="AN42" s="665"/>
      <c r="AO42" s="133"/>
      <c r="AP42" s="134"/>
      <c r="AQ42" s="662"/>
      <c r="AR42" s="395"/>
      <c r="AS42" s="133"/>
      <c r="AT42" s="134"/>
      <c r="AU42" s="662"/>
      <c r="AV42" s="395"/>
      <c r="AW42" s="133"/>
      <c r="AX42" s="134"/>
      <c r="AY42" s="662"/>
      <c r="AZ42" s="395"/>
      <c r="BA42" s="136">
        <f t="shared" si="40"/>
        <v>0</v>
      </c>
      <c r="BB42" s="136">
        <f t="shared" si="41"/>
        <v>0</v>
      </c>
      <c r="BC42" s="137">
        <f t="shared" si="42"/>
        <v>0</v>
      </c>
      <c r="BD42" s="136">
        <f t="shared" si="43"/>
        <v>0</v>
      </c>
      <c r="BE42" s="137">
        <f t="shared" si="44"/>
        <v>0</v>
      </c>
      <c r="BF42" s="668">
        <f t="shared" si="45"/>
        <v>0</v>
      </c>
      <c r="BG42" s="138">
        <f t="shared" si="46"/>
        <v>0</v>
      </c>
      <c r="BH42" s="137">
        <f t="shared" si="47"/>
        <v>0</v>
      </c>
      <c r="BI42" s="137">
        <f t="shared" si="48"/>
        <v>0</v>
      </c>
      <c r="BJ42" s="137">
        <f t="shared" si="49"/>
        <v>0</v>
      </c>
      <c r="BK42" s="137">
        <f t="shared" si="50"/>
        <v>0</v>
      </c>
      <c r="BL42" s="668">
        <f t="shared" si="51"/>
        <v>0</v>
      </c>
      <c r="BM42" s="136">
        <f t="shared" si="52"/>
        <v>0</v>
      </c>
      <c r="BN42" s="137">
        <f t="shared" si="53"/>
        <v>0</v>
      </c>
      <c r="BO42" s="137">
        <f t="shared" si="54"/>
        <v>0</v>
      </c>
      <c r="BP42" s="137">
        <f t="shared" si="55"/>
        <v>0</v>
      </c>
      <c r="BQ42" s="137">
        <f t="shared" si="56"/>
        <v>0</v>
      </c>
      <c r="BR42" s="668">
        <f t="shared" si="57"/>
        <v>0</v>
      </c>
      <c r="BS42" s="136">
        <f t="shared" si="58"/>
        <v>0</v>
      </c>
      <c r="BT42" s="137">
        <f t="shared" si="59"/>
        <v>0</v>
      </c>
      <c r="BU42" s="137">
        <f t="shared" si="60"/>
        <v>0</v>
      </c>
      <c r="BV42" s="668">
        <f t="shared" si="61"/>
        <v>0</v>
      </c>
      <c r="BW42" s="2160"/>
      <c r="BX42" s="2161"/>
      <c r="BY42" s="2162"/>
      <c r="BZ42" s="2160"/>
      <c r="CA42" s="2161"/>
      <c r="CB42" s="2162"/>
      <c r="CC42" s="2160"/>
      <c r="CD42" s="2161"/>
      <c r="CE42" s="2162"/>
      <c r="CF42" s="2163"/>
      <c r="CG42" s="2162"/>
    </row>
    <row r="43" spans="2:85" ht="14.25" customHeight="1">
      <c r="B43" s="1395">
        <v>36</v>
      </c>
      <c r="C43" s="2143" t="s">
        <v>953</v>
      </c>
      <c r="D43" s="945" t="s">
        <v>461</v>
      </c>
      <c r="E43" s="945">
        <v>2017</v>
      </c>
      <c r="F43" s="945">
        <v>10</v>
      </c>
      <c r="G43" s="130">
        <f t="shared" si="39"/>
        <v>0</v>
      </c>
      <c r="H43" s="131"/>
      <c r="I43" s="128"/>
      <c r="J43" s="132"/>
      <c r="K43" s="662"/>
      <c r="L43" s="393"/>
      <c r="M43" s="133"/>
      <c r="N43" s="134"/>
      <c r="O43" s="662"/>
      <c r="P43" s="395"/>
      <c r="Q43" s="135"/>
      <c r="R43" s="134"/>
      <c r="S43" s="662"/>
      <c r="T43" s="395"/>
      <c r="U43" s="128"/>
      <c r="V43" s="132"/>
      <c r="W43" s="662"/>
      <c r="X43" s="393"/>
      <c r="Y43" s="133"/>
      <c r="Z43" s="134"/>
      <c r="AA43" s="662"/>
      <c r="AB43" s="395"/>
      <c r="AC43" s="133"/>
      <c r="AD43" s="134"/>
      <c r="AE43" s="662"/>
      <c r="AF43" s="395"/>
      <c r="AG43" s="128"/>
      <c r="AH43" s="132"/>
      <c r="AI43" s="662"/>
      <c r="AJ43" s="393"/>
      <c r="AK43" s="133"/>
      <c r="AL43" s="134"/>
      <c r="AM43" s="662"/>
      <c r="AN43" s="665"/>
      <c r="AO43" s="133"/>
      <c r="AP43" s="134"/>
      <c r="AQ43" s="662"/>
      <c r="AR43" s="395"/>
      <c r="AS43" s="133"/>
      <c r="AT43" s="134"/>
      <c r="AU43" s="662"/>
      <c r="AV43" s="395"/>
      <c r="AW43" s="133"/>
      <c r="AX43" s="134"/>
      <c r="AY43" s="662"/>
      <c r="AZ43" s="395"/>
      <c r="BA43" s="136">
        <f t="shared" si="40"/>
        <v>0</v>
      </c>
      <c r="BB43" s="136">
        <f t="shared" si="41"/>
        <v>0</v>
      </c>
      <c r="BC43" s="137">
        <f t="shared" si="42"/>
        <v>0</v>
      </c>
      <c r="BD43" s="136">
        <f t="shared" si="43"/>
        <v>0</v>
      </c>
      <c r="BE43" s="137">
        <f t="shared" si="44"/>
        <v>0</v>
      </c>
      <c r="BF43" s="668">
        <f t="shared" si="45"/>
        <v>0</v>
      </c>
      <c r="BG43" s="138">
        <f t="shared" si="46"/>
        <v>0</v>
      </c>
      <c r="BH43" s="137">
        <f t="shared" si="47"/>
        <v>0</v>
      </c>
      <c r="BI43" s="137">
        <f t="shared" si="48"/>
        <v>0</v>
      </c>
      <c r="BJ43" s="137">
        <f t="shared" si="49"/>
        <v>0</v>
      </c>
      <c r="BK43" s="137">
        <f t="shared" si="50"/>
        <v>0</v>
      </c>
      <c r="BL43" s="668">
        <f t="shared" si="51"/>
        <v>0</v>
      </c>
      <c r="BM43" s="136">
        <f t="shared" si="52"/>
        <v>0</v>
      </c>
      <c r="BN43" s="137">
        <f t="shared" si="53"/>
        <v>0</v>
      </c>
      <c r="BO43" s="137">
        <f t="shared" si="54"/>
        <v>0</v>
      </c>
      <c r="BP43" s="137">
        <f t="shared" si="55"/>
        <v>0</v>
      </c>
      <c r="BQ43" s="137">
        <f t="shared" si="56"/>
        <v>0</v>
      </c>
      <c r="BR43" s="668">
        <f t="shared" si="57"/>
        <v>0</v>
      </c>
      <c r="BS43" s="136">
        <f t="shared" si="58"/>
        <v>0</v>
      </c>
      <c r="BT43" s="137">
        <f t="shared" si="59"/>
        <v>0</v>
      </c>
      <c r="BU43" s="137">
        <f t="shared" si="60"/>
        <v>0</v>
      </c>
      <c r="BV43" s="668">
        <f t="shared" si="61"/>
        <v>0</v>
      </c>
      <c r="BW43" s="2160"/>
      <c r="BX43" s="2161"/>
      <c r="BY43" s="2162"/>
      <c r="BZ43" s="2160"/>
      <c r="CA43" s="2161"/>
      <c r="CB43" s="2162"/>
      <c r="CC43" s="2160"/>
      <c r="CD43" s="2161"/>
      <c r="CE43" s="2162"/>
      <c r="CF43" s="2163"/>
      <c r="CG43" s="2162"/>
    </row>
    <row r="44" spans="2:85" ht="14.25" customHeight="1">
      <c r="B44" s="1395">
        <v>37</v>
      </c>
      <c r="C44" s="2143" t="s">
        <v>953</v>
      </c>
      <c r="D44" s="945" t="s">
        <v>461</v>
      </c>
      <c r="E44" s="945">
        <v>2017</v>
      </c>
      <c r="F44" s="945">
        <v>11</v>
      </c>
      <c r="G44" s="130">
        <f t="shared" si="39"/>
        <v>0</v>
      </c>
      <c r="H44" s="131"/>
      <c r="I44" s="128"/>
      <c r="J44" s="132"/>
      <c r="K44" s="662"/>
      <c r="L44" s="393"/>
      <c r="M44" s="133"/>
      <c r="N44" s="134"/>
      <c r="O44" s="662"/>
      <c r="P44" s="395"/>
      <c r="Q44" s="135"/>
      <c r="R44" s="134"/>
      <c r="S44" s="662"/>
      <c r="T44" s="395"/>
      <c r="U44" s="128"/>
      <c r="V44" s="132"/>
      <c r="W44" s="662"/>
      <c r="X44" s="393"/>
      <c r="Y44" s="133"/>
      <c r="Z44" s="134"/>
      <c r="AA44" s="662"/>
      <c r="AB44" s="395"/>
      <c r="AC44" s="133"/>
      <c r="AD44" s="134"/>
      <c r="AE44" s="662"/>
      <c r="AF44" s="395"/>
      <c r="AG44" s="128"/>
      <c r="AH44" s="132"/>
      <c r="AI44" s="662"/>
      <c r="AJ44" s="393"/>
      <c r="AK44" s="133"/>
      <c r="AL44" s="134"/>
      <c r="AM44" s="662"/>
      <c r="AN44" s="665"/>
      <c r="AO44" s="133"/>
      <c r="AP44" s="134"/>
      <c r="AQ44" s="662"/>
      <c r="AR44" s="395"/>
      <c r="AS44" s="133"/>
      <c r="AT44" s="134"/>
      <c r="AU44" s="662"/>
      <c r="AV44" s="395"/>
      <c r="AW44" s="133"/>
      <c r="AX44" s="134"/>
      <c r="AY44" s="662"/>
      <c r="AZ44" s="395"/>
      <c r="BA44" s="136">
        <f t="shared" si="40"/>
        <v>0</v>
      </c>
      <c r="BB44" s="136">
        <f t="shared" si="41"/>
        <v>0</v>
      </c>
      <c r="BC44" s="137">
        <f t="shared" si="42"/>
        <v>0</v>
      </c>
      <c r="BD44" s="136">
        <f t="shared" si="43"/>
        <v>0</v>
      </c>
      <c r="BE44" s="137">
        <f t="shared" si="44"/>
        <v>0</v>
      </c>
      <c r="BF44" s="668">
        <f t="shared" si="45"/>
        <v>0</v>
      </c>
      <c r="BG44" s="138">
        <f t="shared" si="46"/>
        <v>0</v>
      </c>
      <c r="BH44" s="137">
        <f t="shared" si="47"/>
        <v>0</v>
      </c>
      <c r="BI44" s="137">
        <f t="shared" si="48"/>
        <v>0</v>
      </c>
      <c r="BJ44" s="137">
        <f t="shared" si="49"/>
        <v>0</v>
      </c>
      <c r="BK44" s="137">
        <f t="shared" si="50"/>
        <v>0</v>
      </c>
      <c r="BL44" s="668">
        <f t="shared" si="51"/>
        <v>0</v>
      </c>
      <c r="BM44" s="136">
        <f t="shared" si="52"/>
        <v>0</v>
      </c>
      <c r="BN44" s="137">
        <f t="shared" si="53"/>
        <v>0</v>
      </c>
      <c r="BO44" s="137">
        <f t="shared" si="54"/>
        <v>0</v>
      </c>
      <c r="BP44" s="137">
        <f t="shared" si="55"/>
        <v>0</v>
      </c>
      <c r="BQ44" s="137">
        <f t="shared" si="56"/>
        <v>0</v>
      </c>
      <c r="BR44" s="668">
        <f t="shared" si="57"/>
        <v>0</v>
      </c>
      <c r="BS44" s="136">
        <f t="shared" si="58"/>
        <v>0</v>
      </c>
      <c r="BT44" s="137">
        <f t="shared" si="59"/>
        <v>0</v>
      </c>
      <c r="BU44" s="137">
        <f t="shared" si="60"/>
        <v>0</v>
      </c>
      <c r="BV44" s="668">
        <f t="shared" si="61"/>
        <v>0</v>
      </c>
      <c r="BW44" s="2160"/>
      <c r="BX44" s="2161"/>
      <c r="BY44" s="2162"/>
      <c r="BZ44" s="2160"/>
      <c r="CA44" s="2161"/>
      <c r="CB44" s="2162"/>
      <c r="CC44" s="2160"/>
      <c r="CD44" s="2161"/>
      <c r="CE44" s="2162"/>
      <c r="CF44" s="2163"/>
      <c r="CG44" s="2162"/>
    </row>
    <row r="45" spans="2:85" ht="15" customHeight="1">
      <c r="B45" s="1395">
        <v>38</v>
      </c>
      <c r="C45" s="2143" t="s">
        <v>953</v>
      </c>
      <c r="D45" s="945" t="s">
        <v>461</v>
      </c>
      <c r="E45" s="945">
        <v>2017</v>
      </c>
      <c r="F45" s="945" t="s">
        <v>458</v>
      </c>
      <c r="G45" s="139">
        <f t="shared" si="39"/>
        <v>0</v>
      </c>
      <c r="H45" s="131"/>
      <c r="I45" s="128"/>
      <c r="J45" s="132"/>
      <c r="K45" s="663"/>
      <c r="L45" s="393"/>
      <c r="M45" s="133"/>
      <c r="N45" s="134"/>
      <c r="O45" s="663"/>
      <c r="P45" s="395"/>
      <c r="Q45" s="135"/>
      <c r="R45" s="134"/>
      <c r="S45" s="663"/>
      <c r="T45" s="395"/>
      <c r="U45" s="128"/>
      <c r="V45" s="132"/>
      <c r="W45" s="663"/>
      <c r="X45" s="393"/>
      <c r="Y45" s="133"/>
      <c r="Z45" s="134"/>
      <c r="AA45" s="663"/>
      <c r="AB45" s="395"/>
      <c r="AC45" s="133"/>
      <c r="AD45" s="134"/>
      <c r="AE45" s="663"/>
      <c r="AF45" s="395"/>
      <c r="AG45" s="128"/>
      <c r="AH45" s="132"/>
      <c r="AI45" s="663"/>
      <c r="AJ45" s="393"/>
      <c r="AK45" s="133"/>
      <c r="AL45" s="134"/>
      <c r="AM45" s="663"/>
      <c r="AN45" s="665"/>
      <c r="AO45" s="133"/>
      <c r="AP45" s="134"/>
      <c r="AQ45" s="663"/>
      <c r="AR45" s="395"/>
      <c r="AS45" s="133"/>
      <c r="AT45" s="134"/>
      <c r="AU45" s="663"/>
      <c r="AV45" s="395"/>
      <c r="AW45" s="133"/>
      <c r="AX45" s="134"/>
      <c r="AY45" s="663"/>
      <c r="AZ45" s="395"/>
      <c r="BA45" s="136">
        <f t="shared" si="40"/>
        <v>0</v>
      </c>
      <c r="BB45" s="136">
        <f t="shared" si="41"/>
        <v>0</v>
      </c>
      <c r="BC45" s="137">
        <f t="shared" si="42"/>
        <v>0</v>
      </c>
      <c r="BD45" s="136">
        <f t="shared" si="43"/>
        <v>0</v>
      </c>
      <c r="BE45" s="137">
        <f t="shared" si="44"/>
        <v>0</v>
      </c>
      <c r="BF45" s="668">
        <f t="shared" si="45"/>
        <v>0</v>
      </c>
      <c r="BG45" s="138">
        <f t="shared" si="46"/>
        <v>0</v>
      </c>
      <c r="BH45" s="137">
        <f t="shared" si="47"/>
        <v>0</v>
      </c>
      <c r="BI45" s="137">
        <f t="shared" si="48"/>
        <v>0</v>
      </c>
      <c r="BJ45" s="137">
        <f t="shared" si="49"/>
        <v>0</v>
      </c>
      <c r="BK45" s="137">
        <f t="shared" si="50"/>
        <v>0</v>
      </c>
      <c r="BL45" s="668">
        <f t="shared" si="51"/>
        <v>0</v>
      </c>
      <c r="BM45" s="136">
        <f t="shared" si="52"/>
        <v>0</v>
      </c>
      <c r="BN45" s="137">
        <f t="shared" si="53"/>
        <v>0</v>
      </c>
      <c r="BO45" s="137">
        <f t="shared" si="54"/>
        <v>0</v>
      </c>
      <c r="BP45" s="137">
        <f t="shared" si="55"/>
        <v>0</v>
      </c>
      <c r="BQ45" s="137">
        <f t="shared" si="56"/>
        <v>0</v>
      </c>
      <c r="BR45" s="668">
        <f t="shared" si="57"/>
        <v>0</v>
      </c>
      <c r="BS45" s="136">
        <f t="shared" si="58"/>
        <v>0</v>
      </c>
      <c r="BT45" s="137">
        <f t="shared" si="59"/>
        <v>0</v>
      </c>
      <c r="BU45" s="137">
        <f t="shared" si="60"/>
        <v>0</v>
      </c>
      <c r="BV45" s="668">
        <f t="shared" si="61"/>
        <v>0</v>
      </c>
      <c r="BW45" s="1379"/>
      <c r="BX45" s="1378"/>
      <c r="BY45" s="1377"/>
      <c r="BZ45" s="1379"/>
      <c r="CA45" s="1378"/>
      <c r="CB45" s="1377"/>
      <c r="CC45" s="1379"/>
      <c r="CD45" s="1378"/>
      <c r="CE45" s="1377"/>
      <c r="CF45" s="2164"/>
      <c r="CG45" s="1377"/>
    </row>
    <row r="46" spans="2:85" s="2123" customFormat="1" ht="15" customHeight="1" thickBot="1">
      <c r="B46" s="2144">
        <v>39</v>
      </c>
      <c r="C46" s="2145" t="s">
        <v>954</v>
      </c>
      <c r="D46" s="1394" t="s">
        <v>461</v>
      </c>
      <c r="E46" s="1394">
        <v>2017</v>
      </c>
      <c r="F46" s="1394" t="s">
        <v>49</v>
      </c>
      <c r="G46" s="140">
        <f t="shared" ref="G46:AL46" si="62">SUM(G34:G45)</f>
        <v>0</v>
      </c>
      <c r="H46" s="141">
        <f t="shared" si="62"/>
        <v>0</v>
      </c>
      <c r="I46" s="447">
        <f t="shared" si="62"/>
        <v>0</v>
      </c>
      <c r="J46" s="448">
        <f t="shared" si="62"/>
        <v>0</v>
      </c>
      <c r="K46" s="442">
        <f t="shared" si="62"/>
        <v>0</v>
      </c>
      <c r="L46" s="449">
        <f t="shared" si="62"/>
        <v>0</v>
      </c>
      <c r="M46" s="450">
        <f t="shared" si="62"/>
        <v>0</v>
      </c>
      <c r="N46" s="443">
        <f t="shared" si="62"/>
        <v>0</v>
      </c>
      <c r="O46" s="443">
        <f t="shared" si="62"/>
        <v>0</v>
      </c>
      <c r="P46" s="451">
        <f t="shared" si="62"/>
        <v>0</v>
      </c>
      <c r="Q46" s="452">
        <f t="shared" si="62"/>
        <v>0</v>
      </c>
      <c r="R46" s="443">
        <f t="shared" si="62"/>
        <v>0</v>
      </c>
      <c r="S46" s="443">
        <f t="shared" si="62"/>
        <v>0</v>
      </c>
      <c r="T46" s="451">
        <f t="shared" si="62"/>
        <v>0</v>
      </c>
      <c r="U46" s="447">
        <f t="shared" si="62"/>
        <v>0</v>
      </c>
      <c r="V46" s="448">
        <f t="shared" si="62"/>
        <v>0</v>
      </c>
      <c r="W46" s="442">
        <f t="shared" si="62"/>
        <v>0</v>
      </c>
      <c r="X46" s="449">
        <f t="shared" si="62"/>
        <v>0</v>
      </c>
      <c r="Y46" s="450">
        <f t="shared" si="62"/>
        <v>0</v>
      </c>
      <c r="Z46" s="443">
        <f t="shared" si="62"/>
        <v>0</v>
      </c>
      <c r="AA46" s="443">
        <f t="shared" si="62"/>
        <v>0</v>
      </c>
      <c r="AB46" s="666">
        <f t="shared" si="62"/>
        <v>0</v>
      </c>
      <c r="AC46" s="450">
        <f t="shared" si="62"/>
        <v>0</v>
      </c>
      <c r="AD46" s="443">
        <f t="shared" si="62"/>
        <v>0</v>
      </c>
      <c r="AE46" s="443">
        <f t="shared" si="62"/>
        <v>0</v>
      </c>
      <c r="AF46" s="666">
        <f t="shared" si="62"/>
        <v>0</v>
      </c>
      <c r="AG46" s="447">
        <f t="shared" si="62"/>
        <v>0</v>
      </c>
      <c r="AH46" s="448">
        <f t="shared" si="62"/>
        <v>0</v>
      </c>
      <c r="AI46" s="442">
        <f t="shared" si="62"/>
        <v>0</v>
      </c>
      <c r="AJ46" s="449">
        <f t="shared" si="62"/>
        <v>0</v>
      </c>
      <c r="AK46" s="450">
        <f t="shared" si="62"/>
        <v>0</v>
      </c>
      <c r="AL46" s="443">
        <f t="shared" si="62"/>
        <v>0</v>
      </c>
      <c r="AM46" s="442">
        <f t="shared" ref="AM46:BV46" si="63">SUM(AM34:AM45)</f>
        <v>0</v>
      </c>
      <c r="AN46" s="449">
        <f t="shared" si="63"/>
        <v>0</v>
      </c>
      <c r="AO46" s="450">
        <f t="shared" si="63"/>
        <v>0</v>
      </c>
      <c r="AP46" s="443">
        <f t="shared" si="63"/>
        <v>0</v>
      </c>
      <c r="AQ46" s="442">
        <f t="shared" si="63"/>
        <v>0</v>
      </c>
      <c r="AR46" s="666">
        <f t="shared" si="63"/>
        <v>0</v>
      </c>
      <c r="AS46" s="450">
        <f t="shared" si="63"/>
        <v>0</v>
      </c>
      <c r="AT46" s="443">
        <f t="shared" si="63"/>
        <v>0</v>
      </c>
      <c r="AU46" s="442">
        <f t="shared" si="63"/>
        <v>0</v>
      </c>
      <c r="AV46" s="666">
        <f t="shared" si="63"/>
        <v>0</v>
      </c>
      <c r="AW46" s="450">
        <f t="shared" si="63"/>
        <v>0</v>
      </c>
      <c r="AX46" s="443">
        <f t="shared" si="63"/>
        <v>0</v>
      </c>
      <c r="AY46" s="442">
        <f t="shared" si="63"/>
        <v>0</v>
      </c>
      <c r="AZ46" s="666">
        <f t="shared" si="63"/>
        <v>0</v>
      </c>
      <c r="BA46" s="445">
        <f t="shared" si="63"/>
        <v>0</v>
      </c>
      <c r="BB46" s="445">
        <f t="shared" si="63"/>
        <v>0</v>
      </c>
      <c r="BC46" s="445">
        <f t="shared" si="63"/>
        <v>0</v>
      </c>
      <c r="BD46" s="445">
        <f t="shared" si="63"/>
        <v>0</v>
      </c>
      <c r="BE46" s="445">
        <f t="shared" si="63"/>
        <v>0</v>
      </c>
      <c r="BF46" s="669">
        <f t="shared" si="63"/>
        <v>0</v>
      </c>
      <c r="BG46" s="653">
        <f t="shared" si="63"/>
        <v>0</v>
      </c>
      <c r="BH46" s="444">
        <f t="shared" si="63"/>
        <v>0</v>
      </c>
      <c r="BI46" s="446">
        <f t="shared" si="63"/>
        <v>0</v>
      </c>
      <c r="BJ46" s="444">
        <f t="shared" si="63"/>
        <v>0</v>
      </c>
      <c r="BK46" s="444">
        <f t="shared" si="63"/>
        <v>0</v>
      </c>
      <c r="BL46" s="669">
        <f t="shared" si="63"/>
        <v>0</v>
      </c>
      <c r="BM46" s="656">
        <f t="shared" si="63"/>
        <v>0</v>
      </c>
      <c r="BN46" s="444">
        <f t="shared" si="63"/>
        <v>0</v>
      </c>
      <c r="BO46" s="446">
        <f t="shared" si="63"/>
        <v>0</v>
      </c>
      <c r="BP46" s="444">
        <f t="shared" si="63"/>
        <v>0</v>
      </c>
      <c r="BQ46" s="444">
        <f t="shared" si="63"/>
        <v>0</v>
      </c>
      <c r="BR46" s="669">
        <f t="shared" si="63"/>
        <v>0</v>
      </c>
      <c r="BS46" s="653">
        <f t="shared" si="63"/>
        <v>0</v>
      </c>
      <c r="BT46" s="444">
        <f t="shared" si="63"/>
        <v>0</v>
      </c>
      <c r="BU46" s="446">
        <f t="shared" si="63"/>
        <v>0</v>
      </c>
      <c r="BV46" s="669">
        <f t="shared" si="63"/>
        <v>0</v>
      </c>
      <c r="BW46" s="2165"/>
      <c r="BX46" s="2166"/>
      <c r="BY46" s="2167"/>
      <c r="BZ46" s="2165"/>
      <c r="CA46" s="2166"/>
      <c r="CB46" s="2167"/>
      <c r="CC46" s="2165"/>
      <c r="CD46" s="2166"/>
      <c r="CE46" s="2167"/>
      <c r="CF46" s="2168"/>
      <c r="CG46" s="2167"/>
    </row>
    <row r="47" spans="2:85" ht="15" customHeight="1">
      <c r="B47" s="1395">
        <v>40</v>
      </c>
      <c r="C47" s="2143" t="s">
        <v>953</v>
      </c>
      <c r="D47" s="945" t="s">
        <v>461</v>
      </c>
      <c r="E47" s="945">
        <v>2018</v>
      </c>
      <c r="F47" s="945">
        <v>1</v>
      </c>
      <c r="G47" s="121">
        <f t="shared" ref="G47:G58" si="64">I47+M47+Q47+U47+Y47+AC47+AG47+AK47+AO47+AS47+AW47</f>
        <v>0</v>
      </c>
      <c r="H47" s="122"/>
      <c r="I47" s="123"/>
      <c r="J47" s="124"/>
      <c r="K47" s="661"/>
      <c r="L47" s="392"/>
      <c r="M47" s="125"/>
      <c r="N47" s="126"/>
      <c r="O47" s="661"/>
      <c r="P47" s="394"/>
      <c r="Q47" s="127"/>
      <c r="R47" s="126"/>
      <c r="S47" s="661"/>
      <c r="T47" s="394"/>
      <c r="U47" s="123"/>
      <c r="V47" s="124"/>
      <c r="W47" s="661"/>
      <c r="X47" s="392"/>
      <c r="Y47" s="125"/>
      <c r="Z47" s="126"/>
      <c r="AA47" s="661"/>
      <c r="AB47" s="394"/>
      <c r="AC47" s="125"/>
      <c r="AD47" s="126"/>
      <c r="AE47" s="661"/>
      <c r="AF47" s="394"/>
      <c r="AG47" s="123"/>
      <c r="AH47" s="124"/>
      <c r="AI47" s="661"/>
      <c r="AJ47" s="392"/>
      <c r="AK47" s="125"/>
      <c r="AL47" s="126"/>
      <c r="AM47" s="661"/>
      <c r="AN47" s="664"/>
      <c r="AO47" s="125"/>
      <c r="AP47" s="126"/>
      <c r="AQ47" s="661"/>
      <c r="AR47" s="394"/>
      <c r="AS47" s="125"/>
      <c r="AT47" s="126"/>
      <c r="AU47" s="661"/>
      <c r="AV47" s="394"/>
      <c r="AW47" s="125"/>
      <c r="AX47" s="126"/>
      <c r="AY47" s="661"/>
      <c r="AZ47" s="394"/>
      <c r="BA47" s="136">
        <f t="shared" ref="BA47:BA58" si="65">MAX(0,1.06*BW47*I47-12.5*J47)</f>
        <v>0</v>
      </c>
      <c r="BB47" s="129">
        <f t="shared" ref="BB47:BB58" si="66">MAX(0,1.06*BW47*K47-12.5*L47)</f>
        <v>0</v>
      </c>
      <c r="BC47" s="129">
        <f t="shared" ref="BC47:BC58" si="67">MAX(0,1.06*BX47*M47-12.5*N47)</f>
        <v>0</v>
      </c>
      <c r="BD47" s="129">
        <f t="shared" ref="BD47:BD58" si="68">MAX(0,1.06*BX47*O47-12.5*P47)</f>
        <v>0</v>
      </c>
      <c r="BE47" s="129">
        <f t="shared" ref="BE47:BE58" si="69">MAX(0,1.06*BY47*Q47-12.5*R47)</f>
        <v>0</v>
      </c>
      <c r="BF47" s="667">
        <f t="shared" ref="BF47:BF58" si="70">MAX(0,1.06*BY47*S47-12.5*T47)</f>
        <v>0</v>
      </c>
      <c r="BG47" s="138">
        <f t="shared" ref="BG47:BG58" si="71">MAX(0,1.06*BZ47*U47-12.5*V47)</f>
        <v>0</v>
      </c>
      <c r="BH47" s="129">
        <f t="shared" ref="BH47:BH58" si="72">MAX(0,1.06*BZ47*W47-12.5*X47)</f>
        <v>0</v>
      </c>
      <c r="BI47" s="129">
        <f t="shared" ref="BI47:BI58" si="73">MAX(0,1.06*CA47*Y47-12.5*Z47)</f>
        <v>0</v>
      </c>
      <c r="BJ47" s="129">
        <f t="shared" ref="BJ47:BJ58" si="74">MAX(0,1.06*CA47*AA47-12.5*AB47)</f>
        <v>0</v>
      </c>
      <c r="BK47" s="129">
        <f t="shared" ref="BK47:BK58" si="75">MAX(0,1.06*CB47*AC47-12.5*AD47)</f>
        <v>0</v>
      </c>
      <c r="BL47" s="667">
        <f t="shared" ref="BL47:BL58" si="76">MAX(0,1.06*CB47*AE47-12.5*AF47)</f>
        <v>0</v>
      </c>
      <c r="BM47" s="136">
        <f t="shared" ref="BM47:BM58" si="77">MAX(0,1.06*CC47*AG47-12.5*AH47)</f>
        <v>0</v>
      </c>
      <c r="BN47" s="129">
        <f t="shared" ref="BN47:BN58" si="78">MAX(0,1.06*CC47*AI47-12.5*AJ47)</f>
        <v>0</v>
      </c>
      <c r="BO47" s="129">
        <f t="shared" ref="BO47:BO58" si="79">MAX(0,1.06*CD47*AK47-12.5*AL47)</f>
        <v>0</v>
      </c>
      <c r="BP47" s="129">
        <f t="shared" ref="BP47:BP58" si="80">MAX(0,1.06*CD47*AM47-12.5*AN47)</f>
        <v>0</v>
      </c>
      <c r="BQ47" s="129">
        <f t="shared" ref="BQ47:BQ58" si="81">MAX(0,1.06*CE47*AO47-12.5*AP47)</f>
        <v>0</v>
      </c>
      <c r="BR47" s="667">
        <f t="shared" ref="BR47:BR58" si="82">MAX(0,1.06*CE47*AQ47-12.5*AR47)</f>
        <v>0</v>
      </c>
      <c r="BS47" s="136">
        <f t="shared" ref="BS47:BS58" si="83">MAX(0,1.06*CF47*AS47-12.5*AT47)</f>
        <v>0</v>
      </c>
      <c r="BT47" s="137">
        <f t="shared" ref="BT47:BT58" si="84">MAX(0,1.06*CF47*AU47-12.5*AV47)</f>
        <v>0</v>
      </c>
      <c r="BU47" s="136">
        <f t="shared" ref="BU47:BU58" si="85">MAX(0,1.06*CG47*AW47-12.5*AX47)</f>
        <v>0</v>
      </c>
      <c r="BV47" s="668">
        <f t="shared" ref="BV47:BV58" si="86">MAX(0,1.06*CG47*AY47-12.5*AZ47)</f>
        <v>0</v>
      </c>
      <c r="BW47" s="2156"/>
      <c r="BX47" s="2157"/>
      <c r="BY47" s="2158"/>
      <c r="BZ47" s="2156"/>
      <c r="CA47" s="2157"/>
      <c r="CB47" s="2158"/>
      <c r="CC47" s="2156"/>
      <c r="CD47" s="2157"/>
      <c r="CE47" s="2158"/>
      <c r="CF47" s="2159"/>
      <c r="CG47" s="2158"/>
    </row>
    <row r="48" spans="2:85" ht="14.25" customHeight="1">
      <c r="B48" s="1395">
        <v>41</v>
      </c>
      <c r="C48" s="2143" t="s">
        <v>953</v>
      </c>
      <c r="D48" s="945" t="s">
        <v>461</v>
      </c>
      <c r="E48" s="945">
        <v>2018</v>
      </c>
      <c r="F48" s="945">
        <v>2</v>
      </c>
      <c r="G48" s="130">
        <f t="shared" si="64"/>
        <v>0</v>
      </c>
      <c r="H48" s="131"/>
      <c r="I48" s="128"/>
      <c r="J48" s="132"/>
      <c r="K48" s="662"/>
      <c r="L48" s="393"/>
      <c r="M48" s="133"/>
      <c r="N48" s="134"/>
      <c r="O48" s="662"/>
      <c r="P48" s="395"/>
      <c r="Q48" s="135"/>
      <c r="R48" s="134"/>
      <c r="S48" s="662"/>
      <c r="T48" s="395"/>
      <c r="U48" s="128"/>
      <c r="V48" s="132"/>
      <c r="W48" s="662"/>
      <c r="X48" s="393"/>
      <c r="Y48" s="133"/>
      <c r="Z48" s="134"/>
      <c r="AA48" s="662"/>
      <c r="AB48" s="395"/>
      <c r="AC48" s="133"/>
      <c r="AD48" s="134"/>
      <c r="AE48" s="662"/>
      <c r="AF48" s="395"/>
      <c r="AG48" s="128"/>
      <c r="AH48" s="132"/>
      <c r="AI48" s="662"/>
      <c r="AJ48" s="393"/>
      <c r="AK48" s="133"/>
      <c r="AL48" s="134"/>
      <c r="AM48" s="662"/>
      <c r="AN48" s="665"/>
      <c r="AO48" s="133"/>
      <c r="AP48" s="134"/>
      <c r="AQ48" s="662"/>
      <c r="AR48" s="395"/>
      <c r="AS48" s="133"/>
      <c r="AT48" s="134"/>
      <c r="AU48" s="662"/>
      <c r="AV48" s="395"/>
      <c r="AW48" s="133"/>
      <c r="AX48" s="134"/>
      <c r="AY48" s="662"/>
      <c r="AZ48" s="395"/>
      <c r="BA48" s="136">
        <f t="shared" si="65"/>
        <v>0</v>
      </c>
      <c r="BB48" s="136">
        <f t="shared" si="66"/>
        <v>0</v>
      </c>
      <c r="BC48" s="137">
        <f t="shared" si="67"/>
        <v>0</v>
      </c>
      <c r="BD48" s="136">
        <f t="shared" si="68"/>
        <v>0</v>
      </c>
      <c r="BE48" s="137">
        <f t="shared" si="69"/>
        <v>0</v>
      </c>
      <c r="BF48" s="668">
        <f t="shared" si="70"/>
        <v>0</v>
      </c>
      <c r="BG48" s="138">
        <f t="shared" si="71"/>
        <v>0</v>
      </c>
      <c r="BH48" s="137">
        <f t="shared" si="72"/>
        <v>0</v>
      </c>
      <c r="BI48" s="137">
        <f t="shared" si="73"/>
        <v>0</v>
      </c>
      <c r="BJ48" s="137">
        <f t="shared" si="74"/>
        <v>0</v>
      </c>
      <c r="BK48" s="137">
        <f t="shared" si="75"/>
        <v>0</v>
      </c>
      <c r="BL48" s="668">
        <f t="shared" si="76"/>
        <v>0</v>
      </c>
      <c r="BM48" s="136">
        <f t="shared" si="77"/>
        <v>0</v>
      </c>
      <c r="BN48" s="137">
        <f t="shared" si="78"/>
        <v>0</v>
      </c>
      <c r="BO48" s="137">
        <f t="shared" si="79"/>
        <v>0</v>
      </c>
      <c r="BP48" s="137">
        <f t="shared" si="80"/>
        <v>0</v>
      </c>
      <c r="BQ48" s="137">
        <f t="shared" si="81"/>
        <v>0</v>
      </c>
      <c r="BR48" s="668">
        <f t="shared" si="82"/>
        <v>0</v>
      </c>
      <c r="BS48" s="136">
        <f t="shared" si="83"/>
        <v>0</v>
      </c>
      <c r="BT48" s="137">
        <f t="shared" si="84"/>
        <v>0</v>
      </c>
      <c r="BU48" s="137">
        <f t="shared" si="85"/>
        <v>0</v>
      </c>
      <c r="BV48" s="668">
        <f t="shared" si="86"/>
        <v>0</v>
      </c>
      <c r="BW48" s="2160"/>
      <c r="BX48" s="2161"/>
      <c r="BY48" s="2162"/>
      <c r="BZ48" s="2160"/>
      <c r="CA48" s="2161"/>
      <c r="CB48" s="2162"/>
      <c r="CC48" s="2160"/>
      <c r="CD48" s="2161"/>
      <c r="CE48" s="2162"/>
      <c r="CF48" s="2163"/>
      <c r="CG48" s="2162"/>
    </row>
    <row r="49" spans="2:85" ht="14.25" customHeight="1">
      <c r="B49" s="1395">
        <v>42</v>
      </c>
      <c r="C49" s="2143" t="s">
        <v>953</v>
      </c>
      <c r="D49" s="945" t="s">
        <v>461</v>
      </c>
      <c r="E49" s="945">
        <v>2018</v>
      </c>
      <c r="F49" s="945">
        <v>3</v>
      </c>
      <c r="G49" s="130">
        <f t="shared" si="64"/>
        <v>0</v>
      </c>
      <c r="H49" s="131"/>
      <c r="I49" s="128"/>
      <c r="J49" s="132"/>
      <c r="K49" s="662"/>
      <c r="L49" s="393"/>
      <c r="M49" s="133"/>
      <c r="N49" s="134"/>
      <c r="O49" s="662"/>
      <c r="P49" s="395"/>
      <c r="Q49" s="135"/>
      <c r="R49" s="134"/>
      <c r="S49" s="662"/>
      <c r="T49" s="395"/>
      <c r="U49" s="128"/>
      <c r="V49" s="132"/>
      <c r="W49" s="662"/>
      <c r="X49" s="393"/>
      <c r="Y49" s="133"/>
      <c r="Z49" s="134"/>
      <c r="AA49" s="662"/>
      <c r="AB49" s="395"/>
      <c r="AC49" s="133"/>
      <c r="AD49" s="134"/>
      <c r="AE49" s="662"/>
      <c r="AF49" s="395"/>
      <c r="AG49" s="128"/>
      <c r="AH49" s="132"/>
      <c r="AI49" s="662"/>
      <c r="AJ49" s="393"/>
      <c r="AK49" s="133"/>
      <c r="AL49" s="134"/>
      <c r="AM49" s="662"/>
      <c r="AN49" s="665"/>
      <c r="AO49" s="133"/>
      <c r="AP49" s="134"/>
      <c r="AQ49" s="662"/>
      <c r="AR49" s="395"/>
      <c r="AS49" s="133"/>
      <c r="AT49" s="134"/>
      <c r="AU49" s="662"/>
      <c r="AV49" s="395"/>
      <c r="AW49" s="133"/>
      <c r="AX49" s="134"/>
      <c r="AY49" s="662"/>
      <c r="AZ49" s="395"/>
      <c r="BA49" s="136">
        <f t="shared" si="65"/>
        <v>0</v>
      </c>
      <c r="BB49" s="136">
        <f t="shared" si="66"/>
        <v>0</v>
      </c>
      <c r="BC49" s="137">
        <f t="shared" si="67"/>
        <v>0</v>
      </c>
      <c r="BD49" s="136">
        <f t="shared" si="68"/>
        <v>0</v>
      </c>
      <c r="BE49" s="137">
        <f t="shared" si="69"/>
        <v>0</v>
      </c>
      <c r="BF49" s="668">
        <f t="shared" si="70"/>
        <v>0</v>
      </c>
      <c r="BG49" s="138">
        <f t="shared" si="71"/>
        <v>0</v>
      </c>
      <c r="BH49" s="137">
        <f t="shared" si="72"/>
        <v>0</v>
      </c>
      <c r="BI49" s="137">
        <f t="shared" si="73"/>
        <v>0</v>
      </c>
      <c r="BJ49" s="137">
        <f t="shared" si="74"/>
        <v>0</v>
      </c>
      <c r="BK49" s="137">
        <f t="shared" si="75"/>
        <v>0</v>
      </c>
      <c r="BL49" s="668">
        <f t="shared" si="76"/>
        <v>0</v>
      </c>
      <c r="BM49" s="136">
        <f t="shared" si="77"/>
        <v>0</v>
      </c>
      <c r="BN49" s="137">
        <f t="shared" si="78"/>
        <v>0</v>
      </c>
      <c r="BO49" s="137">
        <f t="shared" si="79"/>
        <v>0</v>
      </c>
      <c r="BP49" s="137">
        <f t="shared" si="80"/>
        <v>0</v>
      </c>
      <c r="BQ49" s="137">
        <f t="shared" si="81"/>
        <v>0</v>
      </c>
      <c r="BR49" s="668">
        <f t="shared" si="82"/>
        <v>0</v>
      </c>
      <c r="BS49" s="136">
        <f t="shared" si="83"/>
        <v>0</v>
      </c>
      <c r="BT49" s="137">
        <f t="shared" si="84"/>
        <v>0</v>
      </c>
      <c r="BU49" s="137">
        <f t="shared" si="85"/>
        <v>0</v>
      </c>
      <c r="BV49" s="668">
        <f t="shared" si="86"/>
        <v>0</v>
      </c>
      <c r="BW49" s="2160"/>
      <c r="BX49" s="2161"/>
      <c r="BY49" s="2162"/>
      <c r="BZ49" s="2160"/>
      <c r="CA49" s="2161"/>
      <c r="CB49" s="2162"/>
      <c r="CC49" s="2160"/>
      <c r="CD49" s="2161"/>
      <c r="CE49" s="2162"/>
      <c r="CF49" s="2163"/>
      <c r="CG49" s="2162"/>
    </row>
    <row r="50" spans="2:85" ht="14.25" customHeight="1">
      <c r="B50" s="1395">
        <v>43</v>
      </c>
      <c r="C50" s="2143" t="s">
        <v>953</v>
      </c>
      <c r="D50" s="945" t="s">
        <v>461</v>
      </c>
      <c r="E50" s="945">
        <v>2018</v>
      </c>
      <c r="F50" s="945">
        <v>4</v>
      </c>
      <c r="G50" s="130">
        <f t="shared" si="64"/>
        <v>0</v>
      </c>
      <c r="H50" s="131"/>
      <c r="I50" s="128"/>
      <c r="J50" s="132"/>
      <c r="K50" s="662"/>
      <c r="L50" s="393"/>
      <c r="M50" s="133"/>
      <c r="N50" s="134"/>
      <c r="O50" s="662"/>
      <c r="P50" s="395"/>
      <c r="Q50" s="135"/>
      <c r="R50" s="134"/>
      <c r="S50" s="662"/>
      <c r="T50" s="395"/>
      <c r="U50" s="128"/>
      <c r="V50" s="132"/>
      <c r="W50" s="662"/>
      <c r="X50" s="393"/>
      <c r="Y50" s="133"/>
      <c r="Z50" s="134"/>
      <c r="AA50" s="662"/>
      <c r="AB50" s="395"/>
      <c r="AC50" s="133"/>
      <c r="AD50" s="134"/>
      <c r="AE50" s="662"/>
      <c r="AF50" s="395"/>
      <c r="AG50" s="128"/>
      <c r="AH50" s="132"/>
      <c r="AI50" s="662"/>
      <c r="AJ50" s="393"/>
      <c r="AK50" s="133"/>
      <c r="AL50" s="134"/>
      <c r="AM50" s="662"/>
      <c r="AN50" s="665"/>
      <c r="AO50" s="133"/>
      <c r="AP50" s="134"/>
      <c r="AQ50" s="662"/>
      <c r="AR50" s="395"/>
      <c r="AS50" s="133"/>
      <c r="AT50" s="134"/>
      <c r="AU50" s="662"/>
      <c r="AV50" s="395"/>
      <c r="AW50" s="133"/>
      <c r="AX50" s="134"/>
      <c r="AY50" s="662"/>
      <c r="AZ50" s="395"/>
      <c r="BA50" s="136">
        <f t="shared" si="65"/>
        <v>0</v>
      </c>
      <c r="BB50" s="136">
        <f t="shared" si="66"/>
        <v>0</v>
      </c>
      <c r="BC50" s="137">
        <f t="shared" si="67"/>
        <v>0</v>
      </c>
      <c r="BD50" s="136">
        <f t="shared" si="68"/>
        <v>0</v>
      </c>
      <c r="BE50" s="137">
        <f t="shared" si="69"/>
        <v>0</v>
      </c>
      <c r="BF50" s="668">
        <f t="shared" si="70"/>
        <v>0</v>
      </c>
      <c r="BG50" s="138">
        <f t="shared" si="71"/>
        <v>0</v>
      </c>
      <c r="BH50" s="137">
        <f t="shared" si="72"/>
        <v>0</v>
      </c>
      <c r="BI50" s="137">
        <f t="shared" si="73"/>
        <v>0</v>
      </c>
      <c r="BJ50" s="137">
        <f t="shared" si="74"/>
        <v>0</v>
      </c>
      <c r="BK50" s="137">
        <f t="shared" si="75"/>
        <v>0</v>
      </c>
      <c r="BL50" s="668">
        <f t="shared" si="76"/>
        <v>0</v>
      </c>
      <c r="BM50" s="136">
        <f t="shared" si="77"/>
        <v>0</v>
      </c>
      <c r="BN50" s="137">
        <f t="shared" si="78"/>
        <v>0</v>
      </c>
      <c r="BO50" s="137">
        <f t="shared" si="79"/>
        <v>0</v>
      </c>
      <c r="BP50" s="137">
        <f t="shared" si="80"/>
        <v>0</v>
      </c>
      <c r="BQ50" s="137">
        <f t="shared" si="81"/>
        <v>0</v>
      </c>
      <c r="BR50" s="668">
        <f t="shared" si="82"/>
        <v>0</v>
      </c>
      <c r="BS50" s="136">
        <f t="shared" si="83"/>
        <v>0</v>
      </c>
      <c r="BT50" s="137">
        <f t="shared" si="84"/>
        <v>0</v>
      </c>
      <c r="BU50" s="137">
        <f t="shared" si="85"/>
        <v>0</v>
      </c>
      <c r="BV50" s="668">
        <f t="shared" si="86"/>
        <v>0</v>
      </c>
      <c r="BW50" s="2160"/>
      <c r="BX50" s="2161"/>
      <c r="BY50" s="2162"/>
      <c r="BZ50" s="2160"/>
      <c r="CA50" s="2161"/>
      <c r="CB50" s="2162"/>
      <c r="CC50" s="2160"/>
      <c r="CD50" s="2161"/>
      <c r="CE50" s="2162"/>
      <c r="CF50" s="2163"/>
      <c r="CG50" s="2162"/>
    </row>
    <row r="51" spans="2:85" ht="14.25" customHeight="1">
      <c r="B51" s="1395">
        <v>44</v>
      </c>
      <c r="C51" s="2143" t="s">
        <v>953</v>
      </c>
      <c r="D51" s="945" t="s">
        <v>461</v>
      </c>
      <c r="E51" s="945">
        <v>2018</v>
      </c>
      <c r="F51" s="945">
        <v>5</v>
      </c>
      <c r="G51" s="130">
        <f t="shared" si="64"/>
        <v>0</v>
      </c>
      <c r="H51" s="131"/>
      <c r="I51" s="128"/>
      <c r="J51" s="132"/>
      <c r="K51" s="662"/>
      <c r="L51" s="393"/>
      <c r="M51" s="133"/>
      <c r="N51" s="134"/>
      <c r="O51" s="662"/>
      <c r="P51" s="395"/>
      <c r="Q51" s="135"/>
      <c r="R51" s="134"/>
      <c r="S51" s="662"/>
      <c r="T51" s="395"/>
      <c r="U51" s="128"/>
      <c r="V51" s="132"/>
      <c r="W51" s="662"/>
      <c r="X51" s="393"/>
      <c r="Y51" s="133"/>
      <c r="Z51" s="134"/>
      <c r="AA51" s="662"/>
      <c r="AB51" s="395"/>
      <c r="AC51" s="133"/>
      <c r="AD51" s="134"/>
      <c r="AE51" s="662"/>
      <c r="AF51" s="395"/>
      <c r="AG51" s="128"/>
      <c r="AH51" s="132"/>
      <c r="AI51" s="662"/>
      <c r="AJ51" s="393"/>
      <c r="AK51" s="133"/>
      <c r="AL51" s="134"/>
      <c r="AM51" s="662"/>
      <c r="AN51" s="665"/>
      <c r="AO51" s="133"/>
      <c r="AP51" s="134"/>
      <c r="AQ51" s="662"/>
      <c r="AR51" s="395"/>
      <c r="AS51" s="133"/>
      <c r="AT51" s="134"/>
      <c r="AU51" s="662"/>
      <c r="AV51" s="395"/>
      <c r="AW51" s="133"/>
      <c r="AX51" s="134"/>
      <c r="AY51" s="662"/>
      <c r="AZ51" s="395"/>
      <c r="BA51" s="136">
        <f t="shared" si="65"/>
        <v>0</v>
      </c>
      <c r="BB51" s="136">
        <f t="shared" si="66"/>
        <v>0</v>
      </c>
      <c r="BC51" s="137">
        <f t="shared" si="67"/>
        <v>0</v>
      </c>
      <c r="BD51" s="136">
        <f t="shared" si="68"/>
        <v>0</v>
      </c>
      <c r="BE51" s="137">
        <f t="shared" si="69"/>
        <v>0</v>
      </c>
      <c r="BF51" s="668">
        <f t="shared" si="70"/>
        <v>0</v>
      </c>
      <c r="BG51" s="138">
        <f t="shared" si="71"/>
        <v>0</v>
      </c>
      <c r="BH51" s="137">
        <f t="shared" si="72"/>
        <v>0</v>
      </c>
      <c r="BI51" s="137">
        <f t="shared" si="73"/>
        <v>0</v>
      </c>
      <c r="BJ51" s="137">
        <f t="shared" si="74"/>
        <v>0</v>
      </c>
      <c r="BK51" s="137">
        <f t="shared" si="75"/>
        <v>0</v>
      </c>
      <c r="BL51" s="668">
        <f t="shared" si="76"/>
        <v>0</v>
      </c>
      <c r="BM51" s="136">
        <f t="shared" si="77"/>
        <v>0</v>
      </c>
      <c r="BN51" s="137">
        <f t="shared" si="78"/>
        <v>0</v>
      </c>
      <c r="BO51" s="137">
        <f t="shared" si="79"/>
        <v>0</v>
      </c>
      <c r="BP51" s="137">
        <f t="shared" si="80"/>
        <v>0</v>
      </c>
      <c r="BQ51" s="137">
        <f t="shared" si="81"/>
        <v>0</v>
      </c>
      <c r="BR51" s="668">
        <f t="shared" si="82"/>
        <v>0</v>
      </c>
      <c r="BS51" s="136">
        <f t="shared" si="83"/>
        <v>0</v>
      </c>
      <c r="BT51" s="137">
        <f t="shared" si="84"/>
        <v>0</v>
      </c>
      <c r="BU51" s="137">
        <f t="shared" si="85"/>
        <v>0</v>
      </c>
      <c r="BV51" s="668">
        <f t="shared" si="86"/>
        <v>0</v>
      </c>
      <c r="BW51" s="2160"/>
      <c r="BX51" s="2161"/>
      <c r="BY51" s="2162"/>
      <c r="BZ51" s="2160"/>
      <c r="CA51" s="2161"/>
      <c r="CB51" s="2162"/>
      <c r="CC51" s="2160"/>
      <c r="CD51" s="2161"/>
      <c r="CE51" s="2162"/>
      <c r="CF51" s="2163"/>
      <c r="CG51" s="2162"/>
    </row>
    <row r="52" spans="2:85" ht="14.25" customHeight="1">
      <c r="B52" s="1395">
        <v>45</v>
      </c>
      <c r="C52" s="2143" t="s">
        <v>953</v>
      </c>
      <c r="D52" s="945" t="s">
        <v>461</v>
      </c>
      <c r="E52" s="945">
        <v>2018</v>
      </c>
      <c r="F52" s="945">
        <v>6</v>
      </c>
      <c r="G52" s="130">
        <f t="shared" si="64"/>
        <v>0</v>
      </c>
      <c r="H52" s="131"/>
      <c r="I52" s="128"/>
      <c r="J52" s="132"/>
      <c r="K52" s="662"/>
      <c r="L52" s="393"/>
      <c r="M52" s="133"/>
      <c r="N52" s="134"/>
      <c r="O52" s="662"/>
      <c r="P52" s="395"/>
      <c r="Q52" s="135"/>
      <c r="R52" s="134"/>
      <c r="S52" s="662"/>
      <c r="T52" s="395"/>
      <c r="U52" s="128"/>
      <c r="V52" s="132"/>
      <c r="W52" s="662"/>
      <c r="X52" s="393"/>
      <c r="Y52" s="133"/>
      <c r="Z52" s="134"/>
      <c r="AA52" s="662"/>
      <c r="AB52" s="395"/>
      <c r="AC52" s="133"/>
      <c r="AD52" s="134"/>
      <c r="AE52" s="662"/>
      <c r="AF52" s="395"/>
      <c r="AG52" s="128"/>
      <c r="AH52" s="132"/>
      <c r="AI52" s="662"/>
      <c r="AJ52" s="393"/>
      <c r="AK52" s="133"/>
      <c r="AL52" s="134"/>
      <c r="AM52" s="662"/>
      <c r="AN52" s="665"/>
      <c r="AO52" s="133"/>
      <c r="AP52" s="134"/>
      <c r="AQ52" s="662"/>
      <c r="AR52" s="395"/>
      <c r="AS52" s="133"/>
      <c r="AT52" s="134"/>
      <c r="AU52" s="662"/>
      <c r="AV52" s="395"/>
      <c r="AW52" s="133"/>
      <c r="AX52" s="134"/>
      <c r="AY52" s="662"/>
      <c r="AZ52" s="395"/>
      <c r="BA52" s="136">
        <f t="shared" si="65"/>
        <v>0</v>
      </c>
      <c r="BB52" s="136">
        <f t="shared" si="66"/>
        <v>0</v>
      </c>
      <c r="BC52" s="137">
        <f t="shared" si="67"/>
        <v>0</v>
      </c>
      <c r="BD52" s="136">
        <f t="shared" si="68"/>
        <v>0</v>
      </c>
      <c r="BE52" s="137">
        <f t="shared" si="69"/>
        <v>0</v>
      </c>
      <c r="BF52" s="668">
        <f t="shared" si="70"/>
        <v>0</v>
      </c>
      <c r="BG52" s="138">
        <f t="shared" si="71"/>
        <v>0</v>
      </c>
      <c r="BH52" s="137">
        <f t="shared" si="72"/>
        <v>0</v>
      </c>
      <c r="BI52" s="137">
        <f t="shared" si="73"/>
        <v>0</v>
      </c>
      <c r="BJ52" s="137">
        <f t="shared" si="74"/>
        <v>0</v>
      </c>
      <c r="BK52" s="137">
        <f t="shared" si="75"/>
        <v>0</v>
      </c>
      <c r="BL52" s="668">
        <f t="shared" si="76"/>
        <v>0</v>
      </c>
      <c r="BM52" s="136">
        <f t="shared" si="77"/>
        <v>0</v>
      </c>
      <c r="BN52" s="137">
        <f t="shared" si="78"/>
        <v>0</v>
      </c>
      <c r="BO52" s="137">
        <f t="shared" si="79"/>
        <v>0</v>
      </c>
      <c r="BP52" s="137">
        <f t="shared" si="80"/>
        <v>0</v>
      </c>
      <c r="BQ52" s="137">
        <f t="shared" si="81"/>
        <v>0</v>
      </c>
      <c r="BR52" s="668">
        <f t="shared" si="82"/>
        <v>0</v>
      </c>
      <c r="BS52" s="136">
        <f t="shared" si="83"/>
        <v>0</v>
      </c>
      <c r="BT52" s="137">
        <f t="shared" si="84"/>
        <v>0</v>
      </c>
      <c r="BU52" s="137">
        <f t="shared" si="85"/>
        <v>0</v>
      </c>
      <c r="BV52" s="668">
        <f t="shared" si="86"/>
        <v>0</v>
      </c>
      <c r="BW52" s="2160"/>
      <c r="BX52" s="2161"/>
      <c r="BY52" s="2162"/>
      <c r="BZ52" s="2160"/>
      <c r="CA52" s="2161"/>
      <c r="CB52" s="2162"/>
      <c r="CC52" s="2160"/>
      <c r="CD52" s="2161"/>
      <c r="CE52" s="2162"/>
      <c r="CF52" s="2163"/>
      <c r="CG52" s="2162"/>
    </row>
    <row r="53" spans="2:85" ht="14.25" customHeight="1">
      <c r="B53" s="1395">
        <v>46</v>
      </c>
      <c r="C53" s="2143" t="s">
        <v>953</v>
      </c>
      <c r="D53" s="945" t="s">
        <v>461</v>
      </c>
      <c r="E53" s="945">
        <v>2018</v>
      </c>
      <c r="F53" s="945">
        <v>7</v>
      </c>
      <c r="G53" s="130">
        <f t="shared" si="64"/>
        <v>0</v>
      </c>
      <c r="H53" s="131"/>
      <c r="I53" s="128"/>
      <c r="J53" s="132"/>
      <c r="K53" s="662"/>
      <c r="L53" s="393"/>
      <c r="M53" s="133"/>
      <c r="N53" s="134"/>
      <c r="O53" s="662"/>
      <c r="P53" s="395"/>
      <c r="Q53" s="135"/>
      <c r="R53" s="134"/>
      <c r="S53" s="662"/>
      <c r="T53" s="395"/>
      <c r="U53" s="128"/>
      <c r="V53" s="132"/>
      <c r="W53" s="662"/>
      <c r="X53" s="393"/>
      <c r="Y53" s="133"/>
      <c r="Z53" s="134"/>
      <c r="AA53" s="662"/>
      <c r="AB53" s="395"/>
      <c r="AC53" s="133"/>
      <c r="AD53" s="134"/>
      <c r="AE53" s="662"/>
      <c r="AF53" s="395"/>
      <c r="AG53" s="128"/>
      <c r="AH53" s="132"/>
      <c r="AI53" s="662"/>
      <c r="AJ53" s="393"/>
      <c r="AK53" s="133"/>
      <c r="AL53" s="134"/>
      <c r="AM53" s="662"/>
      <c r="AN53" s="665"/>
      <c r="AO53" s="133"/>
      <c r="AP53" s="134"/>
      <c r="AQ53" s="662"/>
      <c r="AR53" s="395"/>
      <c r="AS53" s="133"/>
      <c r="AT53" s="134"/>
      <c r="AU53" s="662"/>
      <c r="AV53" s="395"/>
      <c r="AW53" s="133"/>
      <c r="AX53" s="134"/>
      <c r="AY53" s="662"/>
      <c r="AZ53" s="395"/>
      <c r="BA53" s="136">
        <f t="shared" si="65"/>
        <v>0</v>
      </c>
      <c r="BB53" s="136">
        <f t="shared" si="66"/>
        <v>0</v>
      </c>
      <c r="BC53" s="137">
        <f t="shared" si="67"/>
        <v>0</v>
      </c>
      <c r="BD53" s="136">
        <f t="shared" si="68"/>
        <v>0</v>
      </c>
      <c r="BE53" s="137">
        <f t="shared" si="69"/>
        <v>0</v>
      </c>
      <c r="BF53" s="668">
        <f t="shared" si="70"/>
        <v>0</v>
      </c>
      <c r="BG53" s="138">
        <f t="shared" si="71"/>
        <v>0</v>
      </c>
      <c r="BH53" s="137">
        <f t="shared" si="72"/>
        <v>0</v>
      </c>
      <c r="BI53" s="137">
        <f t="shared" si="73"/>
        <v>0</v>
      </c>
      <c r="BJ53" s="137">
        <f t="shared" si="74"/>
        <v>0</v>
      </c>
      <c r="BK53" s="137">
        <f t="shared" si="75"/>
        <v>0</v>
      </c>
      <c r="BL53" s="668">
        <f t="shared" si="76"/>
        <v>0</v>
      </c>
      <c r="BM53" s="136">
        <f t="shared" si="77"/>
        <v>0</v>
      </c>
      <c r="BN53" s="137">
        <f t="shared" si="78"/>
        <v>0</v>
      </c>
      <c r="BO53" s="137">
        <f t="shared" si="79"/>
        <v>0</v>
      </c>
      <c r="BP53" s="137">
        <f t="shared" si="80"/>
        <v>0</v>
      </c>
      <c r="BQ53" s="137">
        <f t="shared" si="81"/>
        <v>0</v>
      </c>
      <c r="BR53" s="668">
        <f t="shared" si="82"/>
        <v>0</v>
      </c>
      <c r="BS53" s="136">
        <f t="shared" si="83"/>
        <v>0</v>
      </c>
      <c r="BT53" s="137">
        <f t="shared" si="84"/>
        <v>0</v>
      </c>
      <c r="BU53" s="137">
        <f t="shared" si="85"/>
        <v>0</v>
      </c>
      <c r="BV53" s="668">
        <f t="shared" si="86"/>
        <v>0</v>
      </c>
      <c r="BW53" s="2160"/>
      <c r="BX53" s="2161"/>
      <c r="BY53" s="2162"/>
      <c r="BZ53" s="2160"/>
      <c r="CA53" s="2161"/>
      <c r="CB53" s="2162"/>
      <c r="CC53" s="2160"/>
      <c r="CD53" s="2161"/>
      <c r="CE53" s="2162"/>
      <c r="CF53" s="2163"/>
      <c r="CG53" s="2162"/>
    </row>
    <row r="54" spans="2:85" ht="14.25" customHeight="1">
      <c r="B54" s="1395">
        <v>47</v>
      </c>
      <c r="C54" s="2143" t="s">
        <v>953</v>
      </c>
      <c r="D54" s="945" t="s">
        <v>461</v>
      </c>
      <c r="E54" s="945">
        <v>2018</v>
      </c>
      <c r="F54" s="945">
        <v>8</v>
      </c>
      <c r="G54" s="130">
        <f t="shared" si="64"/>
        <v>0</v>
      </c>
      <c r="H54" s="131"/>
      <c r="I54" s="128"/>
      <c r="J54" s="132"/>
      <c r="K54" s="662"/>
      <c r="L54" s="393"/>
      <c r="M54" s="133"/>
      <c r="N54" s="134"/>
      <c r="O54" s="662"/>
      <c r="P54" s="395"/>
      <c r="Q54" s="135"/>
      <c r="R54" s="134"/>
      <c r="S54" s="662"/>
      <c r="T54" s="395"/>
      <c r="U54" s="128"/>
      <c r="V54" s="132"/>
      <c r="W54" s="662"/>
      <c r="X54" s="393"/>
      <c r="Y54" s="133"/>
      <c r="Z54" s="134"/>
      <c r="AA54" s="662"/>
      <c r="AB54" s="395"/>
      <c r="AC54" s="133"/>
      <c r="AD54" s="134"/>
      <c r="AE54" s="662"/>
      <c r="AF54" s="395"/>
      <c r="AG54" s="128"/>
      <c r="AH54" s="132"/>
      <c r="AI54" s="662"/>
      <c r="AJ54" s="393"/>
      <c r="AK54" s="133"/>
      <c r="AL54" s="134"/>
      <c r="AM54" s="662"/>
      <c r="AN54" s="665"/>
      <c r="AO54" s="133"/>
      <c r="AP54" s="134"/>
      <c r="AQ54" s="662"/>
      <c r="AR54" s="395"/>
      <c r="AS54" s="133"/>
      <c r="AT54" s="134"/>
      <c r="AU54" s="662"/>
      <c r="AV54" s="395"/>
      <c r="AW54" s="133"/>
      <c r="AX54" s="134"/>
      <c r="AY54" s="662"/>
      <c r="AZ54" s="395"/>
      <c r="BA54" s="136">
        <f t="shared" si="65"/>
        <v>0</v>
      </c>
      <c r="BB54" s="136">
        <f t="shared" si="66"/>
        <v>0</v>
      </c>
      <c r="BC54" s="137">
        <f t="shared" si="67"/>
        <v>0</v>
      </c>
      <c r="BD54" s="136">
        <f t="shared" si="68"/>
        <v>0</v>
      </c>
      <c r="BE54" s="137">
        <f t="shared" si="69"/>
        <v>0</v>
      </c>
      <c r="BF54" s="668">
        <f t="shared" si="70"/>
        <v>0</v>
      </c>
      <c r="BG54" s="138">
        <f t="shared" si="71"/>
        <v>0</v>
      </c>
      <c r="BH54" s="137">
        <f t="shared" si="72"/>
        <v>0</v>
      </c>
      <c r="BI54" s="137">
        <f t="shared" si="73"/>
        <v>0</v>
      </c>
      <c r="BJ54" s="137">
        <f t="shared" si="74"/>
        <v>0</v>
      </c>
      <c r="BK54" s="137">
        <f t="shared" si="75"/>
        <v>0</v>
      </c>
      <c r="BL54" s="668">
        <f t="shared" si="76"/>
        <v>0</v>
      </c>
      <c r="BM54" s="136">
        <f t="shared" si="77"/>
        <v>0</v>
      </c>
      <c r="BN54" s="137">
        <f t="shared" si="78"/>
        <v>0</v>
      </c>
      <c r="BO54" s="137">
        <f t="shared" si="79"/>
        <v>0</v>
      </c>
      <c r="BP54" s="137">
        <f t="shared" si="80"/>
        <v>0</v>
      </c>
      <c r="BQ54" s="137">
        <f t="shared" si="81"/>
        <v>0</v>
      </c>
      <c r="BR54" s="668">
        <f t="shared" si="82"/>
        <v>0</v>
      </c>
      <c r="BS54" s="136">
        <f t="shared" si="83"/>
        <v>0</v>
      </c>
      <c r="BT54" s="137">
        <f t="shared" si="84"/>
        <v>0</v>
      </c>
      <c r="BU54" s="137">
        <f t="shared" si="85"/>
        <v>0</v>
      </c>
      <c r="BV54" s="668">
        <f t="shared" si="86"/>
        <v>0</v>
      </c>
      <c r="BW54" s="2160"/>
      <c r="BX54" s="2161"/>
      <c r="BY54" s="2162"/>
      <c r="BZ54" s="2160"/>
      <c r="CA54" s="2161"/>
      <c r="CB54" s="2162"/>
      <c r="CC54" s="2160"/>
      <c r="CD54" s="2161"/>
      <c r="CE54" s="2162"/>
      <c r="CF54" s="2163"/>
      <c r="CG54" s="2162"/>
    </row>
    <row r="55" spans="2:85" ht="14.25" customHeight="1">
      <c r="B55" s="1395">
        <v>48</v>
      </c>
      <c r="C55" s="2143" t="s">
        <v>953</v>
      </c>
      <c r="D55" s="945" t="s">
        <v>461</v>
      </c>
      <c r="E55" s="945">
        <v>2018</v>
      </c>
      <c r="F55" s="945">
        <v>9</v>
      </c>
      <c r="G55" s="130">
        <f t="shared" si="64"/>
        <v>0</v>
      </c>
      <c r="H55" s="131"/>
      <c r="I55" s="128"/>
      <c r="J55" s="132"/>
      <c r="K55" s="662"/>
      <c r="L55" s="393"/>
      <c r="M55" s="133"/>
      <c r="N55" s="134"/>
      <c r="O55" s="662"/>
      <c r="P55" s="395"/>
      <c r="Q55" s="135"/>
      <c r="R55" s="134"/>
      <c r="S55" s="662"/>
      <c r="T55" s="395"/>
      <c r="U55" s="128"/>
      <c r="V55" s="132"/>
      <c r="W55" s="662"/>
      <c r="X55" s="393"/>
      <c r="Y55" s="133"/>
      <c r="Z55" s="134"/>
      <c r="AA55" s="662"/>
      <c r="AB55" s="395"/>
      <c r="AC55" s="133"/>
      <c r="AD55" s="134"/>
      <c r="AE55" s="662"/>
      <c r="AF55" s="395"/>
      <c r="AG55" s="128"/>
      <c r="AH55" s="132"/>
      <c r="AI55" s="662"/>
      <c r="AJ55" s="393"/>
      <c r="AK55" s="133"/>
      <c r="AL55" s="134"/>
      <c r="AM55" s="662"/>
      <c r="AN55" s="665"/>
      <c r="AO55" s="133"/>
      <c r="AP55" s="134"/>
      <c r="AQ55" s="662"/>
      <c r="AR55" s="395"/>
      <c r="AS55" s="133"/>
      <c r="AT55" s="134"/>
      <c r="AU55" s="662"/>
      <c r="AV55" s="395"/>
      <c r="AW55" s="133"/>
      <c r="AX55" s="134"/>
      <c r="AY55" s="662"/>
      <c r="AZ55" s="395"/>
      <c r="BA55" s="136">
        <f t="shared" si="65"/>
        <v>0</v>
      </c>
      <c r="BB55" s="136">
        <f t="shared" si="66"/>
        <v>0</v>
      </c>
      <c r="BC55" s="137">
        <f t="shared" si="67"/>
        <v>0</v>
      </c>
      <c r="BD55" s="136">
        <f t="shared" si="68"/>
        <v>0</v>
      </c>
      <c r="BE55" s="137">
        <f t="shared" si="69"/>
        <v>0</v>
      </c>
      <c r="BF55" s="668">
        <f t="shared" si="70"/>
        <v>0</v>
      </c>
      <c r="BG55" s="138">
        <f t="shared" si="71"/>
        <v>0</v>
      </c>
      <c r="BH55" s="137">
        <f t="shared" si="72"/>
        <v>0</v>
      </c>
      <c r="BI55" s="137">
        <f t="shared" si="73"/>
        <v>0</v>
      </c>
      <c r="BJ55" s="137">
        <f t="shared" si="74"/>
        <v>0</v>
      </c>
      <c r="BK55" s="137">
        <f t="shared" si="75"/>
        <v>0</v>
      </c>
      <c r="BL55" s="668">
        <f t="shared" si="76"/>
        <v>0</v>
      </c>
      <c r="BM55" s="136">
        <f t="shared" si="77"/>
        <v>0</v>
      </c>
      <c r="BN55" s="137">
        <f t="shared" si="78"/>
        <v>0</v>
      </c>
      <c r="BO55" s="137">
        <f t="shared" si="79"/>
        <v>0</v>
      </c>
      <c r="BP55" s="137">
        <f t="shared" si="80"/>
        <v>0</v>
      </c>
      <c r="BQ55" s="137">
        <f t="shared" si="81"/>
        <v>0</v>
      </c>
      <c r="BR55" s="668">
        <f t="shared" si="82"/>
        <v>0</v>
      </c>
      <c r="BS55" s="136">
        <f t="shared" si="83"/>
        <v>0</v>
      </c>
      <c r="BT55" s="137">
        <f t="shared" si="84"/>
        <v>0</v>
      </c>
      <c r="BU55" s="137">
        <f t="shared" si="85"/>
        <v>0</v>
      </c>
      <c r="BV55" s="668">
        <f t="shared" si="86"/>
        <v>0</v>
      </c>
      <c r="BW55" s="2160"/>
      <c r="BX55" s="2161"/>
      <c r="BY55" s="2162"/>
      <c r="BZ55" s="2160"/>
      <c r="CA55" s="2161"/>
      <c r="CB55" s="2162"/>
      <c r="CC55" s="2160"/>
      <c r="CD55" s="2161"/>
      <c r="CE55" s="2162"/>
      <c r="CF55" s="2163"/>
      <c r="CG55" s="2162"/>
    </row>
    <row r="56" spans="2:85" ht="14.25" customHeight="1">
      <c r="B56" s="1395">
        <v>49</v>
      </c>
      <c r="C56" s="2143" t="s">
        <v>953</v>
      </c>
      <c r="D56" s="945" t="s">
        <v>461</v>
      </c>
      <c r="E56" s="945">
        <v>2018</v>
      </c>
      <c r="F56" s="945">
        <v>10</v>
      </c>
      <c r="G56" s="130">
        <f t="shared" si="64"/>
        <v>0</v>
      </c>
      <c r="H56" s="131"/>
      <c r="I56" s="128"/>
      <c r="J56" s="132"/>
      <c r="K56" s="662"/>
      <c r="L56" s="393"/>
      <c r="M56" s="133"/>
      <c r="N56" s="134"/>
      <c r="O56" s="662"/>
      <c r="P56" s="395"/>
      <c r="Q56" s="135"/>
      <c r="R56" s="134"/>
      <c r="S56" s="662"/>
      <c r="T56" s="395"/>
      <c r="U56" s="128"/>
      <c r="V56" s="132"/>
      <c r="W56" s="662"/>
      <c r="X56" s="393"/>
      <c r="Y56" s="133"/>
      <c r="Z56" s="134"/>
      <c r="AA56" s="662"/>
      <c r="AB56" s="395"/>
      <c r="AC56" s="133"/>
      <c r="AD56" s="134"/>
      <c r="AE56" s="662"/>
      <c r="AF56" s="395"/>
      <c r="AG56" s="128"/>
      <c r="AH56" s="132"/>
      <c r="AI56" s="662"/>
      <c r="AJ56" s="393"/>
      <c r="AK56" s="133"/>
      <c r="AL56" s="134"/>
      <c r="AM56" s="662"/>
      <c r="AN56" s="665"/>
      <c r="AO56" s="133"/>
      <c r="AP56" s="134"/>
      <c r="AQ56" s="662"/>
      <c r="AR56" s="395"/>
      <c r="AS56" s="133"/>
      <c r="AT56" s="134"/>
      <c r="AU56" s="662"/>
      <c r="AV56" s="395"/>
      <c r="AW56" s="133"/>
      <c r="AX56" s="134"/>
      <c r="AY56" s="662"/>
      <c r="AZ56" s="395"/>
      <c r="BA56" s="136">
        <f t="shared" si="65"/>
        <v>0</v>
      </c>
      <c r="BB56" s="136">
        <f t="shared" si="66"/>
        <v>0</v>
      </c>
      <c r="BC56" s="137">
        <f t="shared" si="67"/>
        <v>0</v>
      </c>
      <c r="BD56" s="136">
        <f t="shared" si="68"/>
        <v>0</v>
      </c>
      <c r="BE56" s="137">
        <f t="shared" si="69"/>
        <v>0</v>
      </c>
      <c r="BF56" s="668">
        <f t="shared" si="70"/>
        <v>0</v>
      </c>
      <c r="BG56" s="138">
        <f t="shared" si="71"/>
        <v>0</v>
      </c>
      <c r="BH56" s="137">
        <f t="shared" si="72"/>
        <v>0</v>
      </c>
      <c r="BI56" s="137">
        <f t="shared" si="73"/>
        <v>0</v>
      </c>
      <c r="BJ56" s="137">
        <f t="shared" si="74"/>
        <v>0</v>
      </c>
      <c r="BK56" s="137">
        <f t="shared" si="75"/>
        <v>0</v>
      </c>
      <c r="BL56" s="668">
        <f t="shared" si="76"/>
        <v>0</v>
      </c>
      <c r="BM56" s="136">
        <f t="shared" si="77"/>
        <v>0</v>
      </c>
      <c r="BN56" s="137">
        <f t="shared" si="78"/>
        <v>0</v>
      </c>
      <c r="BO56" s="137">
        <f t="shared" si="79"/>
        <v>0</v>
      </c>
      <c r="BP56" s="137">
        <f t="shared" si="80"/>
        <v>0</v>
      </c>
      <c r="BQ56" s="137">
        <f t="shared" si="81"/>
        <v>0</v>
      </c>
      <c r="BR56" s="668">
        <f t="shared" si="82"/>
        <v>0</v>
      </c>
      <c r="BS56" s="136">
        <f t="shared" si="83"/>
        <v>0</v>
      </c>
      <c r="BT56" s="137">
        <f t="shared" si="84"/>
        <v>0</v>
      </c>
      <c r="BU56" s="137">
        <f t="shared" si="85"/>
        <v>0</v>
      </c>
      <c r="BV56" s="668">
        <f t="shared" si="86"/>
        <v>0</v>
      </c>
      <c r="BW56" s="2160"/>
      <c r="BX56" s="2161"/>
      <c r="BY56" s="2162"/>
      <c r="BZ56" s="2160"/>
      <c r="CA56" s="2161"/>
      <c r="CB56" s="2162"/>
      <c r="CC56" s="2160"/>
      <c r="CD56" s="2161"/>
      <c r="CE56" s="2162"/>
      <c r="CF56" s="2163"/>
      <c r="CG56" s="2162"/>
    </row>
    <row r="57" spans="2:85" ht="14.25" customHeight="1">
      <c r="B57" s="1395">
        <v>50</v>
      </c>
      <c r="C57" s="2143" t="s">
        <v>953</v>
      </c>
      <c r="D57" s="945" t="s">
        <v>461</v>
      </c>
      <c r="E57" s="945">
        <v>2018</v>
      </c>
      <c r="F57" s="945">
        <v>11</v>
      </c>
      <c r="G57" s="130">
        <f t="shared" si="64"/>
        <v>0</v>
      </c>
      <c r="H57" s="131"/>
      <c r="I57" s="128"/>
      <c r="J57" s="132"/>
      <c r="K57" s="662"/>
      <c r="L57" s="393"/>
      <c r="M57" s="133"/>
      <c r="N57" s="134"/>
      <c r="O57" s="662"/>
      <c r="P57" s="395"/>
      <c r="Q57" s="135"/>
      <c r="R57" s="134"/>
      <c r="S57" s="662"/>
      <c r="T57" s="395"/>
      <c r="U57" s="128"/>
      <c r="V57" s="132"/>
      <c r="W57" s="662"/>
      <c r="X57" s="393"/>
      <c r="Y57" s="133"/>
      <c r="Z57" s="134"/>
      <c r="AA57" s="662"/>
      <c r="AB57" s="395"/>
      <c r="AC57" s="133"/>
      <c r="AD57" s="134"/>
      <c r="AE57" s="662"/>
      <c r="AF57" s="395"/>
      <c r="AG57" s="128"/>
      <c r="AH57" s="132"/>
      <c r="AI57" s="662"/>
      <c r="AJ57" s="393"/>
      <c r="AK57" s="133"/>
      <c r="AL57" s="134"/>
      <c r="AM57" s="662"/>
      <c r="AN57" s="665"/>
      <c r="AO57" s="133"/>
      <c r="AP57" s="134"/>
      <c r="AQ57" s="662"/>
      <c r="AR57" s="395"/>
      <c r="AS57" s="133"/>
      <c r="AT57" s="134"/>
      <c r="AU57" s="662"/>
      <c r="AV57" s="395"/>
      <c r="AW57" s="133"/>
      <c r="AX57" s="134"/>
      <c r="AY57" s="662"/>
      <c r="AZ57" s="395"/>
      <c r="BA57" s="136">
        <f t="shared" si="65"/>
        <v>0</v>
      </c>
      <c r="BB57" s="136">
        <f t="shared" si="66"/>
        <v>0</v>
      </c>
      <c r="BC57" s="137">
        <f t="shared" si="67"/>
        <v>0</v>
      </c>
      <c r="BD57" s="136">
        <f t="shared" si="68"/>
        <v>0</v>
      </c>
      <c r="BE57" s="137">
        <f t="shared" si="69"/>
        <v>0</v>
      </c>
      <c r="BF57" s="668">
        <f t="shared" si="70"/>
        <v>0</v>
      </c>
      <c r="BG57" s="138">
        <f t="shared" si="71"/>
        <v>0</v>
      </c>
      <c r="BH57" s="137">
        <f t="shared" si="72"/>
        <v>0</v>
      </c>
      <c r="BI57" s="137">
        <f t="shared" si="73"/>
        <v>0</v>
      </c>
      <c r="BJ57" s="137">
        <f t="shared" si="74"/>
        <v>0</v>
      </c>
      <c r="BK57" s="137">
        <f t="shared" si="75"/>
        <v>0</v>
      </c>
      <c r="BL57" s="668">
        <f t="shared" si="76"/>
        <v>0</v>
      </c>
      <c r="BM57" s="136">
        <f t="shared" si="77"/>
        <v>0</v>
      </c>
      <c r="BN57" s="137">
        <f t="shared" si="78"/>
        <v>0</v>
      </c>
      <c r="BO57" s="137">
        <f t="shared" si="79"/>
        <v>0</v>
      </c>
      <c r="BP57" s="137">
        <f t="shared" si="80"/>
        <v>0</v>
      </c>
      <c r="BQ57" s="137">
        <f t="shared" si="81"/>
        <v>0</v>
      </c>
      <c r="BR57" s="668">
        <f t="shared" si="82"/>
        <v>0</v>
      </c>
      <c r="BS57" s="136">
        <f t="shared" si="83"/>
        <v>0</v>
      </c>
      <c r="BT57" s="137">
        <f t="shared" si="84"/>
        <v>0</v>
      </c>
      <c r="BU57" s="137">
        <f t="shared" si="85"/>
        <v>0</v>
      </c>
      <c r="BV57" s="668">
        <f t="shared" si="86"/>
        <v>0</v>
      </c>
      <c r="BW57" s="2160"/>
      <c r="BX57" s="2161"/>
      <c r="BY57" s="2162"/>
      <c r="BZ57" s="2160"/>
      <c r="CA57" s="2161"/>
      <c r="CB57" s="2162"/>
      <c r="CC57" s="2160"/>
      <c r="CD57" s="2161"/>
      <c r="CE57" s="2162"/>
      <c r="CF57" s="2163"/>
      <c r="CG57" s="2162"/>
    </row>
    <row r="58" spans="2:85" ht="15" customHeight="1">
      <c r="B58" s="1395">
        <v>51</v>
      </c>
      <c r="C58" s="2143" t="s">
        <v>953</v>
      </c>
      <c r="D58" s="945" t="s">
        <v>461</v>
      </c>
      <c r="E58" s="945">
        <v>2018</v>
      </c>
      <c r="F58" s="945" t="s">
        <v>458</v>
      </c>
      <c r="G58" s="139">
        <f t="shared" si="64"/>
        <v>0</v>
      </c>
      <c r="H58" s="131"/>
      <c r="I58" s="128"/>
      <c r="J58" s="132"/>
      <c r="K58" s="663"/>
      <c r="L58" s="393"/>
      <c r="M58" s="133"/>
      <c r="N58" s="134"/>
      <c r="O58" s="663"/>
      <c r="P58" s="395"/>
      <c r="Q58" s="135"/>
      <c r="R58" s="134"/>
      <c r="S58" s="663"/>
      <c r="T58" s="395"/>
      <c r="U58" s="128"/>
      <c r="V58" s="132"/>
      <c r="W58" s="663"/>
      <c r="X58" s="393"/>
      <c r="Y58" s="133"/>
      <c r="Z58" s="134"/>
      <c r="AA58" s="663"/>
      <c r="AB58" s="395"/>
      <c r="AC58" s="133"/>
      <c r="AD58" s="134"/>
      <c r="AE58" s="663"/>
      <c r="AF58" s="395"/>
      <c r="AG58" s="128"/>
      <c r="AH58" s="132"/>
      <c r="AI58" s="663"/>
      <c r="AJ58" s="393"/>
      <c r="AK58" s="133"/>
      <c r="AL58" s="134"/>
      <c r="AM58" s="663"/>
      <c r="AN58" s="665"/>
      <c r="AO58" s="133"/>
      <c r="AP58" s="134"/>
      <c r="AQ58" s="663"/>
      <c r="AR58" s="395"/>
      <c r="AS58" s="133"/>
      <c r="AT58" s="134"/>
      <c r="AU58" s="663"/>
      <c r="AV58" s="395"/>
      <c r="AW58" s="133"/>
      <c r="AX58" s="134"/>
      <c r="AY58" s="663"/>
      <c r="AZ58" s="395"/>
      <c r="BA58" s="136">
        <f t="shared" si="65"/>
        <v>0</v>
      </c>
      <c r="BB58" s="136">
        <f t="shared" si="66"/>
        <v>0</v>
      </c>
      <c r="BC58" s="137">
        <f t="shared" si="67"/>
        <v>0</v>
      </c>
      <c r="BD58" s="136">
        <f t="shared" si="68"/>
        <v>0</v>
      </c>
      <c r="BE58" s="137">
        <f t="shared" si="69"/>
        <v>0</v>
      </c>
      <c r="BF58" s="668">
        <f t="shared" si="70"/>
        <v>0</v>
      </c>
      <c r="BG58" s="138">
        <f t="shared" si="71"/>
        <v>0</v>
      </c>
      <c r="BH58" s="137">
        <f t="shared" si="72"/>
        <v>0</v>
      </c>
      <c r="BI58" s="137">
        <f t="shared" si="73"/>
        <v>0</v>
      </c>
      <c r="BJ58" s="137">
        <f t="shared" si="74"/>
        <v>0</v>
      </c>
      <c r="BK58" s="137">
        <f t="shared" si="75"/>
        <v>0</v>
      </c>
      <c r="BL58" s="668">
        <f t="shared" si="76"/>
        <v>0</v>
      </c>
      <c r="BM58" s="136">
        <f t="shared" si="77"/>
        <v>0</v>
      </c>
      <c r="BN58" s="137">
        <f t="shared" si="78"/>
        <v>0</v>
      </c>
      <c r="BO58" s="137">
        <f t="shared" si="79"/>
        <v>0</v>
      </c>
      <c r="BP58" s="137">
        <f t="shared" si="80"/>
        <v>0</v>
      </c>
      <c r="BQ58" s="137">
        <f t="shared" si="81"/>
        <v>0</v>
      </c>
      <c r="BR58" s="668">
        <f t="shared" si="82"/>
        <v>0</v>
      </c>
      <c r="BS58" s="136">
        <f t="shared" si="83"/>
        <v>0</v>
      </c>
      <c r="BT58" s="137">
        <f t="shared" si="84"/>
        <v>0</v>
      </c>
      <c r="BU58" s="137">
        <f t="shared" si="85"/>
        <v>0</v>
      </c>
      <c r="BV58" s="668">
        <f t="shared" si="86"/>
        <v>0</v>
      </c>
      <c r="BW58" s="1379"/>
      <c r="BX58" s="1378"/>
      <c r="BY58" s="1377"/>
      <c r="BZ58" s="1379"/>
      <c r="CA58" s="1378"/>
      <c r="CB58" s="1377"/>
      <c r="CC58" s="1379"/>
      <c r="CD58" s="1378"/>
      <c r="CE58" s="1377"/>
      <c r="CF58" s="2164"/>
      <c r="CG58" s="1377"/>
    </row>
    <row r="59" spans="2:85" s="2123" customFormat="1" ht="15" customHeight="1" thickBot="1">
      <c r="B59" s="2144">
        <v>52</v>
      </c>
      <c r="C59" s="2145" t="s">
        <v>954</v>
      </c>
      <c r="D59" s="1394" t="s">
        <v>461</v>
      </c>
      <c r="E59" s="1394">
        <v>2018</v>
      </c>
      <c r="F59" s="1394" t="s">
        <v>49</v>
      </c>
      <c r="G59" s="140">
        <f t="shared" ref="G59:AL59" si="87">SUM(G47:G58)</f>
        <v>0</v>
      </c>
      <c r="H59" s="141">
        <f t="shared" si="87"/>
        <v>0</v>
      </c>
      <c r="I59" s="447">
        <f t="shared" si="87"/>
        <v>0</v>
      </c>
      <c r="J59" s="448">
        <f t="shared" si="87"/>
        <v>0</v>
      </c>
      <c r="K59" s="442">
        <f t="shared" si="87"/>
        <v>0</v>
      </c>
      <c r="L59" s="449">
        <f t="shared" si="87"/>
        <v>0</v>
      </c>
      <c r="M59" s="450">
        <f t="shared" si="87"/>
        <v>0</v>
      </c>
      <c r="N59" s="443">
        <f t="shared" si="87"/>
        <v>0</v>
      </c>
      <c r="O59" s="443">
        <f t="shared" si="87"/>
        <v>0</v>
      </c>
      <c r="P59" s="451">
        <f t="shared" si="87"/>
        <v>0</v>
      </c>
      <c r="Q59" s="452">
        <f t="shared" si="87"/>
        <v>0</v>
      </c>
      <c r="R59" s="443">
        <f t="shared" si="87"/>
        <v>0</v>
      </c>
      <c r="S59" s="443">
        <f t="shared" si="87"/>
        <v>0</v>
      </c>
      <c r="T59" s="451">
        <f t="shared" si="87"/>
        <v>0</v>
      </c>
      <c r="U59" s="447">
        <f t="shared" si="87"/>
        <v>0</v>
      </c>
      <c r="V59" s="448">
        <f t="shared" si="87"/>
        <v>0</v>
      </c>
      <c r="W59" s="442">
        <f t="shared" si="87"/>
        <v>0</v>
      </c>
      <c r="X59" s="449">
        <f t="shared" si="87"/>
        <v>0</v>
      </c>
      <c r="Y59" s="450">
        <f t="shared" si="87"/>
        <v>0</v>
      </c>
      <c r="Z59" s="443">
        <f t="shared" si="87"/>
        <v>0</v>
      </c>
      <c r="AA59" s="443">
        <f t="shared" si="87"/>
        <v>0</v>
      </c>
      <c r="AB59" s="666">
        <f t="shared" si="87"/>
        <v>0</v>
      </c>
      <c r="AC59" s="450">
        <f t="shared" si="87"/>
        <v>0</v>
      </c>
      <c r="AD59" s="443">
        <f t="shared" si="87"/>
        <v>0</v>
      </c>
      <c r="AE59" s="443">
        <f t="shared" si="87"/>
        <v>0</v>
      </c>
      <c r="AF59" s="666">
        <f t="shared" si="87"/>
        <v>0</v>
      </c>
      <c r="AG59" s="447">
        <f t="shared" si="87"/>
        <v>0</v>
      </c>
      <c r="AH59" s="448">
        <f t="shared" si="87"/>
        <v>0</v>
      </c>
      <c r="AI59" s="442">
        <f t="shared" si="87"/>
        <v>0</v>
      </c>
      <c r="AJ59" s="449">
        <f t="shared" si="87"/>
        <v>0</v>
      </c>
      <c r="AK59" s="450">
        <f t="shared" si="87"/>
        <v>0</v>
      </c>
      <c r="AL59" s="443">
        <f t="shared" si="87"/>
        <v>0</v>
      </c>
      <c r="AM59" s="442">
        <f t="shared" ref="AM59:BV59" si="88">SUM(AM47:AM58)</f>
        <v>0</v>
      </c>
      <c r="AN59" s="449">
        <f t="shared" si="88"/>
        <v>0</v>
      </c>
      <c r="AO59" s="450">
        <f t="shared" si="88"/>
        <v>0</v>
      </c>
      <c r="AP59" s="443">
        <f t="shared" si="88"/>
        <v>0</v>
      </c>
      <c r="AQ59" s="442">
        <f t="shared" si="88"/>
        <v>0</v>
      </c>
      <c r="AR59" s="666">
        <f t="shared" si="88"/>
        <v>0</v>
      </c>
      <c r="AS59" s="450">
        <f t="shared" si="88"/>
        <v>0</v>
      </c>
      <c r="AT59" s="443">
        <f t="shared" si="88"/>
        <v>0</v>
      </c>
      <c r="AU59" s="442">
        <f t="shared" si="88"/>
        <v>0</v>
      </c>
      <c r="AV59" s="666">
        <f t="shared" si="88"/>
        <v>0</v>
      </c>
      <c r="AW59" s="450">
        <f t="shared" si="88"/>
        <v>0</v>
      </c>
      <c r="AX59" s="443">
        <f t="shared" si="88"/>
        <v>0</v>
      </c>
      <c r="AY59" s="442">
        <f t="shared" si="88"/>
        <v>0</v>
      </c>
      <c r="AZ59" s="666">
        <f t="shared" si="88"/>
        <v>0</v>
      </c>
      <c r="BA59" s="445">
        <f t="shared" si="88"/>
        <v>0</v>
      </c>
      <c r="BB59" s="445">
        <f t="shared" si="88"/>
        <v>0</v>
      </c>
      <c r="BC59" s="445">
        <f t="shared" si="88"/>
        <v>0</v>
      </c>
      <c r="BD59" s="445">
        <f t="shared" si="88"/>
        <v>0</v>
      </c>
      <c r="BE59" s="445">
        <f t="shared" si="88"/>
        <v>0</v>
      </c>
      <c r="BF59" s="669">
        <f t="shared" si="88"/>
        <v>0</v>
      </c>
      <c r="BG59" s="653">
        <f t="shared" si="88"/>
        <v>0</v>
      </c>
      <c r="BH59" s="444">
        <f t="shared" si="88"/>
        <v>0</v>
      </c>
      <c r="BI59" s="446">
        <f t="shared" si="88"/>
        <v>0</v>
      </c>
      <c r="BJ59" s="444">
        <f t="shared" si="88"/>
        <v>0</v>
      </c>
      <c r="BK59" s="444">
        <f t="shared" si="88"/>
        <v>0</v>
      </c>
      <c r="BL59" s="669">
        <f t="shared" si="88"/>
        <v>0</v>
      </c>
      <c r="BM59" s="656">
        <f t="shared" si="88"/>
        <v>0</v>
      </c>
      <c r="BN59" s="444">
        <f t="shared" si="88"/>
        <v>0</v>
      </c>
      <c r="BO59" s="446">
        <f t="shared" si="88"/>
        <v>0</v>
      </c>
      <c r="BP59" s="444">
        <f t="shared" si="88"/>
        <v>0</v>
      </c>
      <c r="BQ59" s="444">
        <f t="shared" si="88"/>
        <v>0</v>
      </c>
      <c r="BR59" s="669">
        <f t="shared" si="88"/>
        <v>0</v>
      </c>
      <c r="BS59" s="653">
        <f t="shared" si="88"/>
        <v>0</v>
      </c>
      <c r="BT59" s="444">
        <f t="shared" si="88"/>
        <v>0</v>
      </c>
      <c r="BU59" s="446">
        <f t="shared" si="88"/>
        <v>0</v>
      </c>
      <c r="BV59" s="669">
        <f t="shared" si="88"/>
        <v>0</v>
      </c>
      <c r="BW59" s="2165"/>
      <c r="BX59" s="2166"/>
      <c r="BY59" s="2167"/>
      <c r="BZ59" s="2165"/>
      <c r="CA59" s="2166"/>
      <c r="CB59" s="2167"/>
      <c r="CC59" s="2165"/>
      <c r="CD59" s="2166"/>
      <c r="CE59" s="2167"/>
      <c r="CF59" s="2168"/>
      <c r="CG59" s="2167"/>
    </row>
    <row r="60" spans="2:85" ht="15.75" customHeight="1">
      <c r="B60" s="1395">
        <v>53</v>
      </c>
      <c r="C60" s="2143" t="s">
        <v>953</v>
      </c>
      <c r="D60" s="945" t="s">
        <v>7</v>
      </c>
      <c r="E60" s="945">
        <v>2016</v>
      </c>
      <c r="F60" s="945">
        <v>1</v>
      </c>
      <c r="G60" s="121">
        <f t="shared" ref="G60:G71" si="89">I60+M60+Q60+U60+Y60+AC60+AG60+AK60+AO60+AS60+AW60</f>
        <v>0</v>
      </c>
      <c r="H60" s="122"/>
      <c r="I60" s="123"/>
      <c r="J60" s="124"/>
      <c r="K60" s="661"/>
      <c r="L60" s="392"/>
      <c r="M60" s="125"/>
      <c r="N60" s="126"/>
      <c r="O60" s="661"/>
      <c r="P60" s="394"/>
      <c r="Q60" s="127"/>
      <c r="R60" s="126"/>
      <c r="S60" s="661"/>
      <c r="T60" s="394"/>
      <c r="U60" s="123"/>
      <c r="V60" s="124"/>
      <c r="W60" s="661"/>
      <c r="X60" s="392"/>
      <c r="Y60" s="125"/>
      <c r="Z60" s="126"/>
      <c r="AA60" s="661"/>
      <c r="AB60" s="394"/>
      <c r="AC60" s="125"/>
      <c r="AD60" s="126"/>
      <c r="AE60" s="661"/>
      <c r="AF60" s="394"/>
      <c r="AG60" s="123"/>
      <c r="AH60" s="124"/>
      <c r="AI60" s="661"/>
      <c r="AJ60" s="392"/>
      <c r="AK60" s="125"/>
      <c r="AL60" s="126"/>
      <c r="AM60" s="661"/>
      <c r="AN60" s="664"/>
      <c r="AO60" s="125"/>
      <c r="AP60" s="126"/>
      <c r="AQ60" s="661"/>
      <c r="AR60" s="394"/>
      <c r="AS60" s="125"/>
      <c r="AT60" s="126"/>
      <c r="AU60" s="661"/>
      <c r="AV60" s="394"/>
      <c r="AW60" s="125"/>
      <c r="AX60" s="126"/>
      <c r="AY60" s="661"/>
      <c r="AZ60" s="394"/>
      <c r="BA60" s="136">
        <f t="shared" ref="BA60:BA71" si="90">MAX(0,1.06*BW60*I60-12.5*J60)</f>
        <v>0</v>
      </c>
      <c r="BB60" s="129">
        <f t="shared" ref="BB60:BB71" si="91">MAX(0,1.06*BW60*K60-12.5*L60)</f>
        <v>0</v>
      </c>
      <c r="BC60" s="129">
        <f t="shared" ref="BC60:BC71" si="92">MAX(0,1.06*BX60*M60-12.5*N60)</f>
        <v>0</v>
      </c>
      <c r="BD60" s="129">
        <f t="shared" ref="BD60:BD71" si="93">MAX(0,1.06*BX60*O60-12.5*P60)</f>
        <v>0</v>
      </c>
      <c r="BE60" s="129">
        <f t="shared" ref="BE60:BE71" si="94">MAX(0,1.06*BY60*Q60-12.5*R60)</f>
        <v>0</v>
      </c>
      <c r="BF60" s="667">
        <f t="shared" ref="BF60:BF71" si="95">MAX(0,1.06*BY60*S60-12.5*T60)</f>
        <v>0</v>
      </c>
      <c r="BG60" s="138">
        <f t="shared" ref="BG60:BG71" si="96">MAX(0,1.06*BZ60*U60-12.5*V60)</f>
        <v>0</v>
      </c>
      <c r="BH60" s="129">
        <f t="shared" ref="BH60:BH71" si="97">MAX(0,1.06*BZ60*W60-12.5*X60)</f>
        <v>0</v>
      </c>
      <c r="BI60" s="129">
        <f t="shared" ref="BI60:BI71" si="98">MAX(0,1.06*CA60*Y60-12.5*Z60)</f>
        <v>0</v>
      </c>
      <c r="BJ60" s="129">
        <f t="shared" ref="BJ60:BJ71" si="99">MAX(0,1.06*CA60*AA60-12.5*AB60)</f>
        <v>0</v>
      </c>
      <c r="BK60" s="129">
        <f t="shared" ref="BK60:BK71" si="100">MAX(0,1.06*CB60*AC60-12.5*AD60)</f>
        <v>0</v>
      </c>
      <c r="BL60" s="667">
        <f t="shared" ref="BL60:BL71" si="101">MAX(0,1.06*CB60*AE60-12.5*AF60)</f>
        <v>0</v>
      </c>
      <c r="BM60" s="136">
        <f t="shared" ref="BM60:BM71" si="102">MAX(0,1.06*CC60*AG60-12.5*AH60)</f>
        <v>0</v>
      </c>
      <c r="BN60" s="129">
        <f t="shared" ref="BN60:BN71" si="103">MAX(0,1.06*CC60*AI60-12.5*AJ60)</f>
        <v>0</v>
      </c>
      <c r="BO60" s="129">
        <f t="shared" ref="BO60:BO71" si="104">MAX(0,1.06*CD60*AK60-12.5*AL60)</f>
        <v>0</v>
      </c>
      <c r="BP60" s="129">
        <f t="shared" ref="BP60:BP71" si="105">MAX(0,1.06*CD60*AM60-12.5*AN60)</f>
        <v>0</v>
      </c>
      <c r="BQ60" s="129">
        <f t="shared" ref="BQ60:BQ71" si="106">MAX(0,1.06*CE60*AO60-12.5*AP60)</f>
        <v>0</v>
      </c>
      <c r="BR60" s="667">
        <f t="shared" ref="BR60:BR71" si="107">MAX(0,1.06*CE60*AQ60-12.5*AR60)</f>
        <v>0</v>
      </c>
      <c r="BS60" s="136">
        <f t="shared" ref="BS60:BS71" si="108">MAX(0,1.06*CF60*AS60-12.5*AT60)</f>
        <v>0</v>
      </c>
      <c r="BT60" s="137">
        <f t="shared" ref="BT60:BT71" si="109">MAX(0,1.06*CF60*AU60-12.5*AV60)</f>
        <v>0</v>
      </c>
      <c r="BU60" s="136">
        <f t="shared" ref="BU60:BU71" si="110">MAX(0,1.06*CG60*AW60-12.5*AX60)</f>
        <v>0</v>
      </c>
      <c r="BV60" s="668">
        <f t="shared" ref="BV60:BV71" si="111">MAX(0,1.06*CG60*AY60-12.5*AZ60)</f>
        <v>0</v>
      </c>
      <c r="BW60" s="2156"/>
      <c r="BX60" s="2157"/>
      <c r="BY60" s="2158"/>
      <c r="BZ60" s="2156"/>
      <c r="CA60" s="2157"/>
      <c r="CB60" s="2158"/>
      <c r="CC60" s="2156"/>
      <c r="CD60" s="2157"/>
      <c r="CE60" s="2158"/>
      <c r="CF60" s="2159"/>
      <c r="CG60" s="2158"/>
    </row>
    <row r="61" spans="2:85" ht="15" customHeight="1">
      <c r="B61" s="1395">
        <v>54</v>
      </c>
      <c r="C61" s="2143" t="s">
        <v>953</v>
      </c>
      <c r="D61" s="945" t="s">
        <v>7</v>
      </c>
      <c r="E61" s="945">
        <v>2016</v>
      </c>
      <c r="F61" s="945">
        <v>2</v>
      </c>
      <c r="G61" s="130">
        <f t="shared" si="89"/>
        <v>0</v>
      </c>
      <c r="H61" s="131"/>
      <c r="I61" s="128"/>
      <c r="J61" s="132"/>
      <c r="K61" s="662"/>
      <c r="L61" s="393"/>
      <c r="M61" s="133"/>
      <c r="N61" s="134"/>
      <c r="O61" s="662"/>
      <c r="P61" s="395"/>
      <c r="Q61" s="135"/>
      <c r="R61" s="134"/>
      <c r="S61" s="662"/>
      <c r="T61" s="395"/>
      <c r="U61" s="128"/>
      <c r="V61" s="132"/>
      <c r="W61" s="662"/>
      <c r="X61" s="393"/>
      <c r="Y61" s="133"/>
      <c r="Z61" s="134"/>
      <c r="AA61" s="662"/>
      <c r="AB61" s="395"/>
      <c r="AC61" s="133"/>
      <c r="AD61" s="134"/>
      <c r="AE61" s="662"/>
      <c r="AF61" s="395"/>
      <c r="AG61" s="128"/>
      <c r="AH61" s="132"/>
      <c r="AI61" s="662"/>
      <c r="AJ61" s="393"/>
      <c r="AK61" s="133"/>
      <c r="AL61" s="134"/>
      <c r="AM61" s="662"/>
      <c r="AN61" s="665"/>
      <c r="AO61" s="133"/>
      <c r="AP61" s="134"/>
      <c r="AQ61" s="662"/>
      <c r="AR61" s="395"/>
      <c r="AS61" s="133"/>
      <c r="AT61" s="134"/>
      <c r="AU61" s="662"/>
      <c r="AV61" s="395"/>
      <c r="AW61" s="133"/>
      <c r="AX61" s="134"/>
      <c r="AY61" s="662"/>
      <c r="AZ61" s="395"/>
      <c r="BA61" s="136">
        <f t="shared" si="90"/>
        <v>0</v>
      </c>
      <c r="BB61" s="136">
        <f t="shared" si="91"/>
        <v>0</v>
      </c>
      <c r="BC61" s="137">
        <f t="shared" si="92"/>
        <v>0</v>
      </c>
      <c r="BD61" s="136">
        <f t="shared" si="93"/>
        <v>0</v>
      </c>
      <c r="BE61" s="137">
        <f t="shared" si="94"/>
        <v>0</v>
      </c>
      <c r="BF61" s="668">
        <f t="shared" si="95"/>
        <v>0</v>
      </c>
      <c r="BG61" s="138">
        <f t="shared" si="96"/>
        <v>0</v>
      </c>
      <c r="BH61" s="137">
        <f t="shared" si="97"/>
        <v>0</v>
      </c>
      <c r="BI61" s="137">
        <f t="shared" si="98"/>
        <v>0</v>
      </c>
      <c r="BJ61" s="137">
        <f t="shared" si="99"/>
        <v>0</v>
      </c>
      <c r="BK61" s="137">
        <f t="shared" si="100"/>
        <v>0</v>
      </c>
      <c r="BL61" s="668">
        <f t="shared" si="101"/>
        <v>0</v>
      </c>
      <c r="BM61" s="136">
        <f t="shared" si="102"/>
        <v>0</v>
      </c>
      <c r="BN61" s="137">
        <f t="shared" si="103"/>
        <v>0</v>
      </c>
      <c r="BO61" s="137">
        <f t="shared" si="104"/>
        <v>0</v>
      </c>
      <c r="BP61" s="137">
        <f t="shared" si="105"/>
        <v>0</v>
      </c>
      <c r="BQ61" s="137">
        <f t="shared" si="106"/>
        <v>0</v>
      </c>
      <c r="BR61" s="668">
        <f t="shared" si="107"/>
        <v>0</v>
      </c>
      <c r="BS61" s="136">
        <f t="shared" si="108"/>
        <v>0</v>
      </c>
      <c r="BT61" s="137">
        <f t="shared" si="109"/>
        <v>0</v>
      </c>
      <c r="BU61" s="137">
        <f t="shared" si="110"/>
        <v>0</v>
      </c>
      <c r="BV61" s="668">
        <f t="shared" si="111"/>
        <v>0</v>
      </c>
      <c r="BW61" s="2160"/>
      <c r="BX61" s="2161"/>
      <c r="BY61" s="2162"/>
      <c r="BZ61" s="2160"/>
      <c r="CA61" s="2161"/>
      <c r="CB61" s="2162"/>
      <c r="CC61" s="2160"/>
      <c r="CD61" s="2161"/>
      <c r="CE61" s="2162"/>
      <c r="CF61" s="2163"/>
      <c r="CG61" s="2162"/>
    </row>
    <row r="62" spans="2:85" ht="15" customHeight="1">
      <c r="B62" s="1395">
        <v>55</v>
      </c>
      <c r="C62" s="2143" t="s">
        <v>953</v>
      </c>
      <c r="D62" s="945" t="s">
        <v>7</v>
      </c>
      <c r="E62" s="945">
        <v>2016</v>
      </c>
      <c r="F62" s="945">
        <v>3</v>
      </c>
      <c r="G62" s="130">
        <f t="shared" si="89"/>
        <v>0</v>
      </c>
      <c r="H62" s="131"/>
      <c r="I62" s="128"/>
      <c r="J62" s="132"/>
      <c r="K62" s="662"/>
      <c r="L62" s="393"/>
      <c r="M62" s="133"/>
      <c r="N62" s="134"/>
      <c r="O62" s="662"/>
      <c r="P62" s="395"/>
      <c r="Q62" s="135"/>
      <c r="R62" s="134"/>
      <c r="S62" s="662"/>
      <c r="T62" s="395"/>
      <c r="U62" s="128"/>
      <c r="V62" s="132"/>
      <c r="W62" s="662"/>
      <c r="X62" s="393"/>
      <c r="Y62" s="133"/>
      <c r="Z62" s="134"/>
      <c r="AA62" s="662"/>
      <c r="AB62" s="395"/>
      <c r="AC62" s="133"/>
      <c r="AD62" s="134"/>
      <c r="AE62" s="662"/>
      <c r="AF62" s="395"/>
      <c r="AG62" s="128"/>
      <c r="AH62" s="132"/>
      <c r="AI62" s="662"/>
      <c r="AJ62" s="393"/>
      <c r="AK62" s="133"/>
      <c r="AL62" s="134"/>
      <c r="AM62" s="662"/>
      <c r="AN62" s="665"/>
      <c r="AO62" s="133"/>
      <c r="AP62" s="134"/>
      <c r="AQ62" s="662"/>
      <c r="AR62" s="395"/>
      <c r="AS62" s="133"/>
      <c r="AT62" s="134"/>
      <c r="AU62" s="662"/>
      <c r="AV62" s="395"/>
      <c r="AW62" s="133"/>
      <c r="AX62" s="134"/>
      <c r="AY62" s="662"/>
      <c r="AZ62" s="395"/>
      <c r="BA62" s="136">
        <f t="shared" si="90"/>
        <v>0</v>
      </c>
      <c r="BB62" s="136">
        <f t="shared" si="91"/>
        <v>0</v>
      </c>
      <c r="BC62" s="137">
        <f t="shared" si="92"/>
        <v>0</v>
      </c>
      <c r="BD62" s="136">
        <f t="shared" si="93"/>
        <v>0</v>
      </c>
      <c r="BE62" s="137">
        <f t="shared" si="94"/>
        <v>0</v>
      </c>
      <c r="BF62" s="668">
        <f t="shared" si="95"/>
        <v>0</v>
      </c>
      <c r="BG62" s="138">
        <f t="shared" si="96"/>
        <v>0</v>
      </c>
      <c r="BH62" s="137">
        <f t="shared" si="97"/>
        <v>0</v>
      </c>
      <c r="BI62" s="137">
        <f t="shared" si="98"/>
        <v>0</v>
      </c>
      <c r="BJ62" s="137">
        <f t="shared" si="99"/>
        <v>0</v>
      </c>
      <c r="BK62" s="137">
        <f t="shared" si="100"/>
        <v>0</v>
      </c>
      <c r="BL62" s="668">
        <f t="shared" si="101"/>
        <v>0</v>
      </c>
      <c r="BM62" s="136">
        <f t="shared" si="102"/>
        <v>0</v>
      </c>
      <c r="BN62" s="137">
        <f t="shared" si="103"/>
        <v>0</v>
      </c>
      <c r="BO62" s="137">
        <f t="shared" si="104"/>
        <v>0</v>
      </c>
      <c r="BP62" s="137">
        <f t="shared" si="105"/>
        <v>0</v>
      </c>
      <c r="BQ62" s="137">
        <f t="shared" si="106"/>
        <v>0</v>
      </c>
      <c r="BR62" s="668">
        <f t="shared" si="107"/>
        <v>0</v>
      </c>
      <c r="BS62" s="136">
        <f t="shared" si="108"/>
        <v>0</v>
      </c>
      <c r="BT62" s="137">
        <f t="shared" si="109"/>
        <v>0</v>
      </c>
      <c r="BU62" s="137">
        <f t="shared" si="110"/>
        <v>0</v>
      </c>
      <c r="BV62" s="668">
        <f t="shared" si="111"/>
        <v>0</v>
      </c>
      <c r="BW62" s="2160"/>
      <c r="BX62" s="2161"/>
      <c r="BY62" s="2162"/>
      <c r="BZ62" s="2160"/>
      <c r="CA62" s="2161"/>
      <c r="CB62" s="2162"/>
      <c r="CC62" s="2160"/>
      <c r="CD62" s="2161"/>
      <c r="CE62" s="2162"/>
      <c r="CF62" s="2163"/>
      <c r="CG62" s="2162"/>
    </row>
    <row r="63" spans="2:85" ht="15" customHeight="1">
      <c r="B63" s="1395">
        <v>56</v>
      </c>
      <c r="C63" s="2143" t="s">
        <v>953</v>
      </c>
      <c r="D63" s="945" t="s">
        <v>7</v>
      </c>
      <c r="E63" s="945">
        <v>2016</v>
      </c>
      <c r="F63" s="945">
        <v>4</v>
      </c>
      <c r="G63" s="130">
        <f t="shared" si="89"/>
        <v>0</v>
      </c>
      <c r="H63" s="131"/>
      <c r="I63" s="128"/>
      <c r="J63" s="132"/>
      <c r="K63" s="662"/>
      <c r="L63" s="393"/>
      <c r="M63" s="133"/>
      <c r="N63" s="134"/>
      <c r="O63" s="662"/>
      <c r="P63" s="395"/>
      <c r="Q63" s="135"/>
      <c r="R63" s="134"/>
      <c r="S63" s="662"/>
      <c r="T63" s="395"/>
      <c r="U63" s="128"/>
      <c r="V63" s="132"/>
      <c r="W63" s="662"/>
      <c r="X63" s="393"/>
      <c r="Y63" s="133"/>
      <c r="Z63" s="134"/>
      <c r="AA63" s="662"/>
      <c r="AB63" s="395"/>
      <c r="AC63" s="133"/>
      <c r="AD63" s="134"/>
      <c r="AE63" s="662"/>
      <c r="AF63" s="395"/>
      <c r="AG63" s="128"/>
      <c r="AH63" s="132"/>
      <c r="AI63" s="662"/>
      <c r="AJ63" s="393"/>
      <c r="AK63" s="133"/>
      <c r="AL63" s="134"/>
      <c r="AM63" s="662"/>
      <c r="AN63" s="665"/>
      <c r="AO63" s="133"/>
      <c r="AP63" s="134"/>
      <c r="AQ63" s="662"/>
      <c r="AR63" s="395"/>
      <c r="AS63" s="133"/>
      <c r="AT63" s="134"/>
      <c r="AU63" s="662"/>
      <c r="AV63" s="395"/>
      <c r="AW63" s="133"/>
      <c r="AX63" s="134"/>
      <c r="AY63" s="662"/>
      <c r="AZ63" s="395"/>
      <c r="BA63" s="136">
        <f t="shared" si="90"/>
        <v>0</v>
      </c>
      <c r="BB63" s="136">
        <f t="shared" si="91"/>
        <v>0</v>
      </c>
      <c r="BC63" s="137">
        <f t="shared" si="92"/>
        <v>0</v>
      </c>
      <c r="BD63" s="136">
        <f t="shared" si="93"/>
        <v>0</v>
      </c>
      <c r="BE63" s="137">
        <f t="shared" si="94"/>
        <v>0</v>
      </c>
      <c r="BF63" s="668">
        <f t="shared" si="95"/>
        <v>0</v>
      </c>
      <c r="BG63" s="138">
        <f t="shared" si="96"/>
        <v>0</v>
      </c>
      <c r="BH63" s="137">
        <f t="shared" si="97"/>
        <v>0</v>
      </c>
      <c r="BI63" s="137">
        <f t="shared" si="98"/>
        <v>0</v>
      </c>
      <c r="BJ63" s="137">
        <f t="shared" si="99"/>
        <v>0</v>
      </c>
      <c r="BK63" s="137">
        <f t="shared" si="100"/>
        <v>0</v>
      </c>
      <c r="BL63" s="668">
        <f t="shared" si="101"/>
        <v>0</v>
      </c>
      <c r="BM63" s="136">
        <f t="shared" si="102"/>
        <v>0</v>
      </c>
      <c r="BN63" s="137">
        <f t="shared" si="103"/>
        <v>0</v>
      </c>
      <c r="BO63" s="137">
        <f t="shared" si="104"/>
        <v>0</v>
      </c>
      <c r="BP63" s="137">
        <f t="shared" si="105"/>
        <v>0</v>
      </c>
      <c r="BQ63" s="137">
        <f t="shared" si="106"/>
        <v>0</v>
      </c>
      <c r="BR63" s="668">
        <f t="shared" si="107"/>
        <v>0</v>
      </c>
      <c r="BS63" s="136">
        <f t="shared" si="108"/>
        <v>0</v>
      </c>
      <c r="BT63" s="137">
        <f t="shared" si="109"/>
        <v>0</v>
      </c>
      <c r="BU63" s="137">
        <f t="shared" si="110"/>
        <v>0</v>
      </c>
      <c r="BV63" s="668">
        <f t="shared" si="111"/>
        <v>0</v>
      </c>
      <c r="BW63" s="2160"/>
      <c r="BX63" s="2161"/>
      <c r="BY63" s="2162"/>
      <c r="BZ63" s="2160"/>
      <c r="CA63" s="2161"/>
      <c r="CB63" s="2162"/>
      <c r="CC63" s="2160"/>
      <c r="CD63" s="2161"/>
      <c r="CE63" s="2162"/>
      <c r="CF63" s="2163"/>
      <c r="CG63" s="2162"/>
    </row>
    <row r="64" spans="2:85" ht="15" customHeight="1">
      <c r="B64" s="1395">
        <v>57</v>
      </c>
      <c r="C64" s="2143" t="s">
        <v>953</v>
      </c>
      <c r="D64" s="945" t="s">
        <v>7</v>
      </c>
      <c r="E64" s="945">
        <v>2016</v>
      </c>
      <c r="F64" s="945">
        <v>5</v>
      </c>
      <c r="G64" s="130">
        <f t="shared" si="89"/>
        <v>0</v>
      </c>
      <c r="H64" s="131"/>
      <c r="I64" s="128"/>
      <c r="J64" s="132"/>
      <c r="K64" s="662"/>
      <c r="L64" s="393"/>
      <c r="M64" s="133"/>
      <c r="N64" s="134"/>
      <c r="O64" s="662"/>
      <c r="P64" s="395"/>
      <c r="Q64" s="135"/>
      <c r="R64" s="134"/>
      <c r="S64" s="662"/>
      <c r="T64" s="395"/>
      <c r="U64" s="128"/>
      <c r="V64" s="132"/>
      <c r="W64" s="662"/>
      <c r="X64" s="393"/>
      <c r="Y64" s="133"/>
      <c r="Z64" s="134"/>
      <c r="AA64" s="662"/>
      <c r="AB64" s="395"/>
      <c r="AC64" s="133"/>
      <c r="AD64" s="134"/>
      <c r="AE64" s="662"/>
      <c r="AF64" s="395"/>
      <c r="AG64" s="128"/>
      <c r="AH64" s="132"/>
      <c r="AI64" s="662"/>
      <c r="AJ64" s="393"/>
      <c r="AK64" s="133"/>
      <c r="AL64" s="134"/>
      <c r="AM64" s="662"/>
      <c r="AN64" s="665"/>
      <c r="AO64" s="133"/>
      <c r="AP64" s="134"/>
      <c r="AQ64" s="662"/>
      <c r="AR64" s="395"/>
      <c r="AS64" s="133"/>
      <c r="AT64" s="134"/>
      <c r="AU64" s="662"/>
      <c r="AV64" s="395"/>
      <c r="AW64" s="133"/>
      <c r="AX64" s="134"/>
      <c r="AY64" s="662"/>
      <c r="AZ64" s="395"/>
      <c r="BA64" s="136">
        <f t="shared" si="90"/>
        <v>0</v>
      </c>
      <c r="BB64" s="136">
        <f t="shared" si="91"/>
        <v>0</v>
      </c>
      <c r="BC64" s="137">
        <f t="shared" si="92"/>
        <v>0</v>
      </c>
      <c r="BD64" s="136">
        <f t="shared" si="93"/>
        <v>0</v>
      </c>
      <c r="BE64" s="137">
        <f t="shared" si="94"/>
        <v>0</v>
      </c>
      <c r="BF64" s="668">
        <f t="shared" si="95"/>
        <v>0</v>
      </c>
      <c r="BG64" s="138">
        <f t="shared" si="96"/>
        <v>0</v>
      </c>
      <c r="BH64" s="137">
        <f t="shared" si="97"/>
        <v>0</v>
      </c>
      <c r="BI64" s="137">
        <f t="shared" si="98"/>
        <v>0</v>
      </c>
      <c r="BJ64" s="137">
        <f t="shared" si="99"/>
        <v>0</v>
      </c>
      <c r="BK64" s="137">
        <f t="shared" si="100"/>
        <v>0</v>
      </c>
      <c r="BL64" s="668">
        <f t="shared" si="101"/>
        <v>0</v>
      </c>
      <c r="BM64" s="136">
        <f t="shared" si="102"/>
        <v>0</v>
      </c>
      <c r="BN64" s="137">
        <f t="shared" si="103"/>
        <v>0</v>
      </c>
      <c r="BO64" s="137">
        <f t="shared" si="104"/>
        <v>0</v>
      </c>
      <c r="BP64" s="137">
        <f t="shared" si="105"/>
        <v>0</v>
      </c>
      <c r="BQ64" s="137">
        <f t="shared" si="106"/>
        <v>0</v>
      </c>
      <c r="BR64" s="668">
        <f t="shared" si="107"/>
        <v>0</v>
      </c>
      <c r="BS64" s="136">
        <f t="shared" si="108"/>
        <v>0</v>
      </c>
      <c r="BT64" s="137">
        <f t="shared" si="109"/>
        <v>0</v>
      </c>
      <c r="BU64" s="137">
        <f t="shared" si="110"/>
        <v>0</v>
      </c>
      <c r="BV64" s="668">
        <f t="shared" si="111"/>
        <v>0</v>
      </c>
      <c r="BW64" s="2160"/>
      <c r="BX64" s="2161"/>
      <c r="BY64" s="2162"/>
      <c r="BZ64" s="2160"/>
      <c r="CA64" s="2161"/>
      <c r="CB64" s="2162"/>
      <c r="CC64" s="2160"/>
      <c r="CD64" s="2161"/>
      <c r="CE64" s="2162"/>
      <c r="CF64" s="2163"/>
      <c r="CG64" s="2162"/>
    </row>
    <row r="65" spans="2:85" ht="15" customHeight="1">
      <c r="B65" s="1395">
        <v>58</v>
      </c>
      <c r="C65" s="2143" t="s">
        <v>953</v>
      </c>
      <c r="D65" s="945" t="s">
        <v>7</v>
      </c>
      <c r="E65" s="945">
        <v>2016</v>
      </c>
      <c r="F65" s="945">
        <v>6</v>
      </c>
      <c r="G65" s="130">
        <f t="shared" si="89"/>
        <v>0</v>
      </c>
      <c r="H65" s="131"/>
      <c r="I65" s="128"/>
      <c r="J65" s="132"/>
      <c r="K65" s="662"/>
      <c r="L65" s="393"/>
      <c r="M65" s="133"/>
      <c r="N65" s="134"/>
      <c r="O65" s="662"/>
      <c r="P65" s="395"/>
      <c r="Q65" s="135"/>
      <c r="R65" s="134"/>
      <c r="S65" s="662"/>
      <c r="T65" s="395"/>
      <c r="U65" s="128"/>
      <c r="V65" s="132"/>
      <c r="W65" s="662"/>
      <c r="X65" s="393"/>
      <c r="Y65" s="133"/>
      <c r="Z65" s="134"/>
      <c r="AA65" s="662"/>
      <c r="AB65" s="395"/>
      <c r="AC65" s="133"/>
      <c r="AD65" s="134"/>
      <c r="AE65" s="662"/>
      <c r="AF65" s="395"/>
      <c r="AG65" s="128"/>
      <c r="AH65" s="132"/>
      <c r="AI65" s="662"/>
      <c r="AJ65" s="393"/>
      <c r="AK65" s="133"/>
      <c r="AL65" s="134"/>
      <c r="AM65" s="662"/>
      <c r="AN65" s="665"/>
      <c r="AO65" s="133"/>
      <c r="AP65" s="134"/>
      <c r="AQ65" s="662"/>
      <c r="AR65" s="395"/>
      <c r="AS65" s="133"/>
      <c r="AT65" s="134"/>
      <c r="AU65" s="662"/>
      <c r="AV65" s="395"/>
      <c r="AW65" s="133"/>
      <c r="AX65" s="134"/>
      <c r="AY65" s="662"/>
      <c r="AZ65" s="395"/>
      <c r="BA65" s="136">
        <f t="shared" si="90"/>
        <v>0</v>
      </c>
      <c r="BB65" s="136">
        <f t="shared" si="91"/>
        <v>0</v>
      </c>
      <c r="BC65" s="137">
        <f t="shared" si="92"/>
        <v>0</v>
      </c>
      <c r="BD65" s="136">
        <f t="shared" si="93"/>
        <v>0</v>
      </c>
      <c r="BE65" s="137">
        <f t="shared" si="94"/>
        <v>0</v>
      </c>
      <c r="BF65" s="668">
        <f t="shared" si="95"/>
        <v>0</v>
      </c>
      <c r="BG65" s="138">
        <f t="shared" si="96"/>
        <v>0</v>
      </c>
      <c r="BH65" s="137">
        <f t="shared" si="97"/>
        <v>0</v>
      </c>
      <c r="BI65" s="137">
        <f t="shared" si="98"/>
        <v>0</v>
      </c>
      <c r="BJ65" s="137">
        <f t="shared" si="99"/>
        <v>0</v>
      </c>
      <c r="BK65" s="137">
        <f t="shared" si="100"/>
        <v>0</v>
      </c>
      <c r="BL65" s="668">
        <f t="shared" si="101"/>
        <v>0</v>
      </c>
      <c r="BM65" s="136">
        <f t="shared" si="102"/>
        <v>0</v>
      </c>
      <c r="BN65" s="137">
        <f t="shared" si="103"/>
        <v>0</v>
      </c>
      <c r="BO65" s="137">
        <f t="shared" si="104"/>
        <v>0</v>
      </c>
      <c r="BP65" s="137">
        <f t="shared" si="105"/>
        <v>0</v>
      </c>
      <c r="BQ65" s="137">
        <f t="shared" si="106"/>
        <v>0</v>
      </c>
      <c r="BR65" s="668">
        <f t="shared" si="107"/>
        <v>0</v>
      </c>
      <c r="BS65" s="136">
        <f t="shared" si="108"/>
        <v>0</v>
      </c>
      <c r="BT65" s="137">
        <f t="shared" si="109"/>
        <v>0</v>
      </c>
      <c r="BU65" s="137">
        <f t="shared" si="110"/>
        <v>0</v>
      </c>
      <c r="BV65" s="668">
        <f t="shared" si="111"/>
        <v>0</v>
      </c>
      <c r="BW65" s="2160"/>
      <c r="BX65" s="2161"/>
      <c r="BY65" s="2162"/>
      <c r="BZ65" s="2160"/>
      <c r="CA65" s="2161"/>
      <c r="CB65" s="2162"/>
      <c r="CC65" s="2160"/>
      <c r="CD65" s="2161"/>
      <c r="CE65" s="2162"/>
      <c r="CF65" s="2163"/>
      <c r="CG65" s="2162"/>
    </row>
    <row r="66" spans="2:85" ht="15" customHeight="1">
      <c r="B66" s="1395">
        <v>59</v>
      </c>
      <c r="C66" s="2143" t="s">
        <v>953</v>
      </c>
      <c r="D66" s="945" t="s">
        <v>7</v>
      </c>
      <c r="E66" s="945">
        <v>2016</v>
      </c>
      <c r="F66" s="945">
        <v>7</v>
      </c>
      <c r="G66" s="130">
        <f t="shared" si="89"/>
        <v>0</v>
      </c>
      <c r="H66" s="131"/>
      <c r="I66" s="128"/>
      <c r="J66" s="132"/>
      <c r="K66" s="662"/>
      <c r="L66" s="393"/>
      <c r="M66" s="133"/>
      <c r="N66" s="134"/>
      <c r="O66" s="662"/>
      <c r="P66" s="395"/>
      <c r="Q66" s="135"/>
      <c r="R66" s="134"/>
      <c r="S66" s="662"/>
      <c r="T66" s="395"/>
      <c r="U66" s="128"/>
      <c r="V66" s="132"/>
      <c r="W66" s="662"/>
      <c r="X66" s="393"/>
      <c r="Y66" s="133"/>
      <c r="Z66" s="134"/>
      <c r="AA66" s="662"/>
      <c r="AB66" s="395"/>
      <c r="AC66" s="133"/>
      <c r="AD66" s="134"/>
      <c r="AE66" s="662"/>
      <c r="AF66" s="395"/>
      <c r="AG66" s="128"/>
      <c r="AH66" s="132"/>
      <c r="AI66" s="662"/>
      <c r="AJ66" s="393"/>
      <c r="AK66" s="133"/>
      <c r="AL66" s="134"/>
      <c r="AM66" s="662"/>
      <c r="AN66" s="665"/>
      <c r="AO66" s="133"/>
      <c r="AP66" s="134"/>
      <c r="AQ66" s="662"/>
      <c r="AR66" s="395"/>
      <c r="AS66" s="133"/>
      <c r="AT66" s="134"/>
      <c r="AU66" s="662"/>
      <c r="AV66" s="395"/>
      <c r="AW66" s="133"/>
      <c r="AX66" s="134"/>
      <c r="AY66" s="662"/>
      <c r="AZ66" s="395"/>
      <c r="BA66" s="136">
        <f t="shared" si="90"/>
        <v>0</v>
      </c>
      <c r="BB66" s="136">
        <f t="shared" si="91"/>
        <v>0</v>
      </c>
      <c r="BC66" s="137">
        <f t="shared" si="92"/>
        <v>0</v>
      </c>
      <c r="BD66" s="136">
        <f t="shared" si="93"/>
        <v>0</v>
      </c>
      <c r="BE66" s="137">
        <f t="shared" si="94"/>
        <v>0</v>
      </c>
      <c r="BF66" s="668">
        <f t="shared" si="95"/>
        <v>0</v>
      </c>
      <c r="BG66" s="138">
        <f t="shared" si="96"/>
        <v>0</v>
      </c>
      <c r="BH66" s="137">
        <f t="shared" si="97"/>
        <v>0</v>
      </c>
      <c r="BI66" s="137">
        <f t="shared" si="98"/>
        <v>0</v>
      </c>
      <c r="BJ66" s="137">
        <f t="shared" si="99"/>
        <v>0</v>
      </c>
      <c r="BK66" s="137">
        <f t="shared" si="100"/>
        <v>0</v>
      </c>
      <c r="BL66" s="668">
        <f t="shared" si="101"/>
        <v>0</v>
      </c>
      <c r="BM66" s="136">
        <f t="shared" si="102"/>
        <v>0</v>
      </c>
      <c r="BN66" s="137">
        <f t="shared" si="103"/>
        <v>0</v>
      </c>
      <c r="BO66" s="137">
        <f t="shared" si="104"/>
        <v>0</v>
      </c>
      <c r="BP66" s="137">
        <f t="shared" si="105"/>
        <v>0</v>
      </c>
      <c r="BQ66" s="137">
        <f t="shared" si="106"/>
        <v>0</v>
      </c>
      <c r="BR66" s="668">
        <f t="shared" si="107"/>
        <v>0</v>
      </c>
      <c r="BS66" s="136">
        <f t="shared" si="108"/>
        <v>0</v>
      </c>
      <c r="BT66" s="137">
        <f t="shared" si="109"/>
        <v>0</v>
      </c>
      <c r="BU66" s="137">
        <f t="shared" si="110"/>
        <v>0</v>
      </c>
      <c r="BV66" s="668">
        <f t="shared" si="111"/>
        <v>0</v>
      </c>
      <c r="BW66" s="2160"/>
      <c r="BX66" s="2161"/>
      <c r="BY66" s="2162"/>
      <c r="BZ66" s="2160"/>
      <c r="CA66" s="2161"/>
      <c r="CB66" s="2162"/>
      <c r="CC66" s="2160"/>
      <c r="CD66" s="2161"/>
      <c r="CE66" s="2162"/>
      <c r="CF66" s="2163"/>
      <c r="CG66" s="2162"/>
    </row>
    <row r="67" spans="2:85" ht="15" customHeight="1">
      <c r="B67" s="1395">
        <v>60</v>
      </c>
      <c r="C67" s="2143" t="s">
        <v>953</v>
      </c>
      <c r="D67" s="945" t="s">
        <v>7</v>
      </c>
      <c r="E67" s="945">
        <v>2016</v>
      </c>
      <c r="F67" s="945">
        <v>8</v>
      </c>
      <c r="G67" s="130">
        <f t="shared" si="89"/>
        <v>0</v>
      </c>
      <c r="H67" s="131"/>
      <c r="I67" s="128"/>
      <c r="J67" s="132"/>
      <c r="K67" s="662"/>
      <c r="L67" s="393"/>
      <c r="M67" s="133"/>
      <c r="N67" s="134"/>
      <c r="O67" s="662"/>
      <c r="P67" s="395"/>
      <c r="Q67" s="135"/>
      <c r="R67" s="134"/>
      <c r="S67" s="662"/>
      <c r="T67" s="395"/>
      <c r="U67" s="128"/>
      <c r="V67" s="132"/>
      <c r="W67" s="662"/>
      <c r="X67" s="393"/>
      <c r="Y67" s="133"/>
      <c r="Z67" s="134"/>
      <c r="AA67" s="662"/>
      <c r="AB67" s="395"/>
      <c r="AC67" s="133"/>
      <c r="AD67" s="134"/>
      <c r="AE67" s="662"/>
      <c r="AF67" s="395"/>
      <c r="AG67" s="128"/>
      <c r="AH67" s="132"/>
      <c r="AI67" s="662"/>
      <c r="AJ67" s="393"/>
      <c r="AK67" s="133"/>
      <c r="AL67" s="134"/>
      <c r="AM67" s="662"/>
      <c r="AN67" s="665"/>
      <c r="AO67" s="133"/>
      <c r="AP67" s="134"/>
      <c r="AQ67" s="662"/>
      <c r="AR67" s="395"/>
      <c r="AS67" s="133"/>
      <c r="AT67" s="134"/>
      <c r="AU67" s="662"/>
      <c r="AV67" s="395"/>
      <c r="AW67" s="133"/>
      <c r="AX67" s="134"/>
      <c r="AY67" s="662"/>
      <c r="AZ67" s="395"/>
      <c r="BA67" s="136">
        <f t="shared" si="90"/>
        <v>0</v>
      </c>
      <c r="BB67" s="136">
        <f t="shared" si="91"/>
        <v>0</v>
      </c>
      <c r="BC67" s="137">
        <f t="shared" si="92"/>
        <v>0</v>
      </c>
      <c r="BD67" s="136">
        <f t="shared" si="93"/>
        <v>0</v>
      </c>
      <c r="BE67" s="137">
        <f t="shared" si="94"/>
        <v>0</v>
      </c>
      <c r="BF67" s="668">
        <f t="shared" si="95"/>
        <v>0</v>
      </c>
      <c r="BG67" s="138">
        <f t="shared" si="96"/>
        <v>0</v>
      </c>
      <c r="BH67" s="137">
        <f t="shared" si="97"/>
        <v>0</v>
      </c>
      <c r="BI67" s="137">
        <f t="shared" si="98"/>
        <v>0</v>
      </c>
      <c r="BJ67" s="137">
        <f t="shared" si="99"/>
        <v>0</v>
      </c>
      <c r="BK67" s="137">
        <f t="shared" si="100"/>
        <v>0</v>
      </c>
      <c r="BL67" s="668">
        <f t="shared" si="101"/>
        <v>0</v>
      </c>
      <c r="BM67" s="136">
        <f t="shared" si="102"/>
        <v>0</v>
      </c>
      <c r="BN67" s="137">
        <f t="shared" si="103"/>
        <v>0</v>
      </c>
      <c r="BO67" s="137">
        <f t="shared" si="104"/>
        <v>0</v>
      </c>
      <c r="BP67" s="137">
        <f t="shared" si="105"/>
        <v>0</v>
      </c>
      <c r="BQ67" s="137">
        <f t="shared" si="106"/>
        <v>0</v>
      </c>
      <c r="BR67" s="668">
        <f t="shared" si="107"/>
        <v>0</v>
      </c>
      <c r="BS67" s="136">
        <f t="shared" si="108"/>
        <v>0</v>
      </c>
      <c r="BT67" s="137">
        <f t="shared" si="109"/>
        <v>0</v>
      </c>
      <c r="BU67" s="137">
        <f t="shared" si="110"/>
        <v>0</v>
      </c>
      <c r="BV67" s="668">
        <f t="shared" si="111"/>
        <v>0</v>
      </c>
      <c r="BW67" s="2160"/>
      <c r="BX67" s="2161"/>
      <c r="BY67" s="2162"/>
      <c r="BZ67" s="2160"/>
      <c r="CA67" s="2161"/>
      <c r="CB67" s="2162"/>
      <c r="CC67" s="2160"/>
      <c r="CD67" s="2161"/>
      <c r="CE67" s="2162"/>
      <c r="CF67" s="2163"/>
      <c r="CG67" s="2162"/>
    </row>
    <row r="68" spans="2:85" ht="15" customHeight="1">
      <c r="B68" s="1395">
        <v>61</v>
      </c>
      <c r="C68" s="2143" t="s">
        <v>953</v>
      </c>
      <c r="D68" s="945" t="s">
        <v>7</v>
      </c>
      <c r="E68" s="945">
        <v>2016</v>
      </c>
      <c r="F68" s="945">
        <v>9</v>
      </c>
      <c r="G68" s="130">
        <f t="shared" si="89"/>
        <v>0</v>
      </c>
      <c r="H68" s="131"/>
      <c r="I68" s="128"/>
      <c r="J68" s="132"/>
      <c r="K68" s="662"/>
      <c r="L68" s="393"/>
      <c r="M68" s="133"/>
      <c r="N68" s="134"/>
      <c r="O68" s="662"/>
      <c r="P68" s="395"/>
      <c r="Q68" s="135"/>
      <c r="R68" s="134"/>
      <c r="S68" s="662"/>
      <c r="T68" s="395"/>
      <c r="U68" s="128"/>
      <c r="V68" s="132"/>
      <c r="W68" s="662"/>
      <c r="X68" s="393"/>
      <c r="Y68" s="133"/>
      <c r="Z68" s="134"/>
      <c r="AA68" s="662"/>
      <c r="AB68" s="395"/>
      <c r="AC68" s="133"/>
      <c r="AD68" s="134"/>
      <c r="AE68" s="662"/>
      <c r="AF68" s="395"/>
      <c r="AG68" s="128"/>
      <c r="AH68" s="132"/>
      <c r="AI68" s="662"/>
      <c r="AJ68" s="393"/>
      <c r="AK68" s="133"/>
      <c r="AL68" s="134"/>
      <c r="AM68" s="662"/>
      <c r="AN68" s="665"/>
      <c r="AO68" s="133"/>
      <c r="AP68" s="134"/>
      <c r="AQ68" s="662"/>
      <c r="AR68" s="395"/>
      <c r="AS68" s="133"/>
      <c r="AT68" s="134"/>
      <c r="AU68" s="662"/>
      <c r="AV68" s="395"/>
      <c r="AW68" s="133"/>
      <c r="AX68" s="134"/>
      <c r="AY68" s="662"/>
      <c r="AZ68" s="395"/>
      <c r="BA68" s="136">
        <f t="shared" si="90"/>
        <v>0</v>
      </c>
      <c r="BB68" s="136">
        <f t="shared" si="91"/>
        <v>0</v>
      </c>
      <c r="BC68" s="137">
        <f t="shared" si="92"/>
        <v>0</v>
      </c>
      <c r="BD68" s="136">
        <f t="shared" si="93"/>
        <v>0</v>
      </c>
      <c r="BE68" s="137">
        <f t="shared" si="94"/>
        <v>0</v>
      </c>
      <c r="BF68" s="668">
        <f t="shared" si="95"/>
        <v>0</v>
      </c>
      <c r="BG68" s="138">
        <f t="shared" si="96"/>
        <v>0</v>
      </c>
      <c r="BH68" s="137">
        <f t="shared" si="97"/>
        <v>0</v>
      </c>
      <c r="BI68" s="137">
        <f t="shared" si="98"/>
        <v>0</v>
      </c>
      <c r="BJ68" s="137">
        <f t="shared" si="99"/>
        <v>0</v>
      </c>
      <c r="BK68" s="137">
        <f t="shared" si="100"/>
        <v>0</v>
      </c>
      <c r="BL68" s="668">
        <f t="shared" si="101"/>
        <v>0</v>
      </c>
      <c r="BM68" s="136">
        <f t="shared" si="102"/>
        <v>0</v>
      </c>
      <c r="BN68" s="137">
        <f t="shared" si="103"/>
        <v>0</v>
      </c>
      <c r="BO68" s="137">
        <f t="shared" si="104"/>
        <v>0</v>
      </c>
      <c r="BP68" s="137">
        <f t="shared" si="105"/>
        <v>0</v>
      </c>
      <c r="BQ68" s="137">
        <f t="shared" si="106"/>
        <v>0</v>
      </c>
      <c r="BR68" s="668">
        <f t="shared" si="107"/>
        <v>0</v>
      </c>
      <c r="BS68" s="136">
        <f t="shared" si="108"/>
        <v>0</v>
      </c>
      <c r="BT68" s="137">
        <f t="shared" si="109"/>
        <v>0</v>
      </c>
      <c r="BU68" s="137">
        <f t="shared" si="110"/>
        <v>0</v>
      </c>
      <c r="BV68" s="668">
        <f t="shared" si="111"/>
        <v>0</v>
      </c>
      <c r="BW68" s="2160"/>
      <c r="BX68" s="2161"/>
      <c r="BY68" s="2162"/>
      <c r="BZ68" s="2160"/>
      <c r="CA68" s="2161"/>
      <c r="CB68" s="2162"/>
      <c r="CC68" s="2160"/>
      <c r="CD68" s="2161"/>
      <c r="CE68" s="2162"/>
      <c r="CF68" s="2163"/>
      <c r="CG68" s="2162"/>
    </row>
    <row r="69" spans="2:85" ht="15" customHeight="1">
      <c r="B69" s="1395">
        <v>62</v>
      </c>
      <c r="C69" s="2143" t="s">
        <v>953</v>
      </c>
      <c r="D69" s="945" t="s">
        <v>7</v>
      </c>
      <c r="E69" s="945">
        <v>2016</v>
      </c>
      <c r="F69" s="945">
        <v>10</v>
      </c>
      <c r="G69" s="130">
        <f t="shared" si="89"/>
        <v>0</v>
      </c>
      <c r="H69" s="131"/>
      <c r="I69" s="128"/>
      <c r="J69" s="132"/>
      <c r="K69" s="662"/>
      <c r="L69" s="393"/>
      <c r="M69" s="133"/>
      <c r="N69" s="134"/>
      <c r="O69" s="662"/>
      <c r="P69" s="395"/>
      <c r="Q69" s="135"/>
      <c r="R69" s="134"/>
      <c r="S69" s="662"/>
      <c r="T69" s="395"/>
      <c r="U69" s="128"/>
      <c r="V69" s="132"/>
      <c r="W69" s="662"/>
      <c r="X69" s="393"/>
      <c r="Y69" s="133"/>
      <c r="Z69" s="134"/>
      <c r="AA69" s="662"/>
      <c r="AB69" s="395"/>
      <c r="AC69" s="133"/>
      <c r="AD69" s="134"/>
      <c r="AE69" s="662"/>
      <c r="AF69" s="395"/>
      <c r="AG69" s="128"/>
      <c r="AH69" s="132"/>
      <c r="AI69" s="662"/>
      <c r="AJ69" s="393"/>
      <c r="AK69" s="133"/>
      <c r="AL69" s="134"/>
      <c r="AM69" s="662"/>
      <c r="AN69" s="665"/>
      <c r="AO69" s="133"/>
      <c r="AP69" s="134"/>
      <c r="AQ69" s="662"/>
      <c r="AR69" s="395"/>
      <c r="AS69" s="133"/>
      <c r="AT69" s="134"/>
      <c r="AU69" s="662"/>
      <c r="AV69" s="395"/>
      <c r="AW69" s="133"/>
      <c r="AX69" s="134"/>
      <c r="AY69" s="662"/>
      <c r="AZ69" s="395"/>
      <c r="BA69" s="136">
        <f t="shared" si="90"/>
        <v>0</v>
      </c>
      <c r="BB69" s="136">
        <f t="shared" si="91"/>
        <v>0</v>
      </c>
      <c r="BC69" s="137">
        <f t="shared" si="92"/>
        <v>0</v>
      </c>
      <c r="BD69" s="136">
        <f t="shared" si="93"/>
        <v>0</v>
      </c>
      <c r="BE69" s="137">
        <f t="shared" si="94"/>
        <v>0</v>
      </c>
      <c r="BF69" s="668">
        <f t="shared" si="95"/>
        <v>0</v>
      </c>
      <c r="BG69" s="138">
        <f t="shared" si="96"/>
        <v>0</v>
      </c>
      <c r="BH69" s="137">
        <f t="shared" si="97"/>
        <v>0</v>
      </c>
      <c r="BI69" s="137">
        <f t="shared" si="98"/>
        <v>0</v>
      </c>
      <c r="BJ69" s="137">
        <f t="shared" si="99"/>
        <v>0</v>
      </c>
      <c r="BK69" s="137">
        <f t="shared" si="100"/>
        <v>0</v>
      </c>
      <c r="BL69" s="668">
        <f t="shared" si="101"/>
        <v>0</v>
      </c>
      <c r="BM69" s="136">
        <f t="shared" si="102"/>
        <v>0</v>
      </c>
      <c r="BN69" s="137">
        <f t="shared" si="103"/>
        <v>0</v>
      </c>
      <c r="BO69" s="137">
        <f t="shared" si="104"/>
        <v>0</v>
      </c>
      <c r="BP69" s="137">
        <f t="shared" si="105"/>
        <v>0</v>
      </c>
      <c r="BQ69" s="137">
        <f t="shared" si="106"/>
        <v>0</v>
      </c>
      <c r="BR69" s="668">
        <f t="shared" si="107"/>
        <v>0</v>
      </c>
      <c r="BS69" s="136">
        <f t="shared" si="108"/>
        <v>0</v>
      </c>
      <c r="BT69" s="137">
        <f t="shared" si="109"/>
        <v>0</v>
      </c>
      <c r="BU69" s="137">
        <f t="shared" si="110"/>
        <v>0</v>
      </c>
      <c r="BV69" s="668">
        <f t="shared" si="111"/>
        <v>0</v>
      </c>
      <c r="BW69" s="2160"/>
      <c r="BX69" s="2161"/>
      <c r="BY69" s="2162"/>
      <c r="BZ69" s="2160"/>
      <c r="CA69" s="2161"/>
      <c r="CB69" s="2162"/>
      <c r="CC69" s="2160"/>
      <c r="CD69" s="2161"/>
      <c r="CE69" s="2162"/>
      <c r="CF69" s="2163"/>
      <c r="CG69" s="2162"/>
    </row>
    <row r="70" spans="2:85" ht="15" customHeight="1">
      <c r="B70" s="1395">
        <v>63</v>
      </c>
      <c r="C70" s="2143" t="s">
        <v>953</v>
      </c>
      <c r="D70" s="945" t="s">
        <v>7</v>
      </c>
      <c r="E70" s="945">
        <v>2016</v>
      </c>
      <c r="F70" s="945">
        <v>11</v>
      </c>
      <c r="G70" s="130">
        <f t="shared" si="89"/>
        <v>0</v>
      </c>
      <c r="H70" s="131"/>
      <c r="I70" s="128"/>
      <c r="J70" s="132"/>
      <c r="K70" s="662"/>
      <c r="L70" s="393"/>
      <c r="M70" s="133"/>
      <c r="N70" s="134"/>
      <c r="O70" s="662"/>
      <c r="P70" s="395"/>
      <c r="Q70" s="135"/>
      <c r="R70" s="134"/>
      <c r="S70" s="662"/>
      <c r="T70" s="395"/>
      <c r="U70" s="128"/>
      <c r="V70" s="132"/>
      <c r="W70" s="662"/>
      <c r="X70" s="393"/>
      <c r="Y70" s="133"/>
      <c r="Z70" s="134"/>
      <c r="AA70" s="662"/>
      <c r="AB70" s="395"/>
      <c r="AC70" s="133"/>
      <c r="AD70" s="134"/>
      <c r="AE70" s="662"/>
      <c r="AF70" s="395"/>
      <c r="AG70" s="128"/>
      <c r="AH70" s="132"/>
      <c r="AI70" s="662"/>
      <c r="AJ70" s="393"/>
      <c r="AK70" s="133"/>
      <c r="AL70" s="134"/>
      <c r="AM70" s="662"/>
      <c r="AN70" s="665"/>
      <c r="AO70" s="133"/>
      <c r="AP70" s="134"/>
      <c r="AQ70" s="662"/>
      <c r="AR70" s="395"/>
      <c r="AS70" s="133"/>
      <c r="AT70" s="134"/>
      <c r="AU70" s="662"/>
      <c r="AV70" s="395"/>
      <c r="AW70" s="133"/>
      <c r="AX70" s="134"/>
      <c r="AY70" s="662"/>
      <c r="AZ70" s="395"/>
      <c r="BA70" s="136">
        <f t="shared" si="90"/>
        <v>0</v>
      </c>
      <c r="BB70" s="136">
        <f t="shared" si="91"/>
        <v>0</v>
      </c>
      <c r="BC70" s="137">
        <f t="shared" si="92"/>
        <v>0</v>
      </c>
      <c r="BD70" s="136">
        <f t="shared" si="93"/>
        <v>0</v>
      </c>
      <c r="BE70" s="137">
        <f t="shared" si="94"/>
        <v>0</v>
      </c>
      <c r="BF70" s="668">
        <f t="shared" si="95"/>
        <v>0</v>
      </c>
      <c r="BG70" s="138">
        <f t="shared" si="96"/>
        <v>0</v>
      </c>
      <c r="BH70" s="137">
        <f t="shared" si="97"/>
        <v>0</v>
      </c>
      <c r="BI70" s="137">
        <f t="shared" si="98"/>
        <v>0</v>
      </c>
      <c r="BJ70" s="137">
        <f t="shared" si="99"/>
        <v>0</v>
      </c>
      <c r="BK70" s="137">
        <f t="shared" si="100"/>
        <v>0</v>
      </c>
      <c r="BL70" s="668">
        <f t="shared" si="101"/>
        <v>0</v>
      </c>
      <c r="BM70" s="136">
        <f t="shared" si="102"/>
        <v>0</v>
      </c>
      <c r="BN70" s="137">
        <f t="shared" si="103"/>
        <v>0</v>
      </c>
      <c r="BO70" s="137">
        <f t="shared" si="104"/>
        <v>0</v>
      </c>
      <c r="BP70" s="137">
        <f t="shared" si="105"/>
        <v>0</v>
      </c>
      <c r="BQ70" s="137">
        <f t="shared" si="106"/>
        <v>0</v>
      </c>
      <c r="BR70" s="668">
        <f t="shared" si="107"/>
        <v>0</v>
      </c>
      <c r="BS70" s="136">
        <f t="shared" si="108"/>
        <v>0</v>
      </c>
      <c r="BT70" s="137">
        <f t="shared" si="109"/>
        <v>0</v>
      </c>
      <c r="BU70" s="137">
        <f t="shared" si="110"/>
        <v>0</v>
      </c>
      <c r="BV70" s="668">
        <f t="shared" si="111"/>
        <v>0</v>
      </c>
      <c r="BW70" s="2160"/>
      <c r="BX70" s="2161"/>
      <c r="BY70" s="2162"/>
      <c r="BZ70" s="2160"/>
      <c r="CA70" s="2161"/>
      <c r="CB70" s="2162"/>
      <c r="CC70" s="2160"/>
      <c r="CD70" s="2161"/>
      <c r="CE70" s="2162"/>
      <c r="CF70" s="2163"/>
      <c r="CG70" s="2162"/>
    </row>
    <row r="71" spans="2:85" ht="15.75" customHeight="1">
      <c r="B71" s="1395">
        <v>64</v>
      </c>
      <c r="C71" s="2143" t="s">
        <v>953</v>
      </c>
      <c r="D71" s="945" t="s">
        <v>7</v>
      </c>
      <c r="E71" s="945">
        <v>2016</v>
      </c>
      <c r="F71" s="945" t="s">
        <v>458</v>
      </c>
      <c r="G71" s="139">
        <f t="shared" si="89"/>
        <v>0</v>
      </c>
      <c r="H71" s="131"/>
      <c r="I71" s="128"/>
      <c r="J71" s="132"/>
      <c r="K71" s="663"/>
      <c r="L71" s="393"/>
      <c r="M71" s="133"/>
      <c r="N71" s="134"/>
      <c r="O71" s="663"/>
      <c r="P71" s="395"/>
      <c r="Q71" s="135"/>
      <c r="R71" s="134"/>
      <c r="S71" s="663"/>
      <c r="T71" s="395"/>
      <c r="U71" s="128"/>
      <c r="V71" s="132"/>
      <c r="W71" s="663"/>
      <c r="X71" s="393"/>
      <c r="Y71" s="133"/>
      <c r="Z71" s="134"/>
      <c r="AA71" s="663"/>
      <c r="AB71" s="395"/>
      <c r="AC71" s="133"/>
      <c r="AD71" s="134"/>
      <c r="AE71" s="663"/>
      <c r="AF71" s="395"/>
      <c r="AG71" s="128"/>
      <c r="AH71" s="132"/>
      <c r="AI71" s="663"/>
      <c r="AJ71" s="393"/>
      <c r="AK71" s="133"/>
      <c r="AL71" s="134"/>
      <c r="AM71" s="663"/>
      <c r="AN71" s="665"/>
      <c r="AO71" s="133"/>
      <c r="AP71" s="134"/>
      <c r="AQ71" s="663"/>
      <c r="AR71" s="395"/>
      <c r="AS71" s="133"/>
      <c r="AT71" s="134"/>
      <c r="AU71" s="663"/>
      <c r="AV71" s="395"/>
      <c r="AW71" s="133"/>
      <c r="AX71" s="134"/>
      <c r="AY71" s="663"/>
      <c r="AZ71" s="395"/>
      <c r="BA71" s="136">
        <f t="shared" si="90"/>
        <v>0</v>
      </c>
      <c r="BB71" s="136">
        <f t="shared" si="91"/>
        <v>0</v>
      </c>
      <c r="BC71" s="137">
        <f t="shared" si="92"/>
        <v>0</v>
      </c>
      <c r="BD71" s="136">
        <f t="shared" si="93"/>
        <v>0</v>
      </c>
      <c r="BE71" s="137">
        <f t="shared" si="94"/>
        <v>0</v>
      </c>
      <c r="BF71" s="668">
        <f t="shared" si="95"/>
        <v>0</v>
      </c>
      <c r="BG71" s="138">
        <f t="shared" si="96"/>
        <v>0</v>
      </c>
      <c r="BH71" s="137">
        <f t="shared" si="97"/>
        <v>0</v>
      </c>
      <c r="BI71" s="137">
        <f t="shared" si="98"/>
        <v>0</v>
      </c>
      <c r="BJ71" s="137">
        <f t="shared" si="99"/>
        <v>0</v>
      </c>
      <c r="BK71" s="137">
        <f t="shared" si="100"/>
        <v>0</v>
      </c>
      <c r="BL71" s="668">
        <f t="shared" si="101"/>
        <v>0</v>
      </c>
      <c r="BM71" s="136">
        <f t="shared" si="102"/>
        <v>0</v>
      </c>
      <c r="BN71" s="137">
        <f t="shared" si="103"/>
        <v>0</v>
      </c>
      <c r="BO71" s="137">
        <f t="shared" si="104"/>
        <v>0</v>
      </c>
      <c r="BP71" s="137">
        <f t="shared" si="105"/>
        <v>0</v>
      </c>
      <c r="BQ71" s="137">
        <f t="shared" si="106"/>
        <v>0</v>
      </c>
      <c r="BR71" s="668">
        <f t="shared" si="107"/>
        <v>0</v>
      </c>
      <c r="BS71" s="136">
        <f t="shared" si="108"/>
        <v>0</v>
      </c>
      <c r="BT71" s="137">
        <f t="shared" si="109"/>
        <v>0</v>
      </c>
      <c r="BU71" s="137">
        <f t="shared" si="110"/>
        <v>0</v>
      </c>
      <c r="BV71" s="668">
        <f t="shared" si="111"/>
        <v>0</v>
      </c>
      <c r="BW71" s="1379"/>
      <c r="BX71" s="1378"/>
      <c r="BY71" s="1377"/>
      <c r="BZ71" s="1379"/>
      <c r="CA71" s="1378"/>
      <c r="CB71" s="1377"/>
      <c r="CC71" s="1379"/>
      <c r="CD71" s="1378"/>
      <c r="CE71" s="1377"/>
      <c r="CF71" s="2164"/>
      <c r="CG71" s="1377"/>
    </row>
    <row r="72" spans="2:85" s="2123" customFormat="1" ht="15.75" customHeight="1" thickBot="1">
      <c r="B72" s="2144">
        <v>65</v>
      </c>
      <c r="C72" s="2145" t="s">
        <v>954</v>
      </c>
      <c r="D72" s="1394" t="s">
        <v>7</v>
      </c>
      <c r="E72" s="1394">
        <v>2016</v>
      </c>
      <c r="F72" s="1394" t="s">
        <v>49</v>
      </c>
      <c r="G72" s="140">
        <f t="shared" ref="G72:AL72" si="112">SUM(G60:G71)</f>
        <v>0</v>
      </c>
      <c r="H72" s="141">
        <f t="shared" si="112"/>
        <v>0</v>
      </c>
      <c r="I72" s="447">
        <f t="shared" si="112"/>
        <v>0</v>
      </c>
      <c r="J72" s="448">
        <f t="shared" si="112"/>
        <v>0</v>
      </c>
      <c r="K72" s="442">
        <f t="shared" si="112"/>
        <v>0</v>
      </c>
      <c r="L72" s="449">
        <f t="shared" si="112"/>
        <v>0</v>
      </c>
      <c r="M72" s="450">
        <f t="shared" si="112"/>
        <v>0</v>
      </c>
      <c r="N72" s="443">
        <f t="shared" si="112"/>
        <v>0</v>
      </c>
      <c r="O72" s="443">
        <f t="shared" si="112"/>
        <v>0</v>
      </c>
      <c r="P72" s="451">
        <f t="shared" si="112"/>
        <v>0</v>
      </c>
      <c r="Q72" s="452">
        <f t="shared" si="112"/>
        <v>0</v>
      </c>
      <c r="R72" s="443">
        <f t="shared" si="112"/>
        <v>0</v>
      </c>
      <c r="S72" s="443">
        <f t="shared" si="112"/>
        <v>0</v>
      </c>
      <c r="T72" s="451">
        <f t="shared" si="112"/>
        <v>0</v>
      </c>
      <c r="U72" s="447">
        <f t="shared" si="112"/>
        <v>0</v>
      </c>
      <c r="V72" s="448">
        <f t="shared" si="112"/>
        <v>0</v>
      </c>
      <c r="W72" s="442">
        <f t="shared" si="112"/>
        <v>0</v>
      </c>
      <c r="X72" s="449">
        <f t="shared" si="112"/>
        <v>0</v>
      </c>
      <c r="Y72" s="450">
        <f t="shared" si="112"/>
        <v>0</v>
      </c>
      <c r="Z72" s="443">
        <f t="shared" si="112"/>
        <v>0</v>
      </c>
      <c r="AA72" s="443">
        <f t="shared" si="112"/>
        <v>0</v>
      </c>
      <c r="AB72" s="666">
        <f t="shared" si="112"/>
        <v>0</v>
      </c>
      <c r="AC72" s="450">
        <f t="shared" si="112"/>
        <v>0</v>
      </c>
      <c r="AD72" s="443">
        <f t="shared" si="112"/>
        <v>0</v>
      </c>
      <c r="AE72" s="443">
        <f t="shared" si="112"/>
        <v>0</v>
      </c>
      <c r="AF72" s="666">
        <f t="shared" si="112"/>
        <v>0</v>
      </c>
      <c r="AG72" s="447">
        <f t="shared" si="112"/>
        <v>0</v>
      </c>
      <c r="AH72" s="448">
        <f t="shared" si="112"/>
        <v>0</v>
      </c>
      <c r="AI72" s="442">
        <f t="shared" si="112"/>
        <v>0</v>
      </c>
      <c r="AJ72" s="449">
        <f t="shared" si="112"/>
        <v>0</v>
      </c>
      <c r="AK72" s="450">
        <f t="shared" si="112"/>
        <v>0</v>
      </c>
      <c r="AL72" s="443">
        <f t="shared" si="112"/>
        <v>0</v>
      </c>
      <c r="AM72" s="442">
        <f t="shared" ref="AM72:BV72" si="113">SUM(AM60:AM71)</f>
        <v>0</v>
      </c>
      <c r="AN72" s="449">
        <f t="shared" si="113"/>
        <v>0</v>
      </c>
      <c r="AO72" s="450">
        <f t="shared" si="113"/>
        <v>0</v>
      </c>
      <c r="AP72" s="443">
        <f t="shared" si="113"/>
        <v>0</v>
      </c>
      <c r="AQ72" s="442">
        <f t="shared" si="113"/>
        <v>0</v>
      </c>
      <c r="AR72" s="666">
        <f t="shared" si="113"/>
        <v>0</v>
      </c>
      <c r="AS72" s="450">
        <f t="shared" si="113"/>
        <v>0</v>
      </c>
      <c r="AT72" s="443">
        <f t="shared" si="113"/>
        <v>0</v>
      </c>
      <c r="AU72" s="442">
        <f t="shared" si="113"/>
        <v>0</v>
      </c>
      <c r="AV72" s="666">
        <f t="shared" si="113"/>
        <v>0</v>
      </c>
      <c r="AW72" s="450">
        <f t="shared" si="113"/>
        <v>0</v>
      </c>
      <c r="AX72" s="443">
        <f t="shared" si="113"/>
        <v>0</v>
      </c>
      <c r="AY72" s="442">
        <f t="shared" si="113"/>
        <v>0</v>
      </c>
      <c r="AZ72" s="666">
        <f t="shared" si="113"/>
        <v>0</v>
      </c>
      <c r="BA72" s="445">
        <f t="shared" si="113"/>
        <v>0</v>
      </c>
      <c r="BB72" s="445">
        <f t="shared" si="113"/>
        <v>0</v>
      </c>
      <c r="BC72" s="445">
        <f t="shared" si="113"/>
        <v>0</v>
      </c>
      <c r="BD72" s="445">
        <f t="shared" si="113"/>
        <v>0</v>
      </c>
      <c r="BE72" s="445">
        <f t="shared" si="113"/>
        <v>0</v>
      </c>
      <c r="BF72" s="669">
        <f t="shared" si="113"/>
        <v>0</v>
      </c>
      <c r="BG72" s="653">
        <f t="shared" si="113"/>
        <v>0</v>
      </c>
      <c r="BH72" s="444">
        <f t="shared" si="113"/>
        <v>0</v>
      </c>
      <c r="BI72" s="446">
        <f t="shared" si="113"/>
        <v>0</v>
      </c>
      <c r="BJ72" s="444">
        <f t="shared" si="113"/>
        <v>0</v>
      </c>
      <c r="BK72" s="444">
        <f t="shared" si="113"/>
        <v>0</v>
      </c>
      <c r="BL72" s="669">
        <f t="shared" si="113"/>
        <v>0</v>
      </c>
      <c r="BM72" s="656">
        <f t="shared" si="113"/>
        <v>0</v>
      </c>
      <c r="BN72" s="444">
        <f t="shared" si="113"/>
        <v>0</v>
      </c>
      <c r="BO72" s="446">
        <f t="shared" si="113"/>
        <v>0</v>
      </c>
      <c r="BP72" s="444">
        <f t="shared" si="113"/>
        <v>0</v>
      </c>
      <c r="BQ72" s="444">
        <f t="shared" si="113"/>
        <v>0</v>
      </c>
      <c r="BR72" s="669">
        <f t="shared" si="113"/>
        <v>0</v>
      </c>
      <c r="BS72" s="653">
        <f t="shared" si="113"/>
        <v>0</v>
      </c>
      <c r="BT72" s="444">
        <f t="shared" si="113"/>
        <v>0</v>
      </c>
      <c r="BU72" s="446">
        <f t="shared" si="113"/>
        <v>0</v>
      </c>
      <c r="BV72" s="669">
        <f t="shared" si="113"/>
        <v>0</v>
      </c>
      <c r="BW72" s="2165"/>
      <c r="BX72" s="2166"/>
      <c r="BY72" s="2167"/>
      <c r="BZ72" s="2165"/>
      <c r="CA72" s="2166"/>
      <c r="CB72" s="2167"/>
      <c r="CC72" s="2165"/>
      <c r="CD72" s="2166"/>
      <c r="CE72" s="2167"/>
      <c r="CF72" s="2168"/>
      <c r="CG72" s="2167"/>
    </row>
    <row r="73" spans="2:85" ht="15" customHeight="1">
      <c r="B73" s="1395">
        <v>66</v>
      </c>
      <c r="C73" s="2143" t="s">
        <v>953</v>
      </c>
      <c r="D73" s="945" t="s">
        <v>7</v>
      </c>
      <c r="E73" s="945">
        <v>2017</v>
      </c>
      <c r="F73" s="945">
        <v>1</v>
      </c>
      <c r="G73" s="121">
        <f t="shared" ref="G73:G84" si="114">I73+M73+Q73+U73+Y73+AC73+AG73+AK73+AO73+AS73+AW73</f>
        <v>0</v>
      </c>
      <c r="H73" s="122"/>
      <c r="I73" s="123"/>
      <c r="J73" s="124"/>
      <c r="K73" s="661"/>
      <c r="L73" s="392"/>
      <c r="M73" s="125"/>
      <c r="N73" s="126"/>
      <c r="O73" s="661"/>
      <c r="P73" s="394"/>
      <c r="Q73" s="127"/>
      <c r="R73" s="126"/>
      <c r="S73" s="661"/>
      <c r="T73" s="394"/>
      <c r="U73" s="123"/>
      <c r="V73" s="124"/>
      <c r="W73" s="661"/>
      <c r="X73" s="392"/>
      <c r="Y73" s="125"/>
      <c r="Z73" s="126"/>
      <c r="AA73" s="661"/>
      <c r="AB73" s="394"/>
      <c r="AC73" s="125"/>
      <c r="AD73" s="126"/>
      <c r="AE73" s="661"/>
      <c r="AF73" s="394"/>
      <c r="AG73" s="123"/>
      <c r="AH73" s="124"/>
      <c r="AI73" s="661"/>
      <c r="AJ73" s="392"/>
      <c r="AK73" s="125"/>
      <c r="AL73" s="126"/>
      <c r="AM73" s="661"/>
      <c r="AN73" s="664"/>
      <c r="AO73" s="125"/>
      <c r="AP73" s="126"/>
      <c r="AQ73" s="661"/>
      <c r="AR73" s="394"/>
      <c r="AS73" s="125"/>
      <c r="AT73" s="126"/>
      <c r="AU73" s="661"/>
      <c r="AV73" s="394"/>
      <c r="AW73" s="125"/>
      <c r="AX73" s="126"/>
      <c r="AY73" s="661"/>
      <c r="AZ73" s="394"/>
      <c r="BA73" s="136">
        <f t="shared" ref="BA73:BA84" si="115">MAX(0,1.06*BW73*I73-12.5*J73)</f>
        <v>0</v>
      </c>
      <c r="BB73" s="129">
        <f t="shared" ref="BB73:BB84" si="116">MAX(0,1.06*BW73*K73-12.5*L73)</f>
        <v>0</v>
      </c>
      <c r="BC73" s="129">
        <f t="shared" ref="BC73:BC84" si="117">MAX(0,1.06*BX73*M73-12.5*N73)</f>
        <v>0</v>
      </c>
      <c r="BD73" s="129">
        <f t="shared" ref="BD73:BD84" si="118">MAX(0,1.06*BX73*O73-12.5*P73)</f>
        <v>0</v>
      </c>
      <c r="BE73" s="129">
        <f t="shared" ref="BE73:BE84" si="119">MAX(0,1.06*BY73*Q73-12.5*R73)</f>
        <v>0</v>
      </c>
      <c r="BF73" s="667">
        <f t="shared" ref="BF73:BF84" si="120">MAX(0,1.06*BY73*S73-12.5*T73)</f>
        <v>0</v>
      </c>
      <c r="BG73" s="138">
        <f t="shared" ref="BG73:BG84" si="121">MAX(0,1.06*BZ73*U73-12.5*V73)</f>
        <v>0</v>
      </c>
      <c r="BH73" s="129">
        <f t="shared" ref="BH73:BH84" si="122">MAX(0,1.06*BZ73*W73-12.5*X73)</f>
        <v>0</v>
      </c>
      <c r="BI73" s="129">
        <f t="shared" ref="BI73:BI84" si="123">MAX(0,1.06*CA73*Y73-12.5*Z73)</f>
        <v>0</v>
      </c>
      <c r="BJ73" s="129">
        <f t="shared" ref="BJ73:BJ84" si="124">MAX(0,1.06*CA73*AA73-12.5*AB73)</f>
        <v>0</v>
      </c>
      <c r="BK73" s="129">
        <f t="shared" ref="BK73:BK84" si="125">MAX(0,1.06*CB73*AC73-12.5*AD73)</f>
        <v>0</v>
      </c>
      <c r="BL73" s="667">
        <f t="shared" ref="BL73:BL84" si="126">MAX(0,1.06*CB73*AE73-12.5*AF73)</f>
        <v>0</v>
      </c>
      <c r="BM73" s="136">
        <f t="shared" ref="BM73:BM84" si="127">MAX(0,1.06*CC73*AG73-12.5*AH73)</f>
        <v>0</v>
      </c>
      <c r="BN73" s="129">
        <f t="shared" ref="BN73:BN84" si="128">MAX(0,1.06*CC73*AI73-12.5*AJ73)</f>
        <v>0</v>
      </c>
      <c r="BO73" s="129">
        <f t="shared" ref="BO73:BO84" si="129">MAX(0,1.06*CD73*AK73-12.5*AL73)</f>
        <v>0</v>
      </c>
      <c r="BP73" s="129">
        <f t="shared" ref="BP73:BP84" si="130">MAX(0,1.06*CD73*AM73-12.5*AN73)</f>
        <v>0</v>
      </c>
      <c r="BQ73" s="129">
        <f t="shared" ref="BQ73:BQ84" si="131">MAX(0,1.06*CE73*AO73-12.5*AP73)</f>
        <v>0</v>
      </c>
      <c r="BR73" s="667">
        <f t="shared" ref="BR73:BR84" si="132">MAX(0,1.06*CE73*AQ73-12.5*AR73)</f>
        <v>0</v>
      </c>
      <c r="BS73" s="136">
        <f t="shared" ref="BS73:BS84" si="133">MAX(0,1.06*CF73*AS73-12.5*AT73)</f>
        <v>0</v>
      </c>
      <c r="BT73" s="137">
        <f t="shared" ref="BT73:BT84" si="134">MAX(0,1.06*CF73*AU73-12.5*AV73)</f>
        <v>0</v>
      </c>
      <c r="BU73" s="136">
        <f t="shared" ref="BU73:BU84" si="135">MAX(0,1.06*CG73*AW73-12.5*AX73)</f>
        <v>0</v>
      </c>
      <c r="BV73" s="668">
        <f t="shared" ref="BV73:BV84" si="136">MAX(0,1.06*CG73*AY73-12.5*AZ73)</f>
        <v>0</v>
      </c>
      <c r="BW73" s="2156"/>
      <c r="BX73" s="2157"/>
      <c r="BY73" s="2158"/>
      <c r="BZ73" s="2156"/>
      <c r="CA73" s="2157"/>
      <c r="CB73" s="2158"/>
      <c r="CC73" s="2156"/>
      <c r="CD73" s="2157"/>
      <c r="CE73" s="2158"/>
      <c r="CF73" s="2159"/>
      <c r="CG73" s="2158"/>
    </row>
    <row r="74" spans="2:85" ht="15" customHeight="1">
      <c r="B74" s="1395">
        <v>67</v>
      </c>
      <c r="C74" s="2143" t="s">
        <v>953</v>
      </c>
      <c r="D74" s="945" t="s">
        <v>7</v>
      </c>
      <c r="E74" s="945">
        <v>2017</v>
      </c>
      <c r="F74" s="945">
        <v>2</v>
      </c>
      <c r="G74" s="130">
        <f t="shared" si="114"/>
        <v>0</v>
      </c>
      <c r="H74" s="131"/>
      <c r="I74" s="128"/>
      <c r="J74" s="132"/>
      <c r="K74" s="662"/>
      <c r="L74" s="393"/>
      <c r="M74" s="133"/>
      <c r="N74" s="134"/>
      <c r="O74" s="662"/>
      <c r="P74" s="395"/>
      <c r="Q74" s="135"/>
      <c r="R74" s="134"/>
      <c r="S74" s="662"/>
      <c r="T74" s="395"/>
      <c r="U74" s="128"/>
      <c r="V74" s="132"/>
      <c r="W74" s="662"/>
      <c r="X74" s="393"/>
      <c r="Y74" s="133"/>
      <c r="Z74" s="134"/>
      <c r="AA74" s="662"/>
      <c r="AB74" s="395"/>
      <c r="AC74" s="133"/>
      <c r="AD74" s="134"/>
      <c r="AE74" s="662"/>
      <c r="AF74" s="395"/>
      <c r="AG74" s="128"/>
      <c r="AH74" s="132"/>
      <c r="AI74" s="662"/>
      <c r="AJ74" s="393"/>
      <c r="AK74" s="133"/>
      <c r="AL74" s="134"/>
      <c r="AM74" s="662"/>
      <c r="AN74" s="665"/>
      <c r="AO74" s="133"/>
      <c r="AP74" s="134"/>
      <c r="AQ74" s="662"/>
      <c r="AR74" s="395"/>
      <c r="AS74" s="133"/>
      <c r="AT74" s="134"/>
      <c r="AU74" s="662"/>
      <c r="AV74" s="395"/>
      <c r="AW74" s="133"/>
      <c r="AX74" s="134"/>
      <c r="AY74" s="662"/>
      <c r="AZ74" s="395"/>
      <c r="BA74" s="136">
        <f t="shared" si="115"/>
        <v>0</v>
      </c>
      <c r="BB74" s="136">
        <f t="shared" si="116"/>
        <v>0</v>
      </c>
      <c r="BC74" s="137">
        <f t="shared" si="117"/>
        <v>0</v>
      </c>
      <c r="BD74" s="136">
        <f t="shared" si="118"/>
        <v>0</v>
      </c>
      <c r="BE74" s="137">
        <f t="shared" si="119"/>
        <v>0</v>
      </c>
      <c r="BF74" s="668">
        <f t="shared" si="120"/>
        <v>0</v>
      </c>
      <c r="BG74" s="138">
        <f t="shared" si="121"/>
        <v>0</v>
      </c>
      <c r="BH74" s="137">
        <f t="shared" si="122"/>
        <v>0</v>
      </c>
      <c r="BI74" s="137">
        <f t="shared" si="123"/>
        <v>0</v>
      </c>
      <c r="BJ74" s="137">
        <f t="shared" si="124"/>
        <v>0</v>
      </c>
      <c r="BK74" s="137">
        <f t="shared" si="125"/>
        <v>0</v>
      </c>
      <c r="BL74" s="668">
        <f t="shared" si="126"/>
        <v>0</v>
      </c>
      <c r="BM74" s="136">
        <f t="shared" si="127"/>
        <v>0</v>
      </c>
      <c r="BN74" s="137">
        <f t="shared" si="128"/>
        <v>0</v>
      </c>
      <c r="BO74" s="137">
        <f t="shared" si="129"/>
        <v>0</v>
      </c>
      <c r="BP74" s="137">
        <f t="shared" si="130"/>
        <v>0</v>
      </c>
      <c r="BQ74" s="137">
        <f t="shared" si="131"/>
        <v>0</v>
      </c>
      <c r="BR74" s="668">
        <f t="shared" si="132"/>
        <v>0</v>
      </c>
      <c r="BS74" s="136">
        <f t="shared" si="133"/>
        <v>0</v>
      </c>
      <c r="BT74" s="137">
        <f t="shared" si="134"/>
        <v>0</v>
      </c>
      <c r="BU74" s="137">
        <f t="shared" si="135"/>
        <v>0</v>
      </c>
      <c r="BV74" s="668">
        <f t="shared" si="136"/>
        <v>0</v>
      </c>
      <c r="BW74" s="2160"/>
      <c r="BX74" s="2161"/>
      <c r="BY74" s="2162"/>
      <c r="BZ74" s="2160"/>
      <c r="CA74" s="2161"/>
      <c r="CB74" s="2162"/>
      <c r="CC74" s="2160"/>
      <c r="CD74" s="2161"/>
      <c r="CE74" s="2162"/>
      <c r="CF74" s="2163"/>
      <c r="CG74" s="2162"/>
    </row>
    <row r="75" spans="2:85" ht="15" customHeight="1">
      <c r="B75" s="1395">
        <v>68</v>
      </c>
      <c r="C75" s="2143" t="s">
        <v>953</v>
      </c>
      <c r="D75" s="945" t="s">
        <v>7</v>
      </c>
      <c r="E75" s="945">
        <v>2017</v>
      </c>
      <c r="F75" s="945">
        <v>3</v>
      </c>
      <c r="G75" s="130">
        <f t="shared" si="114"/>
        <v>0</v>
      </c>
      <c r="H75" s="131"/>
      <c r="I75" s="128"/>
      <c r="J75" s="132"/>
      <c r="K75" s="662"/>
      <c r="L75" s="393"/>
      <c r="M75" s="133"/>
      <c r="N75" s="134"/>
      <c r="O75" s="662"/>
      <c r="P75" s="395"/>
      <c r="Q75" s="135"/>
      <c r="R75" s="134"/>
      <c r="S75" s="662"/>
      <c r="T75" s="395"/>
      <c r="U75" s="128"/>
      <c r="V75" s="132"/>
      <c r="W75" s="662"/>
      <c r="X75" s="393"/>
      <c r="Y75" s="133"/>
      <c r="Z75" s="134"/>
      <c r="AA75" s="662"/>
      <c r="AB75" s="395"/>
      <c r="AC75" s="133"/>
      <c r="AD75" s="134"/>
      <c r="AE75" s="662"/>
      <c r="AF75" s="395"/>
      <c r="AG75" s="128"/>
      <c r="AH75" s="132"/>
      <c r="AI75" s="662"/>
      <c r="AJ75" s="393"/>
      <c r="AK75" s="133"/>
      <c r="AL75" s="134"/>
      <c r="AM75" s="662"/>
      <c r="AN75" s="665"/>
      <c r="AO75" s="133"/>
      <c r="AP75" s="134"/>
      <c r="AQ75" s="662"/>
      <c r="AR75" s="395"/>
      <c r="AS75" s="133"/>
      <c r="AT75" s="134"/>
      <c r="AU75" s="662"/>
      <c r="AV75" s="395"/>
      <c r="AW75" s="133"/>
      <c r="AX75" s="134"/>
      <c r="AY75" s="662"/>
      <c r="AZ75" s="395"/>
      <c r="BA75" s="136">
        <f t="shared" si="115"/>
        <v>0</v>
      </c>
      <c r="BB75" s="136">
        <f t="shared" si="116"/>
        <v>0</v>
      </c>
      <c r="BC75" s="137">
        <f t="shared" si="117"/>
        <v>0</v>
      </c>
      <c r="BD75" s="136">
        <f t="shared" si="118"/>
        <v>0</v>
      </c>
      <c r="BE75" s="137">
        <f t="shared" si="119"/>
        <v>0</v>
      </c>
      <c r="BF75" s="668">
        <f t="shared" si="120"/>
        <v>0</v>
      </c>
      <c r="BG75" s="138">
        <f t="shared" si="121"/>
        <v>0</v>
      </c>
      <c r="BH75" s="137">
        <f t="shared" si="122"/>
        <v>0</v>
      </c>
      <c r="BI75" s="137">
        <f t="shared" si="123"/>
        <v>0</v>
      </c>
      <c r="BJ75" s="137">
        <f t="shared" si="124"/>
        <v>0</v>
      </c>
      <c r="BK75" s="137">
        <f t="shared" si="125"/>
        <v>0</v>
      </c>
      <c r="BL75" s="668">
        <f t="shared" si="126"/>
        <v>0</v>
      </c>
      <c r="BM75" s="136">
        <f t="shared" si="127"/>
        <v>0</v>
      </c>
      <c r="BN75" s="137">
        <f t="shared" si="128"/>
        <v>0</v>
      </c>
      <c r="BO75" s="137">
        <f t="shared" si="129"/>
        <v>0</v>
      </c>
      <c r="BP75" s="137">
        <f t="shared" si="130"/>
        <v>0</v>
      </c>
      <c r="BQ75" s="137">
        <f t="shared" si="131"/>
        <v>0</v>
      </c>
      <c r="BR75" s="668">
        <f t="shared" si="132"/>
        <v>0</v>
      </c>
      <c r="BS75" s="136">
        <f t="shared" si="133"/>
        <v>0</v>
      </c>
      <c r="BT75" s="137">
        <f t="shared" si="134"/>
        <v>0</v>
      </c>
      <c r="BU75" s="137">
        <f t="shared" si="135"/>
        <v>0</v>
      </c>
      <c r="BV75" s="668">
        <f t="shared" si="136"/>
        <v>0</v>
      </c>
      <c r="BW75" s="2160"/>
      <c r="BX75" s="2161"/>
      <c r="BY75" s="2162"/>
      <c r="BZ75" s="2160"/>
      <c r="CA75" s="2161"/>
      <c r="CB75" s="2162"/>
      <c r="CC75" s="2160"/>
      <c r="CD75" s="2161"/>
      <c r="CE75" s="2162"/>
      <c r="CF75" s="2163"/>
      <c r="CG75" s="2162"/>
    </row>
    <row r="76" spans="2:85" ht="15" customHeight="1">
      <c r="B76" s="1395">
        <v>69</v>
      </c>
      <c r="C76" s="2143" t="s">
        <v>953</v>
      </c>
      <c r="D76" s="945" t="s">
        <v>7</v>
      </c>
      <c r="E76" s="945">
        <v>2017</v>
      </c>
      <c r="F76" s="945">
        <v>4</v>
      </c>
      <c r="G76" s="130">
        <f t="shared" si="114"/>
        <v>0</v>
      </c>
      <c r="H76" s="131"/>
      <c r="I76" s="128"/>
      <c r="J76" s="132"/>
      <c r="K76" s="662"/>
      <c r="L76" s="393"/>
      <c r="M76" s="133"/>
      <c r="N76" s="134"/>
      <c r="O76" s="662"/>
      <c r="P76" s="395"/>
      <c r="Q76" s="135"/>
      <c r="R76" s="134"/>
      <c r="S76" s="662"/>
      <c r="T76" s="395"/>
      <c r="U76" s="128"/>
      <c r="V76" s="132"/>
      <c r="W76" s="662"/>
      <c r="X76" s="393"/>
      <c r="Y76" s="133"/>
      <c r="Z76" s="134"/>
      <c r="AA76" s="662"/>
      <c r="AB76" s="395"/>
      <c r="AC76" s="133"/>
      <c r="AD76" s="134"/>
      <c r="AE76" s="662"/>
      <c r="AF76" s="395"/>
      <c r="AG76" s="128"/>
      <c r="AH76" s="132"/>
      <c r="AI76" s="662"/>
      <c r="AJ76" s="393"/>
      <c r="AK76" s="133"/>
      <c r="AL76" s="134"/>
      <c r="AM76" s="662"/>
      <c r="AN76" s="665"/>
      <c r="AO76" s="133"/>
      <c r="AP76" s="134"/>
      <c r="AQ76" s="662"/>
      <c r="AR76" s="395"/>
      <c r="AS76" s="133"/>
      <c r="AT76" s="134"/>
      <c r="AU76" s="662"/>
      <c r="AV76" s="395"/>
      <c r="AW76" s="133"/>
      <c r="AX76" s="134"/>
      <c r="AY76" s="662"/>
      <c r="AZ76" s="395"/>
      <c r="BA76" s="136">
        <f t="shared" si="115"/>
        <v>0</v>
      </c>
      <c r="BB76" s="136">
        <f t="shared" si="116"/>
        <v>0</v>
      </c>
      <c r="BC76" s="137">
        <f t="shared" si="117"/>
        <v>0</v>
      </c>
      <c r="BD76" s="136">
        <f t="shared" si="118"/>
        <v>0</v>
      </c>
      <c r="BE76" s="137">
        <f t="shared" si="119"/>
        <v>0</v>
      </c>
      <c r="BF76" s="668">
        <f t="shared" si="120"/>
        <v>0</v>
      </c>
      <c r="BG76" s="138">
        <f t="shared" si="121"/>
        <v>0</v>
      </c>
      <c r="BH76" s="137">
        <f t="shared" si="122"/>
        <v>0</v>
      </c>
      <c r="BI76" s="137">
        <f t="shared" si="123"/>
        <v>0</v>
      </c>
      <c r="BJ76" s="137">
        <f t="shared" si="124"/>
        <v>0</v>
      </c>
      <c r="BK76" s="137">
        <f t="shared" si="125"/>
        <v>0</v>
      </c>
      <c r="BL76" s="668">
        <f t="shared" si="126"/>
        <v>0</v>
      </c>
      <c r="BM76" s="136">
        <f t="shared" si="127"/>
        <v>0</v>
      </c>
      <c r="BN76" s="137">
        <f t="shared" si="128"/>
        <v>0</v>
      </c>
      <c r="BO76" s="137">
        <f t="shared" si="129"/>
        <v>0</v>
      </c>
      <c r="BP76" s="137">
        <f t="shared" si="130"/>
        <v>0</v>
      </c>
      <c r="BQ76" s="137">
        <f t="shared" si="131"/>
        <v>0</v>
      </c>
      <c r="BR76" s="668">
        <f t="shared" si="132"/>
        <v>0</v>
      </c>
      <c r="BS76" s="136">
        <f t="shared" si="133"/>
        <v>0</v>
      </c>
      <c r="BT76" s="137">
        <f t="shared" si="134"/>
        <v>0</v>
      </c>
      <c r="BU76" s="137">
        <f t="shared" si="135"/>
        <v>0</v>
      </c>
      <c r="BV76" s="668">
        <f t="shared" si="136"/>
        <v>0</v>
      </c>
      <c r="BW76" s="2160"/>
      <c r="BX76" s="2161"/>
      <c r="BY76" s="2162"/>
      <c r="BZ76" s="2160"/>
      <c r="CA76" s="2161"/>
      <c r="CB76" s="2162"/>
      <c r="CC76" s="2160"/>
      <c r="CD76" s="2161"/>
      <c r="CE76" s="2162"/>
      <c r="CF76" s="2163"/>
      <c r="CG76" s="2162"/>
    </row>
    <row r="77" spans="2:85" ht="15" customHeight="1">
      <c r="B77" s="1395">
        <v>70</v>
      </c>
      <c r="C77" s="2143" t="s">
        <v>953</v>
      </c>
      <c r="D77" s="945" t="s">
        <v>7</v>
      </c>
      <c r="E77" s="945">
        <v>2017</v>
      </c>
      <c r="F77" s="945">
        <v>5</v>
      </c>
      <c r="G77" s="130">
        <f t="shared" si="114"/>
        <v>0</v>
      </c>
      <c r="H77" s="131"/>
      <c r="I77" s="128"/>
      <c r="J77" s="132"/>
      <c r="K77" s="662"/>
      <c r="L77" s="393"/>
      <c r="M77" s="133"/>
      <c r="N77" s="134"/>
      <c r="O77" s="662"/>
      <c r="P77" s="395"/>
      <c r="Q77" s="135"/>
      <c r="R77" s="134"/>
      <c r="S77" s="662"/>
      <c r="T77" s="395"/>
      <c r="U77" s="128"/>
      <c r="V77" s="132"/>
      <c r="W77" s="662"/>
      <c r="X77" s="393"/>
      <c r="Y77" s="133"/>
      <c r="Z77" s="134"/>
      <c r="AA77" s="662"/>
      <c r="AB77" s="395"/>
      <c r="AC77" s="133"/>
      <c r="AD77" s="134"/>
      <c r="AE77" s="662"/>
      <c r="AF77" s="395"/>
      <c r="AG77" s="128"/>
      <c r="AH77" s="132"/>
      <c r="AI77" s="662"/>
      <c r="AJ77" s="393"/>
      <c r="AK77" s="133"/>
      <c r="AL77" s="134"/>
      <c r="AM77" s="662"/>
      <c r="AN77" s="665"/>
      <c r="AO77" s="133"/>
      <c r="AP77" s="134"/>
      <c r="AQ77" s="662"/>
      <c r="AR77" s="395"/>
      <c r="AS77" s="133"/>
      <c r="AT77" s="134"/>
      <c r="AU77" s="662"/>
      <c r="AV77" s="395"/>
      <c r="AW77" s="133"/>
      <c r="AX77" s="134"/>
      <c r="AY77" s="662"/>
      <c r="AZ77" s="395"/>
      <c r="BA77" s="136">
        <f t="shared" si="115"/>
        <v>0</v>
      </c>
      <c r="BB77" s="136">
        <f t="shared" si="116"/>
        <v>0</v>
      </c>
      <c r="BC77" s="137">
        <f t="shared" si="117"/>
        <v>0</v>
      </c>
      <c r="BD77" s="136">
        <f t="shared" si="118"/>
        <v>0</v>
      </c>
      <c r="BE77" s="137">
        <f t="shared" si="119"/>
        <v>0</v>
      </c>
      <c r="BF77" s="668">
        <f t="shared" si="120"/>
        <v>0</v>
      </c>
      <c r="BG77" s="138">
        <f t="shared" si="121"/>
        <v>0</v>
      </c>
      <c r="BH77" s="137">
        <f t="shared" si="122"/>
        <v>0</v>
      </c>
      <c r="BI77" s="137">
        <f t="shared" si="123"/>
        <v>0</v>
      </c>
      <c r="BJ77" s="137">
        <f t="shared" si="124"/>
        <v>0</v>
      </c>
      <c r="BK77" s="137">
        <f t="shared" si="125"/>
        <v>0</v>
      </c>
      <c r="BL77" s="668">
        <f t="shared" si="126"/>
        <v>0</v>
      </c>
      <c r="BM77" s="136">
        <f t="shared" si="127"/>
        <v>0</v>
      </c>
      <c r="BN77" s="137">
        <f t="shared" si="128"/>
        <v>0</v>
      </c>
      <c r="BO77" s="137">
        <f t="shared" si="129"/>
        <v>0</v>
      </c>
      <c r="BP77" s="137">
        <f t="shared" si="130"/>
        <v>0</v>
      </c>
      <c r="BQ77" s="137">
        <f t="shared" si="131"/>
        <v>0</v>
      </c>
      <c r="BR77" s="668">
        <f t="shared" si="132"/>
        <v>0</v>
      </c>
      <c r="BS77" s="136">
        <f t="shared" si="133"/>
        <v>0</v>
      </c>
      <c r="BT77" s="137">
        <f t="shared" si="134"/>
        <v>0</v>
      </c>
      <c r="BU77" s="137">
        <f t="shared" si="135"/>
        <v>0</v>
      </c>
      <c r="BV77" s="668">
        <f t="shared" si="136"/>
        <v>0</v>
      </c>
      <c r="BW77" s="2160"/>
      <c r="BX77" s="2161"/>
      <c r="BY77" s="2162"/>
      <c r="BZ77" s="2160"/>
      <c r="CA77" s="2161"/>
      <c r="CB77" s="2162"/>
      <c r="CC77" s="2160"/>
      <c r="CD77" s="2161"/>
      <c r="CE77" s="2162"/>
      <c r="CF77" s="2163"/>
      <c r="CG77" s="2162"/>
    </row>
    <row r="78" spans="2:85" ht="15" customHeight="1">
      <c r="B78" s="1395">
        <v>71</v>
      </c>
      <c r="C78" s="2143" t="s">
        <v>953</v>
      </c>
      <c r="D78" s="945" t="s">
        <v>7</v>
      </c>
      <c r="E78" s="945">
        <v>2017</v>
      </c>
      <c r="F78" s="945">
        <v>6</v>
      </c>
      <c r="G78" s="130">
        <f t="shared" si="114"/>
        <v>0</v>
      </c>
      <c r="H78" s="131"/>
      <c r="I78" s="128"/>
      <c r="J78" s="132"/>
      <c r="K78" s="662"/>
      <c r="L78" s="393"/>
      <c r="M78" s="133"/>
      <c r="N78" s="134"/>
      <c r="O78" s="662"/>
      <c r="P78" s="395"/>
      <c r="Q78" s="135"/>
      <c r="R78" s="134"/>
      <c r="S78" s="662"/>
      <c r="T78" s="395"/>
      <c r="U78" s="128"/>
      <c r="V78" s="132"/>
      <c r="W78" s="662"/>
      <c r="X78" s="393"/>
      <c r="Y78" s="133"/>
      <c r="Z78" s="134"/>
      <c r="AA78" s="662"/>
      <c r="AB78" s="395"/>
      <c r="AC78" s="133"/>
      <c r="AD78" s="134"/>
      <c r="AE78" s="662"/>
      <c r="AF78" s="395"/>
      <c r="AG78" s="128"/>
      <c r="AH78" s="132"/>
      <c r="AI78" s="662"/>
      <c r="AJ78" s="393"/>
      <c r="AK78" s="133"/>
      <c r="AL78" s="134"/>
      <c r="AM78" s="662"/>
      <c r="AN78" s="665"/>
      <c r="AO78" s="133"/>
      <c r="AP78" s="134"/>
      <c r="AQ78" s="662"/>
      <c r="AR78" s="395"/>
      <c r="AS78" s="133"/>
      <c r="AT78" s="134"/>
      <c r="AU78" s="662"/>
      <c r="AV78" s="395"/>
      <c r="AW78" s="133"/>
      <c r="AX78" s="134"/>
      <c r="AY78" s="662"/>
      <c r="AZ78" s="395"/>
      <c r="BA78" s="136">
        <f t="shared" si="115"/>
        <v>0</v>
      </c>
      <c r="BB78" s="136">
        <f t="shared" si="116"/>
        <v>0</v>
      </c>
      <c r="BC78" s="137">
        <f t="shared" si="117"/>
        <v>0</v>
      </c>
      <c r="BD78" s="136">
        <f t="shared" si="118"/>
        <v>0</v>
      </c>
      <c r="BE78" s="137">
        <f t="shared" si="119"/>
        <v>0</v>
      </c>
      <c r="BF78" s="668">
        <f t="shared" si="120"/>
        <v>0</v>
      </c>
      <c r="BG78" s="138">
        <f t="shared" si="121"/>
        <v>0</v>
      </c>
      <c r="BH78" s="137">
        <f t="shared" si="122"/>
        <v>0</v>
      </c>
      <c r="BI78" s="137">
        <f t="shared" si="123"/>
        <v>0</v>
      </c>
      <c r="BJ78" s="137">
        <f t="shared" si="124"/>
        <v>0</v>
      </c>
      <c r="BK78" s="137">
        <f t="shared" si="125"/>
        <v>0</v>
      </c>
      <c r="BL78" s="668">
        <f t="shared" si="126"/>
        <v>0</v>
      </c>
      <c r="BM78" s="136">
        <f t="shared" si="127"/>
        <v>0</v>
      </c>
      <c r="BN78" s="137">
        <f t="shared" si="128"/>
        <v>0</v>
      </c>
      <c r="BO78" s="137">
        <f t="shared" si="129"/>
        <v>0</v>
      </c>
      <c r="BP78" s="137">
        <f t="shared" si="130"/>
        <v>0</v>
      </c>
      <c r="BQ78" s="137">
        <f t="shared" si="131"/>
        <v>0</v>
      </c>
      <c r="BR78" s="668">
        <f t="shared" si="132"/>
        <v>0</v>
      </c>
      <c r="BS78" s="136">
        <f t="shared" si="133"/>
        <v>0</v>
      </c>
      <c r="BT78" s="137">
        <f t="shared" si="134"/>
        <v>0</v>
      </c>
      <c r="BU78" s="137">
        <f t="shared" si="135"/>
        <v>0</v>
      </c>
      <c r="BV78" s="668">
        <f t="shared" si="136"/>
        <v>0</v>
      </c>
      <c r="BW78" s="2160"/>
      <c r="BX78" s="2161"/>
      <c r="BY78" s="2162"/>
      <c r="BZ78" s="2160"/>
      <c r="CA78" s="2161"/>
      <c r="CB78" s="2162"/>
      <c r="CC78" s="2160"/>
      <c r="CD78" s="2161"/>
      <c r="CE78" s="2162"/>
      <c r="CF78" s="2163"/>
      <c r="CG78" s="2162"/>
    </row>
    <row r="79" spans="2:85" ht="15" customHeight="1">
      <c r="B79" s="1395">
        <v>72</v>
      </c>
      <c r="C79" s="2143" t="s">
        <v>953</v>
      </c>
      <c r="D79" s="945" t="s">
        <v>7</v>
      </c>
      <c r="E79" s="945">
        <v>2017</v>
      </c>
      <c r="F79" s="945">
        <v>7</v>
      </c>
      <c r="G79" s="130">
        <f t="shared" si="114"/>
        <v>0</v>
      </c>
      <c r="H79" s="131"/>
      <c r="I79" s="128"/>
      <c r="J79" s="132"/>
      <c r="K79" s="662"/>
      <c r="L79" s="393"/>
      <c r="M79" s="133"/>
      <c r="N79" s="134"/>
      <c r="O79" s="662"/>
      <c r="P79" s="395"/>
      <c r="Q79" s="135"/>
      <c r="R79" s="134"/>
      <c r="S79" s="662"/>
      <c r="T79" s="395"/>
      <c r="U79" s="128"/>
      <c r="V79" s="132"/>
      <c r="W79" s="662"/>
      <c r="X79" s="393"/>
      <c r="Y79" s="133"/>
      <c r="Z79" s="134"/>
      <c r="AA79" s="662"/>
      <c r="AB79" s="395"/>
      <c r="AC79" s="133"/>
      <c r="AD79" s="134"/>
      <c r="AE79" s="662"/>
      <c r="AF79" s="395"/>
      <c r="AG79" s="128"/>
      <c r="AH79" s="132"/>
      <c r="AI79" s="662"/>
      <c r="AJ79" s="393"/>
      <c r="AK79" s="133"/>
      <c r="AL79" s="134"/>
      <c r="AM79" s="662"/>
      <c r="AN79" s="665"/>
      <c r="AO79" s="133"/>
      <c r="AP79" s="134"/>
      <c r="AQ79" s="662"/>
      <c r="AR79" s="395"/>
      <c r="AS79" s="133"/>
      <c r="AT79" s="134"/>
      <c r="AU79" s="662"/>
      <c r="AV79" s="395"/>
      <c r="AW79" s="133"/>
      <c r="AX79" s="134"/>
      <c r="AY79" s="662"/>
      <c r="AZ79" s="395"/>
      <c r="BA79" s="136">
        <f t="shared" si="115"/>
        <v>0</v>
      </c>
      <c r="BB79" s="136">
        <f t="shared" si="116"/>
        <v>0</v>
      </c>
      <c r="BC79" s="137">
        <f t="shared" si="117"/>
        <v>0</v>
      </c>
      <c r="BD79" s="136">
        <f t="shared" si="118"/>
        <v>0</v>
      </c>
      <c r="BE79" s="137">
        <f t="shared" si="119"/>
        <v>0</v>
      </c>
      <c r="BF79" s="668">
        <f t="shared" si="120"/>
        <v>0</v>
      </c>
      <c r="BG79" s="138">
        <f t="shared" si="121"/>
        <v>0</v>
      </c>
      <c r="BH79" s="137">
        <f t="shared" si="122"/>
        <v>0</v>
      </c>
      <c r="BI79" s="137">
        <f t="shared" si="123"/>
        <v>0</v>
      </c>
      <c r="BJ79" s="137">
        <f t="shared" si="124"/>
        <v>0</v>
      </c>
      <c r="BK79" s="137">
        <f t="shared" si="125"/>
        <v>0</v>
      </c>
      <c r="BL79" s="668">
        <f t="shared" si="126"/>
        <v>0</v>
      </c>
      <c r="BM79" s="136">
        <f t="shared" si="127"/>
        <v>0</v>
      </c>
      <c r="BN79" s="137">
        <f t="shared" si="128"/>
        <v>0</v>
      </c>
      <c r="BO79" s="137">
        <f t="shared" si="129"/>
        <v>0</v>
      </c>
      <c r="BP79" s="137">
        <f t="shared" si="130"/>
        <v>0</v>
      </c>
      <c r="BQ79" s="137">
        <f t="shared" si="131"/>
        <v>0</v>
      </c>
      <c r="BR79" s="668">
        <f t="shared" si="132"/>
        <v>0</v>
      </c>
      <c r="BS79" s="136">
        <f t="shared" si="133"/>
        <v>0</v>
      </c>
      <c r="BT79" s="137">
        <f t="shared" si="134"/>
        <v>0</v>
      </c>
      <c r="BU79" s="137">
        <f t="shared" si="135"/>
        <v>0</v>
      </c>
      <c r="BV79" s="668">
        <f t="shared" si="136"/>
        <v>0</v>
      </c>
      <c r="BW79" s="2160"/>
      <c r="BX79" s="2161"/>
      <c r="BY79" s="2162"/>
      <c r="BZ79" s="2160"/>
      <c r="CA79" s="2161"/>
      <c r="CB79" s="2162"/>
      <c r="CC79" s="2160"/>
      <c r="CD79" s="2161"/>
      <c r="CE79" s="2162"/>
      <c r="CF79" s="2163"/>
      <c r="CG79" s="2162"/>
    </row>
    <row r="80" spans="2:85" ht="15" customHeight="1">
      <c r="B80" s="1395">
        <v>73</v>
      </c>
      <c r="C80" s="2143" t="s">
        <v>953</v>
      </c>
      <c r="D80" s="945" t="s">
        <v>7</v>
      </c>
      <c r="E80" s="945">
        <v>2017</v>
      </c>
      <c r="F80" s="945">
        <v>8</v>
      </c>
      <c r="G80" s="130">
        <f t="shared" si="114"/>
        <v>0</v>
      </c>
      <c r="H80" s="131"/>
      <c r="I80" s="128"/>
      <c r="J80" s="132"/>
      <c r="K80" s="662"/>
      <c r="L80" s="393"/>
      <c r="M80" s="133"/>
      <c r="N80" s="134"/>
      <c r="O80" s="662"/>
      <c r="P80" s="395"/>
      <c r="Q80" s="135"/>
      <c r="R80" s="134"/>
      <c r="S80" s="662"/>
      <c r="T80" s="395"/>
      <c r="U80" s="128"/>
      <c r="V80" s="132"/>
      <c r="W80" s="662"/>
      <c r="X80" s="393"/>
      <c r="Y80" s="133"/>
      <c r="Z80" s="134"/>
      <c r="AA80" s="662"/>
      <c r="AB80" s="395"/>
      <c r="AC80" s="133"/>
      <c r="AD80" s="134"/>
      <c r="AE80" s="662"/>
      <c r="AF80" s="395"/>
      <c r="AG80" s="128"/>
      <c r="AH80" s="132"/>
      <c r="AI80" s="662"/>
      <c r="AJ80" s="393"/>
      <c r="AK80" s="133"/>
      <c r="AL80" s="134"/>
      <c r="AM80" s="662"/>
      <c r="AN80" s="665"/>
      <c r="AO80" s="133"/>
      <c r="AP80" s="134"/>
      <c r="AQ80" s="662"/>
      <c r="AR80" s="395"/>
      <c r="AS80" s="133"/>
      <c r="AT80" s="134"/>
      <c r="AU80" s="662"/>
      <c r="AV80" s="395"/>
      <c r="AW80" s="133"/>
      <c r="AX80" s="134"/>
      <c r="AY80" s="662"/>
      <c r="AZ80" s="395"/>
      <c r="BA80" s="136">
        <f t="shared" si="115"/>
        <v>0</v>
      </c>
      <c r="BB80" s="136">
        <f t="shared" si="116"/>
        <v>0</v>
      </c>
      <c r="BC80" s="137">
        <f t="shared" si="117"/>
        <v>0</v>
      </c>
      <c r="BD80" s="136">
        <f t="shared" si="118"/>
        <v>0</v>
      </c>
      <c r="BE80" s="137">
        <f t="shared" si="119"/>
        <v>0</v>
      </c>
      <c r="BF80" s="668">
        <f t="shared" si="120"/>
        <v>0</v>
      </c>
      <c r="BG80" s="138">
        <f t="shared" si="121"/>
        <v>0</v>
      </c>
      <c r="BH80" s="137">
        <f t="shared" si="122"/>
        <v>0</v>
      </c>
      <c r="BI80" s="137">
        <f t="shared" si="123"/>
        <v>0</v>
      </c>
      <c r="BJ80" s="137">
        <f t="shared" si="124"/>
        <v>0</v>
      </c>
      <c r="BK80" s="137">
        <f t="shared" si="125"/>
        <v>0</v>
      </c>
      <c r="BL80" s="668">
        <f t="shared" si="126"/>
        <v>0</v>
      </c>
      <c r="BM80" s="136">
        <f t="shared" si="127"/>
        <v>0</v>
      </c>
      <c r="BN80" s="137">
        <f t="shared" si="128"/>
        <v>0</v>
      </c>
      <c r="BO80" s="137">
        <f t="shared" si="129"/>
        <v>0</v>
      </c>
      <c r="BP80" s="137">
        <f t="shared" si="130"/>
        <v>0</v>
      </c>
      <c r="BQ80" s="137">
        <f t="shared" si="131"/>
        <v>0</v>
      </c>
      <c r="BR80" s="668">
        <f t="shared" si="132"/>
        <v>0</v>
      </c>
      <c r="BS80" s="136">
        <f t="shared" si="133"/>
        <v>0</v>
      </c>
      <c r="BT80" s="137">
        <f t="shared" si="134"/>
        <v>0</v>
      </c>
      <c r="BU80" s="137">
        <f t="shared" si="135"/>
        <v>0</v>
      </c>
      <c r="BV80" s="668">
        <f t="shared" si="136"/>
        <v>0</v>
      </c>
      <c r="BW80" s="2160"/>
      <c r="BX80" s="2161"/>
      <c r="BY80" s="2162"/>
      <c r="BZ80" s="2160"/>
      <c r="CA80" s="2161"/>
      <c r="CB80" s="2162"/>
      <c r="CC80" s="2160"/>
      <c r="CD80" s="2161"/>
      <c r="CE80" s="2162"/>
      <c r="CF80" s="2163"/>
      <c r="CG80" s="2162"/>
    </row>
    <row r="81" spans="2:85" ht="15" customHeight="1">
      <c r="B81" s="1395">
        <v>74</v>
      </c>
      <c r="C81" s="2143" t="s">
        <v>953</v>
      </c>
      <c r="D81" s="945" t="s">
        <v>7</v>
      </c>
      <c r="E81" s="945">
        <v>2017</v>
      </c>
      <c r="F81" s="945">
        <v>9</v>
      </c>
      <c r="G81" s="130">
        <f t="shared" si="114"/>
        <v>0</v>
      </c>
      <c r="H81" s="131"/>
      <c r="I81" s="128"/>
      <c r="J81" s="132"/>
      <c r="K81" s="662"/>
      <c r="L81" s="393"/>
      <c r="M81" s="133"/>
      <c r="N81" s="134"/>
      <c r="O81" s="662"/>
      <c r="P81" s="395"/>
      <c r="Q81" s="135"/>
      <c r="R81" s="134"/>
      <c r="S81" s="662"/>
      <c r="T81" s="395"/>
      <c r="U81" s="128"/>
      <c r="V81" s="132"/>
      <c r="W81" s="662"/>
      <c r="X81" s="393"/>
      <c r="Y81" s="133"/>
      <c r="Z81" s="134"/>
      <c r="AA81" s="662"/>
      <c r="AB81" s="395"/>
      <c r="AC81" s="133"/>
      <c r="AD81" s="134"/>
      <c r="AE81" s="662"/>
      <c r="AF81" s="395"/>
      <c r="AG81" s="128"/>
      <c r="AH81" s="132"/>
      <c r="AI81" s="662"/>
      <c r="AJ81" s="393"/>
      <c r="AK81" s="133"/>
      <c r="AL81" s="134"/>
      <c r="AM81" s="662"/>
      <c r="AN81" s="665"/>
      <c r="AO81" s="133"/>
      <c r="AP81" s="134"/>
      <c r="AQ81" s="662"/>
      <c r="AR81" s="395"/>
      <c r="AS81" s="133"/>
      <c r="AT81" s="134"/>
      <c r="AU81" s="662"/>
      <c r="AV81" s="395"/>
      <c r="AW81" s="133"/>
      <c r="AX81" s="134"/>
      <c r="AY81" s="662"/>
      <c r="AZ81" s="395"/>
      <c r="BA81" s="136">
        <f t="shared" si="115"/>
        <v>0</v>
      </c>
      <c r="BB81" s="136">
        <f t="shared" si="116"/>
        <v>0</v>
      </c>
      <c r="BC81" s="137">
        <f t="shared" si="117"/>
        <v>0</v>
      </c>
      <c r="BD81" s="136">
        <f t="shared" si="118"/>
        <v>0</v>
      </c>
      <c r="BE81" s="137">
        <f t="shared" si="119"/>
        <v>0</v>
      </c>
      <c r="BF81" s="668">
        <f t="shared" si="120"/>
        <v>0</v>
      </c>
      <c r="BG81" s="138">
        <f t="shared" si="121"/>
        <v>0</v>
      </c>
      <c r="BH81" s="137">
        <f t="shared" si="122"/>
        <v>0</v>
      </c>
      <c r="BI81" s="137">
        <f t="shared" si="123"/>
        <v>0</v>
      </c>
      <c r="BJ81" s="137">
        <f t="shared" si="124"/>
        <v>0</v>
      </c>
      <c r="BK81" s="137">
        <f t="shared" si="125"/>
        <v>0</v>
      </c>
      <c r="BL81" s="668">
        <f t="shared" si="126"/>
        <v>0</v>
      </c>
      <c r="BM81" s="136">
        <f t="shared" si="127"/>
        <v>0</v>
      </c>
      <c r="BN81" s="137">
        <f t="shared" si="128"/>
        <v>0</v>
      </c>
      <c r="BO81" s="137">
        <f t="shared" si="129"/>
        <v>0</v>
      </c>
      <c r="BP81" s="137">
        <f t="shared" si="130"/>
        <v>0</v>
      </c>
      <c r="BQ81" s="137">
        <f t="shared" si="131"/>
        <v>0</v>
      </c>
      <c r="BR81" s="668">
        <f t="shared" si="132"/>
        <v>0</v>
      </c>
      <c r="BS81" s="136">
        <f t="shared" si="133"/>
        <v>0</v>
      </c>
      <c r="BT81" s="137">
        <f t="shared" si="134"/>
        <v>0</v>
      </c>
      <c r="BU81" s="137">
        <f t="shared" si="135"/>
        <v>0</v>
      </c>
      <c r="BV81" s="668">
        <f t="shared" si="136"/>
        <v>0</v>
      </c>
      <c r="BW81" s="2160"/>
      <c r="BX81" s="2161"/>
      <c r="BY81" s="2162"/>
      <c r="BZ81" s="2160"/>
      <c r="CA81" s="2161"/>
      <c r="CB81" s="2162"/>
      <c r="CC81" s="2160"/>
      <c r="CD81" s="2161"/>
      <c r="CE81" s="2162"/>
      <c r="CF81" s="2163"/>
      <c r="CG81" s="2162"/>
    </row>
    <row r="82" spans="2:85" ht="15" customHeight="1">
      <c r="B82" s="1395">
        <v>75</v>
      </c>
      <c r="C82" s="2143" t="s">
        <v>953</v>
      </c>
      <c r="D82" s="945" t="s">
        <v>7</v>
      </c>
      <c r="E82" s="945">
        <v>2017</v>
      </c>
      <c r="F82" s="945">
        <v>10</v>
      </c>
      <c r="G82" s="130">
        <f t="shared" si="114"/>
        <v>0</v>
      </c>
      <c r="H82" s="131"/>
      <c r="I82" s="128"/>
      <c r="J82" s="132"/>
      <c r="K82" s="662"/>
      <c r="L82" s="393"/>
      <c r="M82" s="133"/>
      <c r="N82" s="134"/>
      <c r="O82" s="662"/>
      <c r="P82" s="395"/>
      <c r="Q82" s="135"/>
      <c r="R82" s="134"/>
      <c r="S82" s="662"/>
      <c r="T82" s="395"/>
      <c r="U82" s="128"/>
      <c r="V82" s="132"/>
      <c r="W82" s="662"/>
      <c r="X82" s="393"/>
      <c r="Y82" s="133"/>
      <c r="Z82" s="134"/>
      <c r="AA82" s="662"/>
      <c r="AB82" s="395"/>
      <c r="AC82" s="133"/>
      <c r="AD82" s="134"/>
      <c r="AE82" s="662"/>
      <c r="AF82" s="395"/>
      <c r="AG82" s="128"/>
      <c r="AH82" s="132"/>
      <c r="AI82" s="662"/>
      <c r="AJ82" s="393"/>
      <c r="AK82" s="133"/>
      <c r="AL82" s="134"/>
      <c r="AM82" s="662"/>
      <c r="AN82" s="665"/>
      <c r="AO82" s="133"/>
      <c r="AP82" s="134"/>
      <c r="AQ82" s="662"/>
      <c r="AR82" s="395"/>
      <c r="AS82" s="133"/>
      <c r="AT82" s="134"/>
      <c r="AU82" s="662"/>
      <c r="AV82" s="395"/>
      <c r="AW82" s="133"/>
      <c r="AX82" s="134"/>
      <c r="AY82" s="662"/>
      <c r="AZ82" s="395"/>
      <c r="BA82" s="136">
        <f t="shared" si="115"/>
        <v>0</v>
      </c>
      <c r="BB82" s="136">
        <f t="shared" si="116"/>
        <v>0</v>
      </c>
      <c r="BC82" s="137">
        <f t="shared" si="117"/>
        <v>0</v>
      </c>
      <c r="BD82" s="136">
        <f t="shared" si="118"/>
        <v>0</v>
      </c>
      <c r="BE82" s="137">
        <f t="shared" si="119"/>
        <v>0</v>
      </c>
      <c r="BF82" s="668">
        <f t="shared" si="120"/>
        <v>0</v>
      </c>
      <c r="BG82" s="138">
        <f t="shared" si="121"/>
        <v>0</v>
      </c>
      <c r="BH82" s="137">
        <f t="shared" si="122"/>
        <v>0</v>
      </c>
      <c r="BI82" s="137">
        <f t="shared" si="123"/>
        <v>0</v>
      </c>
      <c r="BJ82" s="137">
        <f t="shared" si="124"/>
        <v>0</v>
      </c>
      <c r="BK82" s="137">
        <f t="shared" si="125"/>
        <v>0</v>
      </c>
      <c r="BL82" s="668">
        <f t="shared" si="126"/>
        <v>0</v>
      </c>
      <c r="BM82" s="136">
        <f t="shared" si="127"/>
        <v>0</v>
      </c>
      <c r="BN82" s="137">
        <f t="shared" si="128"/>
        <v>0</v>
      </c>
      <c r="BO82" s="137">
        <f t="shared" si="129"/>
        <v>0</v>
      </c>
      <c r="BP82" s="137">
        <f t="shared" si="130"/>
        <v>0</v>
      </c>
      <c r="BQ82" s="137">
        <f t="shared" si="131"/>
        <v>0</v>
      </c>
      <c r="BR82" s="668">
        <f t="shared" si="132"/>
        <v>0</v>
      </c>
      <c r="BS82" s="136">
        <f t="shared" si="133"/>
        <v>0</v>
      </c>
      <c r="BT82" s="137">
        <f t="shared" si="134"/>
        <v>0</v>
      </c>
      <c r="BU82" s="137">
        <f t="shared" si="135"/>
        <v>0</v>
      </c>
      <c r="BV82" s="668">
        <f t="shared" si="136"/>
        <v>0</v>
      </c>
      <c r="BW82" s="2160"/>
      <c r="BX82" s="2161"/>
      <c r="BY82" s="2162"/>
      <c r="BZ82" s="2160"/>
      <c r="CA82" s="2161"/>
      <c r="CB82" s="2162"/>
      <c r="CC82" s="2160"/>
      <c r="CD82" s="2161"/>
      <c r="CE82" s="2162"/>
      <c r="CF82" s="2163"/>
      <c r="CG82" s="2162"/>
    </row>
    <row r="83" spans="2:85" ht="15" customHeight="1">
      <c r="B83" s="1395">
        <v>76</v>
      </c>
      <c r="C83" s="2143" t="s">
        <v>953</v>
      </c>
      <c r="D83" s="945" t="s">
        <v>7</v>
      </c>
      <c r="E83" s="945">
        <v>2017</v>
      </c>
      <c r="F83" s="945">
        <v>11</v>
      </c>
      <c r="G83" s="130">
        <f t="shared" si="114"/>
        <v>0</v>
      </c>
      <c r="H83" s="131"/>
      <c r="I83" s="128"/>
      <c r="J83" s="132"/>
      <c r="K83" s="662"/>
      <c r="L83" s="393"/>
      <c r="M83" s="133"/>
      <c r="N83" s="134"/>
      <c r="O83" s="662"/>
      <c r="P83" s="395"/>
      <c r="Q83" s="135"/>
      <c r="R83" s="134"/>
      <c r="S83" s="662"/>
      <c r="T83" s="395"/>
      <c r="U83" s="128"/>
      <c r="V83" s="132"/>
      <c r="W83" s="662"/>
      <c r="X83" s="393"/>
      <c r="Y83" s="133"/>
      <c r="Z83" s="134"/>
      <c r="AA83" s="662"/>
      <c r="AB83" s="395"/>
      <c r="AC83" s="133"/>
      <c r="AD83" s="134"/>
      <c r="AE83" s="662"/>
      <c r="AF83" s="395"/>
      <c r="AG83" s="128"/>
      <c r="AH83" s="132"/>
      <c r="AI83" s="662"/>
      <c r="AJ83" s="393"/>
      <c r="AK83" s="133"/>
      <c r="AL83" s="134"/>
      <c r="AM83" s="662"/>
      <c r="AN83" s="665"/>
      <c r="AO83" s="133"/>
      <c r="AP83" s="134"/>
      <c r="AQ83" s="662"/>
      <c r="AR83" s="395"/>
      <c r="AS83" s="133"/>
      <c r="AT83" s="134"/>
      <c r="AU83" s="662"/>
      <c r="AV83" s="395"/>
      <c r="AW83" s="133"/>
      <c r="AX83" s="134"/>
      <c r="AY83" s="662"/>
      <c r="AZ83" s="395"/>
      <c r="BA83" s="136">
        <f t="shared" si="115"/>
        <v>0</v>
      </c>
      <c r="BB83" s="136">
        <f t="shared" si="116"/>
        <v>0</v>
      </c>
      <c r="BC83" s="137">
        <f t="shared" si="117"/>
        <v>0</v>
      </c>
      <c r="BD83" s="136">
        <f t="shared" si="118"/>
        <v>0</v>
      </c>
      <c r="BE83" s="137">
        <f t="shared" si="119"/>
        <v>0</v>
      </c>
      <c r="BF83" s="668">
        <f t="shared" si="120"/>
        <v>0</v>
      </c>
      <c r="BG83" s="138">
        <f t="shared" si="121"/>
        <v>0</v>
      </c>
      <c r="BH83" s="137">
        <f t="shared" si="122"/>
        <v>0</v>
      </c>
      <c r="BI83" s="137">
        <f t="shared" si="123"/>
        <v>0</v>
      </c>
      <c r="BJ83" s="137">
        <f t="shared" si="124"/>
        <v>0</v>
      </c>
      <c r="BK83" s="137">
        <f t="shared" si="125"/>
        <v>0</v>
      </c>
      <c r="BL83" s="668">
        <f t="shared" si="126"/>
        <v>0</v>
      </c>
      <c r="BM83" s="136">
        <f t="shared" si="127"/>
        <v>0</v>
      </c>
      <c r="BN83" s="137">
        <f t="shared" si="128"/>
        <v>0</v>
      </c>
      <c r="BO83" s="137">
        <f t="shared" si="129"/>
        <v>0</v>
      </c>
      <c r="BP83" s="137">
        <f t="shared" si="130"/>
        <v>0</v>
      </c>
      <c r="BQ83" s="137">
        <f t="shared" si="131"/>
        <v>0</v>
      </c>
      <c r="BR83" s="668">
        <f t="shared" si="132"/>
        <v>0</v>
      </c>
      <c r="BS83" s="136">
        <f t="shared" si="133"/>
        <v>0</v>
      </c>
      <c r="BT83" s="137">
        <f t="shared" si="134"/>
        <v>0</v>
      </c>
      <c r="BU83" s="137">
        <f t="shared" si="135"/>
        <v>0</v>
      </c>
      <c r="BV83" s="668">
        <f t="shared" si="136"/>
        <v>0</v>
      </c>
      <c r="BW83" s="2160"/>
      <c r="BX83" s="2161"/>
      <c r="BY83" s="2162"/>
      <c r="BZ83" s="2160"/>
      <c r="CA83" s="2161"/>
      <c r="CB83" s="2162"/>
      <c r="CC83" s="2160"/>
      <c r="CD83" s="2161"/>
      <c r="CE83" s="2162"/>
      <c r="CF83" s="2163"/>
      <c r="CG83" s="2162"/>
    </row>
    <row r="84" spans="2:85" ht="15.75" customHeight="1">
      <c r="B84" s="1395">
        <v>77</v>
      </c>
      <c r="C84" s="2143" t="s">
        <v>953</v>
      </c>
      <c r="D84" s="945" t="s">
        <v>7</v>
      </c>
      <c r="E84" s="945">
        <v>2017</v>
      </c>
      <c r="F84" s="945" t="s">
        <v>458</v>
      </c>
      <c r="G84" s="139">
        <f t="shared" si="114"/>
        <v>0</v>
      </c>
      <c r="H84" s="131"/>
      <c r="I84" s="128"/>
      <c r="J84" s="132"/>
      <c r="K84" s="663"/>
      <c r="L84" s="393"/>
      <c r="M84" s="133"/>
      <c r="N84" s="134"/>
      <c r="O84" s="663"/>
      <c r="P84" s="395"/>
      <c r="Q84" s="135"/>
      <c r="R84" s="134"/>
      <c r="S84" s="663"/>
      <c r="T84" s="395"/>
      <c r="U84" s="128"/>
      <c r="V84" s="132"/>
      <c r="W84" s="663"/>
      <c r="X84" s="393"/>
      <c r="Y84" s="133"/>
      <c r="Z84" s="134"/>
      <c r="AA84" s="663"/>
      <c r="AB84" s="395"/>
      <c r="AC84" s="133"/>
      <c r="AD84" s="134"/>
      <c r="AE84" s="663"/>
      <c r="AF84" s="395"/>
      <c r="AG84" s="128"/>
      <c r="AH84" s="132"/>
      <c r="AI84" s="663"/>
      <c r="AJ84" s="393"/>
      <c r="AK84" s="133"/>
      <c r="AL84" s="134"/>
      <c r="AM84" s="663"/>
      <c r="AN84" s="665"/>
      <c r="AO84" s="133"/>
      <c r="AP84" s="134"/>
      <c r="AQ84" s="663"/>
      <c r="AR84" s="395"/>
      <c r="AS84" s="133"/>
      <c r="AT84" s="134"/>
      <c r="AU84" s="663"/>
      <c r="AV84" s="395"/>
      <c r="AW84" s="133"/>
      <c r="AX84" s="134"/>
      <c r="AY84" s="663"/>
      <c r="AZ84" s="395"/>
      <c r="BA84" s="136">
        <f t="shared" si="115"/>
        <v>0</v>
      </c>
      <c r="BB84" s="136">
        <f t="shared" si="116"/>
        <v>0</v>
      </c>
      <c r="BC84" s="137">
        <f t="shared" si="117"/>
        <v>0</v>
      </c>
      <c r="BD84" s="136">
        <f t="shared" si="118"/>
        <v>0</v>
      </c>
      <c r="BE84" s="137">
        <f t="shared" si="119"/>
        <v>0</v>
      </c>
      <c r="BF84" s="668">
        <f t="shared" si="120"/>
        <v>0</v>
      </c>
      <c r="BG84" s="138">
        <f t="shared" si="121"/>
        <v>0</v>
      </c>
      <c r="BH84" s="137">
        <f t="shared" si="122"/>
        <v>0</v>
      </c>
      <c r="BI84" s="137">
        <f t="shared" si="123"/>
        <v>0</v>
      </c>
      <c r="BJ84" s="137">
        <f t="shared" si="124"/>
        <v>0</v>
      </c>
      <c r="BK84" s="137">
        <f t="shared" si="125"/>
        <v>0</v>
      </c>
      <c r="BL84" s="668">
        <f t="shared" si="126"/>
        <v>0</v>
      </c>
      <c r="BM84" s="136">
        <f t="shared" si="127"/>
        <v>0</v>
      </c>
      <c r="BN84" s="137">
        <f t="shared" si="128"/>
        <v>0</v>
      </c>
      <c r="BO84" s="137">
        <f t="shared" si="129"/>
        <v>0</v>
      </c>
      <c r="BP84" s="137">
        <f t="shared" si="130"/>
        <v>0</v>
      </c>
      <c r="BQ84" s="137">
        <f t="shared" si="131"/>
        <v>0</v>
      </c>
      <c r="BR84" s="668">
        <f t="shared" si="132"/>
        <v>0</v>
      </c>
      <c r="BS84" s="136">
        <f t="shared" si="133"/>
        <v>0</v>
      </c>
      <c r="BT84" s="137">
        <f t="shared" si="134"/>
        <v>0</v>
      </c>
      <c r="BU84" s="137">
        <f t="shared" si="135"/>
        <v>0</v>
      </c>
      <c r="BV84" s="668">
        <f t="shared" si="136"/>
        <v>0</v>
      </c>
      <c r="BW84" s="1379"/>
      <c r="BX84" s="1378"/>
      <c r="BY84" s="1377"/>
      <c r="BZ84" s="1379"/>
      <c r="CA84" s="1378"/>
      <c r="CB84" s="1377"/>
      <c r="CC84" s="1379"/>
      <c r="CD84" s="1378"/>
      <c r="CE84" s="1377"/>
      <c r="CF84" s="2164"/>
      <c r="CG84" s="1377"/>
    </row>
    <row r="85" spans="2:85" s="2123" customFormat="1" ht="15.75" customHeight="1" thickBot="1">
      <c r="B85" s="2144">
        <v>78</v>
      </c>
      <c r="C85" s="2145" t="s">
        <v>954</v>
      </c>
      <c r="D85" s="1394" t="s">
        <v>7</v>
      </c>
      <c r="E85" s="1394">
        <v>2017</v>
      </c>
      <c r="F85" s="1394" t="s">
        <v>49</v>
      </c>
      <c r="G85" s="140">
        <f t="shared" ref="G85:AL85" si="137">SUM(G73:G84)</f>
        <v>0</v>
      </c>
      <c r="H85" s="141">
        <f t="shared" si="137"/>
        <v>0</v>
      </c>
      <c r="I85" s="447">
        <f t="shared" si="137"/>
        <v>0</v>
      </c>
      <c r="J85" s="448">
        <f t="shared" si="137"/>
        <v>0</v>
      </c>
      <c r="K85" s="442">
        <f t="shared" si="137"/>
        <v>0</v>
      </c>
      <c r="L85" s="449">
        <f t="shared" si="137"/>
        <v>0</v>
      </c>
      <c r="M85" s="450">
        <f t="shared" si="137"/>
        <v>0</v>
      </c>
      <c r="N85" s="443">
        <f t="shared" si="137"/>
        <v>0</v>
      </c>
      <c r="O85" s="443">
        <f t="shared" si="137"/>
        <v>0</v>
      </c>
      <c r="P85" s="451">
        <f t="shared" si="137"/>
        <v>0</v>
      </c>
      <c r="Q85" s="452">
        <f t="shared" si="137"/>
        <v>0</v>
      </c>
      <c r="R85" s="443">
        <f t="shared" si="137"/>
        <v>0</v>
      </c>
      <c r="S85" s="443">
        <f t="shared" si="137"/>
        <v>0</v>
      </c>
      <c r="T85" s="451">
        <f t="shared" si="137"/>
        <v>0</v>
      </c>
      <c r="U85" s="447">
        <f t="shared" si="137"/>
        <v>0</v>
      </c>
      <c r="V85" s="448">
        <f t="shared" si="137"/>
        <v>0</v>
      </c>
      <c r="W85" s="442">
        <f t="shared" si="137"/>
        <v>0</v>
      </c>
      <c r="X85" s="449">
        <f t="shared" si="137"/>
        <v>0</v>
      </c>
      <c r="Y85" s="450">
        <f t="shared" si="137"/>
        <v>0</v>
      </c>
      <c r="Z85" s="443">
        <f t="shared" si="137"/>
        <v>0</v>
      </c>
      <c r="AA85" s="443">
        <f t="shared" si="137"/>
        <v>0</v>
      </c>
      <c r="AB85" s="666">
        <f t="shared" si="137"/>
        <v>0</v>
      </c>
      <c r="AC85" s="450">
        <f t="shared" si="137"/>
        <v>0</v>
      </c>
      <c r="AD85" s="443">
        <f t="shared" si="137"/>
        <v>0</v>
      </c>
      <c r="AE85" s="443">
        <f t="shared" si="137"/>
        <v>0</v>
      </c>
      <c r="AF85" s="666">
        <f t="shared" si="137"/>
        <v>0</v>
      </c>
      <c r="AG85" s="447">
        <f t="shared" si="137"/>
        <v>0</v>
      </c>
      <c r="AH85" s="448">
        <f t="shared" si="137"/>
        <v>0</v>
      </c>
      <c r="AI85" s="442">
        <f t="shared" si="137"/>
        <v>0</v>
      </c>
      <c r="AJ85" s="449">
        <f t="shared" si="137"/>
        <v>0</v>
      </c>
      <c r="AK85" s="450">
        <f t="shared" si="137"/>
        <v>0</v>
      </c>
      <c r="AL85" s="443">
        <f t="shared" si="137"/>
        <v>0</v>
      </c>
      <c r="AM85" s="442">
        <f t="shared" ref="AM85:BV85" si="138">SUM(AM73:AM84)</f>
        <v>0</v>
      </c>
      <c r="AN85" s="449">
        <f t="shared" si="138"/>
        <v>0</v>
      </c>
      <c r="AO85" s="450">
        <f t="shared" si="138"/>
        <v>0</v>
      </c>
      <c r="AP85" s="443">
        <f t="shared" si="138"/>
        <v>0</v>
      </c>
      <c r="AQ85" s="442">
        <f t="shared" si="138"/>
        <v>0</v>
      </c>
      <c r="AR85" s="666">
        <f t="shared" si="138"/>
        <v>0</v>
      </c>
      <c r="AS85" s="450">
        <f t="shared" si="138"/>
        <v>0</v>
      </c>
      <c r="AT85" s="443">
        <f t="shared" si="138"/>
        <v>0</v>
      </c>
      <c r="AU85" s="442">
        <f t="shared" si="138"/>
        <v>0</v>
      </c>
      <c r="AV85" s="666">
        <f t="shared" si="138"/>
        <v>0</v>
      </c>
      <c r="AW85" s="450">
        <f t="shared" si="138"/>
        <v>0</v>
      </c>
      <c r="AX85" s="443">
        <f t="shared" si="138"/>
        <v>0</v>
      </c>
      <c r="AY85" s="442">
        <f t="shared" si="138"/>
        <v>0</v>
      </c>
      <c r="AZ85" s="666">
        <f t="shared" si="138"/>
        <v>0</v>
      </c>
      <c r="BA85" s="445">
        <f t="shared" si="138"/>
        <v>0</v>
      </c>
      <c r="BB85" s="445">
        <f t="shared" si="138"/>
        <v>0</v>
      </c>
      <c r="BC85" s="445">
        <f t="shared" si="138"/>
        <v>0</v>
      </c>
      <c r="BD85" s="445">
        <f t="shared" si="138"/>
        <v>0</v>
      </c>
      <c r="BE85" s="445">
        <f t="shared" si="138"/>
        <v>0</v>
      </c>
      <c r="BF85" s="669">
        <f t="shared" si="138"/>
        <v>0</v>
      </c>
      <c r="BG85" s="653">
        <f t="shared" si="138"/>
        <v>0</v>
      </c>
      <c r="BH85" s="444">
        <f t="shared" si="138"/>
        <v>0</v>
      </c>
      <c r="BI85" s="446">
        <f t="shared" si="138"/>
        <v>0</v>
      </c>
      <c r="BJ85" s="444">
        <f t="shared" si="138"/>
        <v>0</v>
      </c>
      <c r="BK85" s="444">
        <f t="shared" si="138"/>
        <v>0</v>
      </c>
      <c r="BL85" s="669">
        <f t="shared" si="138"/>
        <v>0</v>
      </c>
      <c r="BM85" s="656">
        <f t="shared" si="138"/>
        <v>0</v>
      </c>
      <c r="BN85" s="444">
        <f t="shared" si="138"/>
        <v>0</v>
      </c>
      <c r="BO85" s="446">
        <f t="shared" si="138"/>
        <v>0</v>
      </c>
      <c r="BP85" s="444">
        <f t="shared" si="138"/>
        <v>0</v>
      </c>
      <c r="BQ85" s="444">
        <f t="shared" si="138"/>
        <v>0</v>
      </c>
      <c r="BR85" s="669">
        <f t="shared" si="138"/>
        <v>0</v>
      </c>
      <c r="BS85" s="653">
        <f t="shared" si="138"/>
        <v>0</v>
      </c>
      <c r="BT85" s="444">
        <f t="shared" si="138"/>
        <v>0</v>
      </c>
      <c r="BU85" s="446">
        <f t="shared" si="138"/>
        <v>0</v>
      </c>
      <c r="BV85" s="669">
        <f t="shared" si="138"/>
        <v>0</v>
      </c>
      <c r="BW85" s="2165"/>
      <c r="BX85" s="2166"/>
      <c r="BY85" s="2167"/>
      <c r="BZ85" s="2165"/>
      <c r="CA85" s="2166"/>
      <c r="CB85" s="2167"/>
      <c r="CC85" s="2165"/>
      <c r="CD85" s="2166"/>
      <c r="CE85" s="2167"/>
      <c r="CF85" s="2168"/>
      <c r="CG85" s="2167"/>
    </row>
    <row r="86" spans="2:85" ht="15" customHeight="1">
      <c r="B86" s="1395">
        <v>79</v>
      </c>
      <c r="C86" s="2143" t="s">
        <v>953</v>
      </c>
      <c r="D86" s="945" t="s">
        <v>7</v>
      </c>
      <c r="E86" s="945">
        <v>2018</v>
      </c>
      <c r="F86" s="945">
        <v>1</v>
      </c>
      <c r="G86" s="121">
        <f t="shared" ref="G86:G96" si="139">I86+M86+Q86+U86+Y86+AC86+AG86+AK86+AO86+AS86+AW86</f>
        <v>0</v>
      </c>
      <c r="H86" s="122"/>
      <c r="I86" s="123"/>
      <c r="J86" s="124"/>
      <c r="K86" s="661"/>
      <c r="L86" s="392"/>
      <c r="M86" s="125"/>
      <c r="N86" s="126"/>
      <c r="O86" s="661"/>
      <c r="P86" s="394"/>
      <c r="Q86" s="127"/>
      <c r="R86" s="126"/>
      <c r="S86" s="661"/>
      <c r="T86" s="394"/>
      <c r="U86" s="123"/>
      <c r="V86" s="124"/>
      <c r="W86" s="661"/>
      <c r="X86" s="392"/>
      <c r="Y86" s="125"/>
      <c r="Z86" s="126"/>
      <c r="AA86" s="661"/>
      <c r="AB86" s="394"/>
      <c r="AC86" s="125"/>
      <c r="AD86" s="126"/>
      <c r="AE86" s="661"/>
      <c r="AF86" s="394"/>
      <c r="AG86" s="123"/>
      <c r="AH86" s="124"/>
      <c r="AI86" s="661"/>
      <c r="AJ86" s="392"/>
      <c r="AK86" s="125"/>
      <c r="AL86" s="126"/>
      <c r="AM86" s="661"/>
      <c r="AN86" s="664"/>
      <c r="AO86" s="125"/>
      <c r="AP86" s="126"/>
      <c r="AQ86" s="661"/>
      <c r="AR86" s="394"/>
      <c r="AS86" s="125"/>
      <c r="AT86" s="126"/>
      <c r="AU86" s="661"/>
      <c r="AV86" s="394"/>
      <c r="AW86" s="125"/>
      <c r="AX86" s="126"/>
      <c r="AY86" s="661"/>
      <c r="AZ86" s="394"/>
      <c r="BA86" s="136">
        <f t="shared" ref="BA86:BA97" si="140">MAX(0,1.06*BW86*I86-12.5*J86)</f>
        <v>0</v>
      </c>
      <c r="BB86" s="129">
        <f t="shared" ref="BB86:BB97" si="141">MAX(0,1.06*BW86*K86-12.5*L86)</f>
        <v>0</v>
      </c>
      <c r="BC86" s="129">
        <f t="shared" ref="BC86:BC97" si="142">MAX(0,1.06*BX86*M86-12.5*N86)</f>
        <v>0</v>
      </c>
      <c r="BD86" s="129">
        <f t="shared" ref="BD86:BD97" si="143">MAX(0,1.06*BX86*O86-12.5*P86)</f>
        <v>0</v>
      </c>
      <c r="BE86" s="129">
        <f t="shared" ref="BE86:BE97" si="144">MAX(0,1.06*BY86*Q86-12.5*R86)</f>
        <v>0</v>
      </c>
      <c r="BF86" s="667">
        <f t="shared" ref="BF86:BF97" si="145">MAX(0,1.06*BY86*S86-12.5*T86)</f>
        <v>0</v>
      </c>
      <c r="BG86" s="138">
        <f t="shared" ref="BG86:BG97" si="146">MAX(0,1.06*BZ86*U86-12.5*V86)</f>
        <v>0</v>
      </c>
      <c r="BH86" s="129">
        <f t="shared" ref="BH86:BH97" si="147">MAX(0,1.06*BZ86*W86-12.5*X86)</f>
        <v>0</v>
      </c>
      <c r="BI86" s="129">
        <f t="shared" ref="BI86:BI97" si="148">MAX(0,1.06*CA86*Y86-12.5*Z86)</f>
        <v>0</v>
      </c>
      <c r="BJ86" s="129">
        <f t="shared" ref="BJ86:BJ97" si="149">MAX(0,1.06*CA86*AA86-12.5*AB86)</f>
        <v>0</v>
      </c>
      <c r="BK86" s="129">
        <f t="shared" ref="BK86:BK97" si="150">MAX(0,1.06*CB86*AC86-12.5*AD86)</f>
        <v>0</v>
      </c>
      <c r="BL86" s="667">
        <f t="shared" ref="BL86:BL97" si="151">MAX(0,1.06*CB86*AE86-12.5*AF86)</f>
        <v>0</v>
      </c>
      <c r="BM86" s="136">
        <f t="shared" ref="BM86:BM97" si="152">MAX(0,1.06*CC86*AG86-12.5*AH86)</f>
        <v>0</v>
      </c>
      <c r="BN86" s="129">
        <f t="shared" ref="BN86:BN97" si="153">MAX(0,1.06*CC86*AI86-12.5*AJ86)</f>
        <v>0</v>
      </c>
      <c r="BO86" s="129">
        <f t="shared" ref="BO86:BO97" si="154">MAX(0,1.06*CD86*AK86-12.5*AL86)</f>
        <v>0</v>
      </c>
      <c r="BP86" s="129">
        <f t="shared" ref="BP86:BP97" si="155">MAX(0,1.06*CD86*AM86-12.5*AN86)</f>
        <v>0</v>
      </c>
      <c r="BQ86" s="129">
        <f t="shared" ref="BQ86:BQ97" si="156">MAX(0,1.06*CE86*AO86-12.5*AP86)</f>
        <v>0</v>
      </c>
      <c r="BR86" s="667">
        <f t="shared" ref="BR86:BR97" si="157">MAX(0,1.06*CE86*AQ86-12.5*AR86)</f>
        <v>0</v>
      </c>
      <c r="BS86" s="136">
        <f t="shared" ref="BS86:BS97" si="158">MAX(0,1.06*CF86*AS86-12.5*AT86)</f>
        <v>0</v>
      </c>
      <c r="BT86" s="137">
        <f t="shared" ref="BT86:BT97" si="159">MAX(0,1.06*CF86*AU86-12.5*AV86)</f>
        <v>0</v>
      </c>
      <c r="BU86" s="136">
        <f t="shared" ref="BU86:BU97" si="160">MAX(0,1.06*CG86*AW86-12.5*AX86)</f>
        <v>0</v>
      </c>
      <c r="BV86" s="668">
        <f t="shared" ref="BV86:BV97" si="161">MAX(0,1.06*CG86*AY86-12.5*AZ86)</f>
        <v>0</v>
      </c>
      <c r="BW86" s="2156"/>
      <c r="BX86" s="2157"/>
      <c r="BY86" s="2158"/>
      <c r="BZ86" s="2156"/>
      <c r="CA86" s="2157"/>
      <c r="CB86" s="2158"/>
      <c r="CC86" s="2156"/>
      <c r="CD86" s="2157"/>
      <c r="CE86" s="2158"/>
      <c r="CF86" s="2159"/>
      <c r="CG86" s="2158"/>
    </row>
    <row r="87" spans="2:85" ht="15" customHeight="1">
      <c r="B87" s="1395">
        <v>80</v>
      </c>
      <c r="C87" s="2143" t="s">
        <v>953</v>
      </c>
      <c r="D87" s="945" t="s">
        <v>7</v>
      </c>
      <c r="E87" s="945">
        <v>2018</v>
      </c>
      <c r="F87" s="945">
        <v>2</v>
      </c>
      <c r="G87" s="130">
        <f t="shared" si="139"/>
        <v>0</v>
      </c>
      <c r="H87" s="131"/>
      <c r="I87" s="128"/>
      <c r="J87" s="132"/>
      <c r="K87" s="662"/>
      <c r="L87" s="393"/>
      <c r="M87" s="133"/>
      <c r="N87" s="134"/>
      <c r="O87" s="662"/>
      <c r="P87" s="395"/>
      <c r="Q87" s="135"/>
      <c r="R87" s="134"/>
      <c r="S87" s="662"/>
      <c r="T87" s="395"/>
      <c r="U87" s="128"/>
      <c r="V87" s="132"/>
      <c r="W87" s="662"/>
      <c r="X87" s="393"/>
      <c r="Y87" s="133"/>
      <c r="Z87" s="134"/>
      <c r="AA87" s="662"/>
      <c r="AB87" s="395"/>
      <c r="AC87" s="133"/>
      <c r="AD87" s="134"/>
      <c r="AE87" s="662"/>
      <c r="AF87" s="395"/>
      <c r="AG87" s="128"/>
      <c r="AH87" s="132"/>
      <c r="AI87" s="662"/>
      <c r="AJ87" s="393"/>
      <c r="AK87" s="133"/>
      <c r="AL87" s="134"/>
      <c r="AM87" s="662"/>
      <c r="AN87" s="665"/>
      <c r="AO87" s="133"/>
      <c r="AP87" s="134"/>
      <c r="AQ87" s="662"/>
      <c r="AR87" s="395"/>
      <c r="AS87" s="133"/>
      <c r="AT87" s="134"/>
      <c r="AU87" s="662"/>
      <c r="AV87" s="395"/>
      <c r="AW87" s="133"/>
      <c r="AX87" s="134"/>
      <c r="AY87" s="662"/>
      <c r="AZ87" s="395"/>
      <c r="BA87" s="136">
        <f t="shared" si="140"/>
        <v>0</v>
      </c>
      <c r="BB87" s="136">
        <f t="shared" si="141"/>
        <v>0</v>
      </c>
      <c r="BC87" s="137">
        <f t="shared" si="142"/>
        <v>0</v>
      </c>
      <c r="BD87" s="136">
        <f t="shared" si="143"/>
        <v>0</v>
      </c>
      <c r="BE87" s="137">
        <f t="shared" si="144"/>
        <v>0</v>
      </c>
      <c r="BF87" s="668">
        <f t="shared" si="145"/>
        <v>0</v>
      </c>
      <c r="BG87" s="138">
        <f t="shared" si="146"/>
        <v>0</v>
      </c>
      <c r="BH87" s="137">
        <f t="shared" si="147"/>
        <v>0</v>
      </c>
      <c r="BI87" s="137">
        <f t="shared" si="148"/>
        <v>0</v>
      </c>
      <c r="BJ87" s="137">
        <f t="shared" si="149"/>
        <v>0</v>
      </c>
      <c r="BK87" s="137">
        <f t="shared" si="150"/>
        <v>0</v>
      </c>
      <c r="BL87" s="668">
        <f t="shared" si="151"/>
        <v>0</v>
      </c>
      <c r="BM87" s="136">
        <f t="shared" si="152"/>
        <v>0</v>
      </c>
      <c r="BN87" s="137">
        <f t="shared" si="153"/>
        <v>0</v>
      </c>
      <c r="BO87" s="137">
        <f t="shared" si="154"/>
        <v>0</v>
      </c>
      <c r="BP87" s="137">
        <f t="shared" si="155"/>
        <v>0</v>
      </c>
      <c r="BQ87" s="137">
        <f t="shared" si="156"/>
        <v>0</v>
      </c>
      <c r="BR87" s="668">
        <f t="shared" si="157"/>
        <v>0</v>
      </c>
      <c r="BS87" s="136">
        <f t="shared" si="158"/>
        <v>0</v>
      </c>
      <c r="BT87" s="137">
        <f t="shared" si="159"/>
        <v>0</v>
      </c>
      <c r="BU87" s="137">
        <f t="shared" si="160"/>
        <v>0</v>
      </c>
      <c r="BV87" s="668">
        <f t="shared" si="161"/>
        <v>0</v>
      </c>
      <c r="BW87" s="2160"/>
      <c r="BX87" s="2161"/>
      <c r="BY87" s="2162"/>
      <c r="BZ87" s="2160"/>
      <c r="CA87" s="2161"/>
      <c r="CB87" s="2162"/>
      <c r="CC87" s="2160"/>
      <c r="CD87" s="2161"/>
      <c r="CE87" s="2162"/>
      <c r="CF87" s="2163"/>
      <c r="CG87" s="2162"/>
    </row>
    <row r="88" spans="2:85" ht="15" customHeight="1">
      <c r="B88" s="1395">
        <v>81</v>
      </c>
      <c r="C88" s="2143" t="s">
        <v>953</v>
      </c>
      <c r="D88" s="945" t="s">
        <v>7</v>
      </c>
      <c r="E88" s="945">
        <v>2018</v>
      </c>
      <c r="F88" s="945">
        <v>3</v>
      </c>
      <c r="G88" s="130">
        <f t="shared" si="139"/>
        <v>0</v>
      </c>
      <c r="H88" s="131"/>
      <c r="I88" s="128"/>
      <c r="J88" s="132"/>
      <c r="K88" s="662"/>
      <c r="L88" s="393"/>
      <c r="M88" s="133"/>
      <c r="N88" s="134"/>
      <c r="O88" s="662"/>
      <c r="P88" s="395"/>
      <c r="Q88" s="135"/>
      <c r="R88" s="134"/>
      <c r="S88" s="662"/>
      <c r="T88" s="395"/>
      <c r="U88" s="128"/>
      <c r="V88" s="132"/>
      <c r="W88" s="662"/>
      <c r="X88" s="393"/>
      <c r="Y88" s="133"/>
      <c r="Z88" s="134"/>
      <c r="AA88" s="662"/>
      <c r="AB88" s="395"/>
      <c r="AC88" s="133"/>
      <c r="AD88" s="134"/>
      <c r="AE88" s="662"/>
      <c r="AF88" s="395"/>
      <c r="AG88" s="128"/>
      <c r="AH88" s="132"/>
      <c r="AI88" s="662"/>
      <c r="AJ88" s="393"/>
      <c r="AK88" s="133"/>
      <c r="AL88" s="134"/>
      <c r="AM88" s="662"/>
      <c r="AN88" s="665"/>
      <c r="AO88" s="133"/>
      <c r="AP88" s="134"/>
      <c r="AQ88" s="662"/>
      <c r="AR88" s="395"/>
      <c r="AS88" s="133"/>
      <c r="AT88" s="134"/>
      <c r="AU88" s="662"/>
      <c r="AV88" s="395"/>
      <c r="AW88" s="133"/>
      <c r="AX88" s="134"/>
      <c r="AY88" s="662"/>
      <c r="AZ88" s="395"/>
      <c r="BA88" s="136">
        <f t="shared" si="140"/>
        <v>0</v>
      </c>
      <c r="BB88" s="136">
        <f t="shared" si="141"/>
        <v>0</v>
      </c>
      <c r="BC88" s="137">
        <f t="shared" si="142"/>
        <v>0</v>
      </c>
      <c r="BD88" s="136">
        <f t="shared" si="143"/>
        <v>0</v>
      </c>
      <c r="BE88" s="137">
        <f t="shared" si="144"/>
        <v>0</v>
      </c>
      <c r="BF88" s="668">
        <f t="shared" si="145"/>
        <v>0</v>
      </c>
      <c r="BG88" s="138">
        <f t="shared" si="146"/>
        <v>0</v>
      </c>
      <c r="BH88" s="137">
        <f t="shared" si="147"/>
        <v>0</v>
      </c>
      <c r="BI88" s="137">
        <f t="shared" si="148"/>
        <v>0</v>
      </c>
      <c r="BJ88" s="137">
        <f t="shared" si="149"/>
        <v>0</v>
      </c>
      <c r="BK88" s="137">
        <f t="shared" si="150"/>
        <v>0</v>
      </c>
      <c r="BL88" s="668">
        <f t="shared" si="151"/>
        <v>0</v>
      </c>
      <c r="BM88" s="136">
        <f t="shared" si="152"/>
        <v>0</v>
      </c>
      <c r="BN88" s="137">
        <f t="shared" si="153"/>
        <v>0</v>
      </c>
      <c r="BO88" s="137">
        <f t="shared" si="154"/>
        <v>0</v>
      </c>
      <c r="BP88" s="137">
        <f t="shared" si="155"/>
        <v>0</v>
      </c>
      <c r="BQ88" s="137">
        <f t="shared" si="156"/>
        <v>0</v>
      </c>
      <c r="BR88" s="668">
        <f t="shared" si="157"/>
        <v>0</v>
      </c>
      <c r="BS88" s="136">
        <f t="shared" si="158"/>
        <v>0</v>
      </c>
      <c r="BT88" s="137">
        <f t="shared" si="159"/>
        <v>0</v>
      </c>
      <c r="BU88" s="137">
        <f t="shared" si="160"/>
        <v>0</v>
      </c>
      <c r="BV88" s="668">
        <f t="shared" si="161"/>
        <v>0</v>
      </c>
      <c r="BW88" s="2160"/>
      <c r="BX88" s="2161"/>
      <c r="BY88" s="2162"/>
      <c r="BZ88" s="2160"/>
      <c r="CA88" s="2161"/>
      <c r="CB88" s="2162"/>
      <c r="CC88" s="2160"/>
      <c r="CD88" s="2161"/>
      <c r="CE88" s="2162"/>
      <c r="CF88" s="2163"/>
      <c r="CG88" s="2162"/>
    </row>
    <row r="89" spans="2:85" ht="15" customHeight="1">
      <c r="B89" s="1395">
        <v>82</v>
      </c>
      <c r="C89" s="2143" t="s">
        <v>953</v>
      </c>
      <c r="D89" s="945" t="s">
        <v>7</v>
      </c>
      <c r="E89" s="945">
        <v>2018</v>
      </c>
      <c r="F89" s="945">
        <v>4</v>
      </c>
      <c r="G89" s="130">
        <f t="shared" si="139"/>
        <v>0</v>
      </c>
      <c r="H89" s="131"/>
      <c r="I89" s="128"/>
      <c r="J89" s="132"/>
      <c r="K89" s="662"/>
      <c r="L89" s="393"/>
      <c r="M89" s="133"/>
      <c r="N89" s="134"/>
      <c r="O89" s="662"/>
      <c r="P89" s="395"/>
      <c r="Q89" s="135"/>
      <c r="R89" s="134"/>
      <c r="S89" s="662"/>
      <c r="T89" s="395"/>
      <c r="U89" s="128"/>
      <c r="V89" s="132"/>
      <c r="W89" s="662"/>
      <c r="X89" s="393"/>
      <c r="Y89" s="133"/>
      <c r="Z89" s="134"/>
      <c r="AA89" s="662"/>
      <c r="AB89" s="395"/>
      <c r="AC89" s="133"/>
      <c r="AD89" s="134"/>
      <c r="AE89" s="662"/>
      <c r="AF89" s="395"/>
      <c r="AG89" s="128"/>
      <c r="AH89" s="132"/>
      <c r="AI89" s="662"/>
      <c r="AJ89" s="393"/>
      <c r="AK89" s="133"/>
      <c r="AL89" s="134"/>
      <c r="AM89" s="662"/>
      <c r="AN89" s="665"/>
      <c r="AO89" s="133"/>
      <c r="AP89" s="134"/>
      <c r="AQ89" s="662"/>
      <c r="AR89" s="395"/>
      <c r="AS89" s="133"/>
      <c r="AT89" s="134"/>
      <c r="AU89" s="662"/>
      <c r="AV89" s="395"/>
      <c r="AW89" s="133"/>
      <c r="AX89" s="134"/>
      <c r="AY89" s="662"/>
      <c r="AZ89" s="395"/>
      <c r="BA89" s="136">
        <f t="shared" si="140"/>
        <v>0</v>
      </c>
      <c r="BB89" s="136">
        <f t="shared" si="141"/>
        <v>0</v>
      </c>
      <c r="BC89" s="137">
        <f t="shared" si="142"/>
        <v>0</v>
      </c>
      <c r="BD89" s="136">
        <f t="shared" si="143"/>
        <v>0</v>
      </c>
      <c r="BE89" s="137">
        <f t="shared" si="144"/>
        <v>0</v>
      </c>
      <c r="BF89" s="668">
        <f t="shared" si="145"/>
        <v>0</v>
      </c>
      <c r="BG89" s="138">
        <f t="shared" si="146"/>
        <v>0</v>
      </c>
      <c r="BH89" s="137">
        <f t="shared" si="147"/>
        <v>0</v>
      </c>
      <c r="BI89" s="137">
        <f t="shared" si="148"/>
        <v>0</v>
      </c>
      <c r="BJ89" s="137">
        <f t="shared" si="149"/>
        <v>0</v>
      </c>
      <c r="BK89" s="137">
        <f t="shared" si="150"/>
        <v>0</v>
      </c>
      <c r="BL89" s="668">
        <f t="shared" si="151"/>
        <v>0</v>
      </c>
      <c r="BM89" s="136">
        <f t="shared" si="152"/>
        <v>0</v>
      </c>
      <c r="BN89" s="137">
        <f t="shared" si="153"/>
        <v>0</v>
      </c>
      <c r="BO89" s="137">
        <f t="shared" si="154"/>
        <v>0</v>
      </c>
      <c r="BP89" s="137">
        <f t="shared" si="155"/>
        <v>0</v>
      </c>
      <c r="BQ89" s="137">
        <f t="shared" si="156"/>
        <v>0</v>
      </c>
      <c r="BR89" s="668">
        <f t="shared" si="157"/>
        <v>0</v>
      </c>
      <c r="BS89" s="136">
        <f t="shared" si="158"/>
        <v>0</v>
      </c>
      <c r="BT89" s="137">
        <f t="shared" si="159"/>
        <v>0</v>
      </c>
      <c r="BU89" s="137">
        <f t="shared" si="160"/>
        <v>0</v>
      </c>
      <c r="BV89" s="668">
        <f t="shared" si="161"/>
        <v>0</v>
      </c>
      <c r="BW89" s="2160"/>
      <c r="BX89" s="2161"/>
      <c r="BY89" s="2162"/>
      <c r="BZ89" s="2160"/>
      <c r="CA89" s="2161"/>
      <c r="CB89" s="2162"/>
      <c r="CC89" s="2160"/>
      <c r="CD89" s="2161"/>
      <c r="CE89" s="2162"/>
      <c r="CF89" s="2163"/>
      <c r="CG89" s="2162"/>
    </row>
    <row r="90" spans="2:85" ht="15" customHeight="1">
      <c r="B90" s="1395">
        <v>83</v>
      </c>
      <c r="C90" s="2143" t="s">
        <v>953</v>
      </c>
      <c r="D90" s="945" t="s">
        <v>7</v>
      </c>
      <c r="E90" s="945">
        <v>2018</v>
      </c>
      <c r="F90" s="945">
        <v>5</v>
      </c>
      <c r="G90" s="130">
        <f t="shared" si="139"/>
        <v>0</v>
      </c>
      <c r="H90" s="131"/>
      <c r="I90" s="128"/>
      <c r="J90" s="132"/>
      <c r="K90" s="662"/>
      <c r="L90" s="393"/>
      <c r="M90" s="133"/>
      <c r="N90" s="134"/>
      <c r="O90" s="662"/>
      <c r="P90" s="395"/>
      <c r="Q90" s="135"/>
      <c r="R90" s="134"/>
      <c r="S90" s="662"/>
      <c r="T90" s="395"/>
      <c r="U90" s="128"/>
      <c r="V90" s="132"/>
      <c r="W90" s="662"/>
      <c r="X90" s="393"/>
      <c r="Y90" s="133"/>
      <c r="Z90" s="134"/>
      <c r="AA90" s="662"/>
      <c r="AB90" s="395"/>
      <c r="AC90" s="133"/>
      <c r="AD90" s="134"/>
      <c r="AE90" s="662"/>
      <c r="AF90" s="395"/>
      <c r="AG90" s="128"/>
      <c r="AH90" s="132"/>
      <c r="AI90" s="662"/>
      <c r="AJ90" s="393"/>
      <c r="AK90" s="133"/>
      <c r="AL90" s="134"/>
      <c r="AM90" s="662"/>
      <c r="AN90" s="665"/>
      <c r="AO90" s="133"/>
      <c r="AP90" s="134"/>
      <c r="AQ90" s="662"/>
      <c r="AR90" s="395"/>
      <c r="AS90" s="133"/>
      <c r="AT90" s="134"/>
      <c r="AU90" s="662"/>
      <c r="AV90" s="395"/>
      <c r="AW90" s="133"/>
      <c r="AX90" s="134"/>
      <c r="AY90" s="662"/>
      <c r="AZ90" s="395"/>
      <c r="BA90" s="136">
        <f t="shared" si="140"/>
        <v>0</v>
      </c>
      <c r="BB90" s="136">
        <f t="shared" si="141"/>
        <v>0</v>
      </c>
      <c r="BC90" s="137">
        <f t="shared" si="142"/>
        <v>0</v>
      </c>
      <c r="BD90" s="136">
        <f t="shared" si="143"/>
        <v>0</v>
      </c>
      <c r="BE90" s="137">
        <f t="shared" si="144"/>
        <v>0</v>
      </c>
      <c r="BF90" s="668">
        <f t="shared" si="145"/>
        <v>0</v>
      </c>
      <c r="BG90" s="138">
        <f t="shared" si="146"/>
        <v>0</v>
      </c>
      <c r="BH90" s="137">
        <f t="shared" si="147"/>
        <v>0</v>
      </c>
      <c r="BI90" s="137">
        <f t="shared" si="148"/>
        <v>0</v>
      </c>
      <c r="BJ90" s="137">
        <f t="shared" si="149"/>
        <v>0</v>
      </c>
      <c r="BK90" s="137">
        <f t="shared" si="150"/>
        <v>0</v>
      </c>
      <c r="BL90" s="668">
        <f t="shared" si="151"/>
        <v>0</v>
      </c>
      <c r="BM90" s="136">
        <f t="shared" si="152"/>
        <v>0</v>
      </c>
      <c r="BN90" s="137">
        <f t="shared" si="153"/>
        <v>0</v>
      </c>
      <c r="BO90" s="137">
        <f t="shared" si="154"/>
        <v>0</v>
      </c>
      <c r="BP90" s="137">
        <f t="shared" si="155"/>
        <v>0</v>
      </c>
      <c r="BQ90" s="137">
        <f t="shared" si="156"/>
        <v>0</v>
      </c>
      <c r="BR90" s="668">
        <f t="shared" si="157"/>
        <v>0</v>
      </c>
      <c r="BS90" s="136">
        <f t="shared" si="158"/>
        <v>0</v>
      </c>
      <c r="BT90" s="137">
        <f t="shared" si="159"/>
        <v>0</v>
      </c>
      <c r="BU90" s="137">
        <f t="shared" si="160"/>
        <v>0</v>
      </c>
      <c r="BV90" s="668">
        <f t="shared" si="161"/>
        <v>0</v>
      </c>
      <c r="BW90" s="2160"/>
      <c r="BX90" s="2161"/>
      <c r="BY90" s="2162"/>
      <c r="BZ90" s="2160"/>
      <c r="CA90" s="2161"/>
      <c r="CB90" s="2162"/>
      <c r="CC90" s="2160"/>
      <c r="CD90" s="2161"/>
      <c r="CE90" s="2162"/>
      <c r="CF90" s="2163"/>
      <c r="CG90" s="2162"/>
    </row>
    <row r="91" spans="2:85" ht="15" customHeight="1">
      <c r="B91" s="1395">
        <v>84</v>
      </c>
      <c r="C91" s="2143" t="s">
        <v>953</v>
      </c>
      <c r="D91" s="945" t="s">
        <v>7</v>
      </c>
      <c r="E91" s="945">
        <v>2018</v>
      </c>
      <c r="F91" s="945">
        <v>6</v>
      </c>
      <c r="G91" s="130">
        <f t="shared" si="139"/>
        <v>0</v>
      </c>
      <c r="H91" s="131"/>
      <c r="I91" s="128"/>
      <c r="J91" s="132"/>
      <c r="K91" s="662"/>
      <c r="L91" s="393"/>
      <c r="M91" s="133"/>
      <c r="N91" s="134"/>
      <c r="O91" s="662"/>
      <c r="P91" s="395"/>
      <c r="Q91" s="135"/>
      <c r="R91" s="134"/>
      <c r="S91" s="662"/>
      <c r="T91" s="395"/>
      <c r="U91" s="128"/>
      <c r="V91" s="132"/>
      <c r="W91" s="662"/>
      <c r="X91" s="393"/>
      <c r="Y91" s="133"/>
      <c r="Z91" s="134"/>
      <c r="AA91" s="662"/>
      <c r="AB91" s="395"/>
      <c r="AC91" s="133"/>
      <c r="AD91" s="134"/>
      <c r="AE91" s="662"/>
      <c r="AF91" s="395"/>
      <c r="AG91" s="128"/>
      <c r="AH91" s="132"/>
      <c r="AI91" s="662"/>
      <c r="AJ91" s="393"/>
      <c r="AK91" s="133"/>
      <c r="AL91" s="134"/>
      <c r="AM91" s="662"/>
      <c r="AN91" s="665"/>
      <c r="AO91" s="133"/>
      <c r="AP91" s="134"/>
      <c r="AQ91" s="662"/>
      <c r="AR91" s="395"/>
      <c r="AS91" s="133"/>
      <c r="AT91" s="134"/>
      <c r="AU91" s="662"/>
      <c r="AV91" s="395"/>
      <c r="AW91" s="133"/>
      <c r="AX91" s="134"/>
      <c r="AY91" s="662"/>
      <c r="AZ91" s="395"/>
      <c r="BA91" s="136">
        <f t="shared" si="140"/>
        <v>0</v>
      </c>
      <c r="BB91" s="136">
        <f t="shared" si="141"/>
        <v>0</v>
      </c>
      <c r="BC91" s="137">
        <f t="shared" si="142"/>
        <v>0</v>
      </c>
      <c r="BD91" s="136">
        <f t="shared" si="143"/>
        <v>0</v>
      </c>
      <c r="BE91" s="137">
        <f t="shared" si="144"/>
        <v>0</v>
      </c>
      <c r="BF91" s="668">
        <f t="shared" si="145"/>
        <v>0</v>
      </c>
      <c r="BG91" s="138">
        <f t="shared" si="146"/>
        <v>0</v>
      </c>
      <c r="BH91" s="137">
        <f t="shared" si="147"/>
        <v>0</v>
      </c>
      <c r="BI91" s="137">
        <f t="shared" si="148"/>
        <v>0</v>
      </c>
      <c r="BJ91" s="137">
        <f t="shared" si="149"/>
        <v>0</v>
      </c>
      <c r="BK91" s="137">
        <f t="shared" si="150"/>
        <v>0</v>
      </c>
      <c r="BL91" s="668">
        <f t="shared" si="151"/>
        <v>0</v>
      </c>
      <c r="BM91" s="136">
        <f t="shared" si="152"/>
        <v>0</v>
      </c>
      <c r="BN91" s="137">
        <f t="shared" si="153"/>
        <v>0</v>
      </c>
      <c r="BO91" s="137">
        <f t="shared" si="154"/>
        <v>0</v>
      </c>
      <c r="BP91" s="137">
        <f t="shared" si="155"/>
        <v>0</v>
      </c>
      <c r="BQ91" s="137">
        <f t="shared" si="156"/>
        <v>0</v>
      </c>
      <c r="BR91" s="668">
        <f t="shared" si="157"/>
        <v>0</v>
      </c>
      <c r="BS91" s="136">
        <f t="shared" si="158"/>
        <v>0</v>
      </c>
      <c r="BT91" s="137">
        <f t="shared" si="159"/>
        <v>0</v>
      </c>
      <c r="BU91" s="137">
        <f t="shared" si="160"/>
        <v>0</v>
      </c>
      <c r="BV91" s="668">
        <f t="shared" si="161"/>
        <v>0</v>
      </c>
      <c r="BW91" s="2160"/>
      <c r="BX91" s="2161"/>
      <c r="BY91" s="2162"/>
      <c r="BZ91" s="2160"/>
      <c r="CA91" s="2161"/>
      <c r="CB91" s="2162"/>
      <c r="CC91" s="2160"/>
      <c r="CD91" s="2161"/>
      <c r="CE91" s="2162"/>
      <c r="CF91" s="2163"/>
      <c r="CG91" s="2162"/>
    </row>
    <row r="92" spans="2:85" ht="15" customHeight="1">
      <c r="B92" s="1395">
        <v>85</v>
      </c>
      <c r="C92" s="2143" t="s">
        <v>953</v>
      </c>
      <c r="D92" s="945" t="s">
        <v>7</v>
      </c>
      <c r="E92" s="945">
        <v>2018</v>
      </c>
      <c r="F92" s="945">
        <v>7</v>
      </c>
      <c r="G92" s="130">
        <f t="shared" si="139"/>
        <v>0</v>
      </c>
      <c r="H92" s="131"/>
      <c r="I92" s="128"/>
      <c r="J92" s="132"/>
      <c r="K92" s="662"/>
      <c r="L92" s="393"/>
      <c r="M92" s="133"/>
      <c r="N92" s="134"/>
      <c r="O92" s="662"/>
      <c r="P92" s="395"/>
      <c r="Q92" s="135"/>
      <c r="R92" s="134"/>
      <c r="S92" s="662"/>
      <c r="T92" s="395"/>
      <c r="U92" s="128"/>
      <c r="V92" s="132"/>
      <c r="W92" s="662"/>
      <c r="X92" s="393"/>
      <c r="Y92" s="133"/>
      <c r="Z92" s="134"/>
      <c r="AA92" s="662"/>
      <c r="AB92" s="395"/>
      <c r="AC92" s="133"/>
      <c r="AD92" s="134"/>
      <c r="AE92" s="662"/>
      <c r="AF92" s="395"/>
      <c r="AG92" s="128"/>
      <c r="AH92" s="132"/>
      <c r="AI92" s="662"/>
      <c r="AJ92" s="393"/>
      <c r="AK92" s="133"/>
      <c r="AL92" s="134"/>
      <c r="AM92" s="662"/>
      <c r="AN92" s="665"/>
      <c r="AO92" s="133"/>
      <c r="AP92" s="134"/>
      <c r="AQ92" s="662"/>
      <c r="AR92" s="395"/>
      <c r="AS92" s="133"/>
      <c r="AT92" s="134"/>
      <c r="AU92" s="662"/>
      <c r="AV92" s="395"/>
      <c r="AW92" s="133"/>
      <c r="AX92" s="134"/>
      <c r="AY92" s="662"/>
      <c r="AZ92" s="395"/>
      <c r="BA92" s="136">
        <f t="shared" si="140"/>
        <v>0</v>
      </c>
      <c r="BB92" s="136">
        <f t="shared" si="141"/>
        <v>0</v>
      </c>
      <c r="BC92" s="137">
        <f t="shared" si="142"/>
        <v>0</v>
      </c>
      <c r="BD92" s="136">
        <f t="shared" si="143"/>
        <v>0</v>
      </c>
      <c r="BE92" s="137">
        <f t="shared" si="144"/>
        <v>0</v>
      </c>
      <c r="BF92" s="668">
        <f t="shared" si="145"/>
        <v>0</v>
      </c>
      <c r="BG92" s="138">
        <f t="shared" si="146"/>
        <v>0</v>
      </c>
      <c r="BH92" s="137">
        <f t="shared" si="147"/>
        <v>0</v>
      </c>
      <c r="BI92" s="137">
        <f t="shared" si="148"/>
        <v>0</v>
      </c>
      <c r="BJ92" s="137">
        <f t="shared" si="149"/>
        <v>0</v>
      </c>
      <c r="BK92" s="137">
        <f t="shared" si="150"/>
        <v>0</v>
      </c>
      <c r="BL92" s="668">
        <f t="shared" si="151"/>
        <v>0</v>
      </c>
      <c r="BM92" s="136">
        <f t="shared" si="152"/>
        <v>0</v>
      </c>
      <c r="BN92" s="137">
        <f t="shared" si="153"/>
        <v>0</v>
      </c>
      <c r="BO92" s="137">
        <f t="shared" si="154"/>
        <v>0</v>
      </c>
      <c r="BP92" s="137">
        <f t="shared" si="155"/>
        <v>0</v>
      </c>
      <c r="BQ92" s="137">
        <f t="shared" si="156"/>
        <v>0</v>
      </c>
      <c r="BR92" s="668">
        <f t="shared" si="157"/>
        <v>0</v>
      </c>
      <c r="BS92" s="136">
        <f t="shared" si="158"/>
        <v>0</v>
      </c>
      <c r="BT92" s="137">
        <f t="shared" si="159"/>
        <v>0</v>
      </c>
      <c r="BU92" s="137">
        <f t="shared" si="160"/>
        <v>0</v>
      </c>
      <c r="BV92" s="668">
        <f t="shared" si="161"/>
        <v>0</v>
      </c>
      <c r="BW92" s="2160"/>
      <c r="BX92" s="2161"/>
      <c r="BY92" s="2162"/>
      <c r="BZ92" s="2160"/>
      <c r="CA92" s="2161"/>
      <c r="CB92" s="2162"/>
      <c r="CC92" s="2160"/>
      <c r="CD92" s="2161"/>
      <c r="CE92" s="2162"/>
      <c r="CF92" s="2163"/>
      <c r="CG92" s="2162"/>
    </row>
    <row r="93" spans="2:85" ht="15" customHeight="1">
      <c r="B93" s="1395">
        <v>86</v>
      </c>
      <c r="C93" s="2143" t="s">
        <v>953</v>
      </c>
      <c r="D93" s="945" t="s">
        <v>7</v>
      </c>
      <c r="E93" s="945">
        <v>2018</v>
      </c>
      <c r="F93" s="945">
        <v>8</v>
      </c>
      <c r="G93" s="130">
        <f t="shared" si="139"/>
        <v>0</v>
      </c>
      <c r="H93" s="131"/>
      <c r="I93" s="128"/>
      <c r="J93" s="132"/>
      <c r="K93" s="662"/>
      <c r="L93" s="393"/>
      <c r="M93" s="133"/>
      <c r="N93" s="134"/>
      <c r="O93" s="662"/>
      <c r="P93" s="395"/>
      <c r="Q93" s="135"/>
      <c r="R93" s="134"/>
      <c r="S93" s="662"/>
      <c r="T93" s="395"/>
      <c r="U93" s="128"/>
      <c r="V93" s="132"/>
      <c r="W93" s="662"/>
      <c r="X93" s="393"/>
      <c r="Y93" s="133"/>
      <c r="Z93" s="134"/>
      <c r="AA93" s="662"/>
      <c r="AB93" s="395"/>
      <c r="AC93" s="133"/>
      <c r="AD93" s="134"/>
      <c r="AE93" s="662"/>
      <c r="AF93" s="395"/>
      <c r="AG93" s="128"/>
      <c r="AH93" s="132"/>
      <c r="AI93" s="662"/>
      <c r="AJ93" s="393"/>
      <c r="AK93" s="133"/>
      <c r="AL93" s="134"/>
      <c r="AM93" s="662"/>
      <c r="AN93" s="665"/>
      <c r="AO93" s="133"/>
      <c r="AP93" s="134"/>
      <c r="AQ93" s="662"/>
      <c r="AR93" s="395"/>
      <c r="AS93" s="133"/>
      <c r="AT93" s="134"/>
      <c r="AU93" s="662"/>
      <c r="AV93" s="395"/>
      <c r="AW93" s="133"/>
      <c r="AX93" s="134"/>
      <c r="AY93" s="662"/>
      <c r="AZ93" s="395"/>
      <c r="BA93" s="136">
        <f t="shared" si="140"/>
        <v>0</v>
      </c>
      <c r="BB93" s="136">
        <f t="shared" si="141"/>
        <v>0</v>
      </c>
      <c r="BC93" s="137">
        <f t="shared" si="142"/>
        <v>0</v>
      </c>
      <c r="BD93" s="136">
        <f t="shared" si="143"/>
        <v>0</v>
      </c>
      <c r="BE93" s="137">
        <f t="shared" si="144"/>
        <v>0</v>
      </c>
      <c r="BF93" s="668">
        <f t="shared" si="145"/>
        <v>0</v>
      </c>
      <c r="BG93" s="138">
        <f t="shared" si="146"/>
        <v>0</v>
      </c>
      <c r="BH93" s="137">
        <f t="shared" si="147"/>
        <v>0</v>
      </c>
      <c r="BI93" s="137">
        <f t="shared" si="148"/>
        <v>0</v>
      </c>
      <c r="BJ93" s="137">
        <f t="shared" si="149"/>
        <v>0</v>
      </c>
      <c r="BK93" s="137">
        <f t="shared" si="150"/>
        <v>0</v>
      </c>
      <c r="BL93" s="668">
        <f t="shared" si="151"/>
        <v>0</v>
      </c>
      <c r="BM93" s="136">
        <f t="shared" si="152"/>
        <v>0</v>
      </c>
      <c r="BN93" s="137">
        <f t="shared" si="153"/>
        <v>0</v>
      </c>
      <c r="BO93" s="137">
        <f t="shared" si="154"/>
        <v>0</v>
      </c>
      <c r="BP93" s="137">
        <f t="shared" si="155"/>
        <v>0</v>
      </c>
      <c r="BQ93" s="137">
        <f t="shared" si="156"/>
        <v>0</v>
      </c>
      <c r="BR93" s="668">
        <f t="shared" si="157"/>
        <v>0</v>
      </c>
      <c r="BS93" s="136">
        <f t="shared" si="158"/>
        <v>0</v>
      </c>
      <c r="BT93" s="137">
        <f t="shared" si="159"/>
        <v>0</v>
      </c>
      <c r="BU93" s="137">
        <f t="shared" si="160"/>
        <v>0</v>
      </c>
      <c r="BV93" s="668">
        <f t="shared" si="161"/>
        <v>0</v>
      </c>
      <c r="BW93" s="2160"/>
      <c r="BX93" s="2161"/>
      <c r="BY93" s="2162"/>
      <c r="BZ93" s="2160"/>
      <c r="CA93" s="2161"/>
      <c r="CB93" s="2162"/>
      <c r="CC93" s="2160"/>
      <c r="CD93" s="2161"/>
      <c r="CE93" s="2162"/>
      <c r="CF93" s="2163"/>
      <c r="CG93" s="2162"/>
    </row>
    <row r="94" spans="2:85" ht="15" customHeight="1">
      <c r="B94" s="1395">
        <v>87</v>
      </c>
      <c r="C94" s="2143" t="s">
        <v>953</v>
      </c>
      <c r="D94" s="945" t="s">
        <v>7</v>
      </c>
      <c r="E94" s="945">
        <v>2018</v>
      </c>
      <c r="F94" s="945">
        <v>9</v>
      </c>
      <c r="G94" s="130">
        <f t="shared" si="139"/>
        <v>0</v>
      </c>
      <c r="H94" s="131"/>
      <c r="I94" s="128"/>
      <c r="J94" s="132"/>
      <c r="K94" s="662"/>
      <c r="L94" s="393"/>
      <c r="M94" s="133"/>
      <c r="N94" s="134"/>
      <c r="O94" s="662"/>
      <c r="P94" s="395"/>
      <c r="Q94" s="135"/>
      <c r="R94" s="134"/>
      <c r="S94" s="662"/>
      <c r="T94" s="395"/>
      <c r="U94" s="128"/>
      <c r="V94" s="132"/>
      <c r="W94" s="662"/>
      <c r="X94" s="393"/>
      <c r="Y94" s="133"/>
      <c r="Z94" s="134"/>
      <c r="AA94" s="662"/>
      <c r="AB94" s="395"/>
      <c r="AC94" s="133"/>
      <c r="AD94" s="134"/>
      <c r="AE94" s="662"/>
      <c r="AF94" s="395"/>
      <c r="AG94" s="128"/>
      <c r="AH94" s="132"/>
      <c r="AI94" s="662"/>
      <c r="AJ94" s="393"/>
      <c r="AK94" s="133"/>
      <c r="AL94" s="134"/>
      <c r="AM94" s="662"/>
      <c r="AN94" s="665"/>
      <c r="AO94" s="133"/>
      <c r="AP94" s="134"/>
      <c r="AQ94" s="662"/>
      <c r="AR94" s="395"/>
      <c r="AS94" s="133"/>
      <c r="AT94" s="134"/>
      <c r="AU94" s="662"/>
      <c r="AV94" s="395"/>
      <c r="AW94" s="133"/>
      <c r="AX94" s="134"/>
      <c r="AY94" s="662"/>
      <c r="AZ94" s="395"/>
      <c r="BA94" s="136">
        <f t="shared" si="140"/>
        <v>0</v>
      </c>
      <c r="BB94" s="136">
        <f t="shared" si="141"/>
        <v>0</v>
      </c>
      <c r="BC94" s="137">
        <f t="shared" si="142"/>
        <v>0</v>
      </c>
      <c r="BD94" s="136">
        <f t="shared" si="143"/>
        <v>0</v>
      </c>
      <c r="BE94" s="137">
        <f t="shared" si="144"/>
        <v>0</v>
      </c>
      <c r="BF94" s="668">
        <f t="shared" si="145"/>
        <v>0</v>
      </c>
      <c r="BG94" s="138">
        <f t="shared" si="146"/>
        <v>0</v>
      </c>
      <c r="BH94" s="137">
        <f t="shared" si="147"/>
        <v>0</v>
      </c>
      <c r="BI94" s="137">
        <f t="shared" si="148"/>
        <v>0</v>
      </c>
      <c r="BJ94" s="137">
        <f t="shared" si="149"/>
        <v>0</v>
      </c>
      <c r="BK94" s="137">
        <f t="shared" si="150"/>
        <v>0</v>
      </c>
      <c r="BL94" s="668">
        <f t="shared" si="151"/>
        <v>0</v>
      </c>
      <c r="BM94" s="136">
        <f t="shared" si="152"/>
        <v>0</v>
      </c>
      <c r="BN94" s="137">
        <f t="shared" si="153"/>
        <v>0</v>
      </c>
      <c r="BO94" s="137">
        <f t="shared" si="154"/>
        <v>0</v>
      </c>
      <c r="BP94" s="137">
        <f t="shared" si="155"/>
        <v>0</v>
      </c>
      <c r="BQ94" s="137">
        <f t="shared" si="156"/>
        <v>0</v>
      </c>
      <c r="BR94" s="668">
        <f t="shared" si="157"/>
        <v>0</v>
      </c>
      <c r="BS94" s="136">
        <f t="shared" si="158"/>
        <v>0</v>
      </c>
      <c r="BT94" s="137">
        <f t="shared" si="159"/>
        <v>0</v>
      </c>
      <c r="BU94" s="137">
        <f t="shared" si="160"/>
        <v>0</v>
      </c>
      <c r="BV94" s="668">
        <f t="shared" si="161"/>
        <v>0</v>
      </c>
      <c r="BW94" s="2160"/>
      <c r="BX94" s="2161"/>
      <c r="BY94" s="2162"/>
      <c r="BZ94" s="2160"/>
      <c r="CA94" s="2161"/>
      <c r="CB94" s="2162"/>
      <c r="CC94" s="2160"/>
      <c r="CD94" s="2161"/>
      <c r="CE94" s="2162"/>
      <c r="CF94" s="2163"/>
      <c r="CG94" s="2162"/>
    </row>
    <row r="95" spans="2:85" ht="15" customHeight="1">
      <c r="B95" s="1395">
        <v>88</v>
      </c>
      <c r="C95" s="2143" t="s">
        <v>953</v>
      </c>
      <c r="D95" s="945" t="s">
        <v>7</v>
      </c>
      <c r="E95" s="945">
        <v>2018</v>
      </c>
      <c r="F95" s="945">
        <v>10</v>
      </c>
      <c r="G95" s="130">
        <f t="shared" si="139"/>
        <v>0</v>
      </c>
      <c r="H95" s="131"/>
      <c r="I95" s="128"/>
      <c r="J95" s="132"/>
      <c r="K95" s="662"/>
      <c r="L95" s="393"/>
      <c r="M95" s="133"/>
      <c r="N95" s="134"/>
      <c r="O95" s="662"/>
      <c r="P95" s="395"/>
      <c r="Q95" s="135"/>
      <c r="R95" s="134"/>
      <c r="S95" s="662"/>
      <c r="T95" s="395"/>
      <c r="U95" s="128"/>
      <c r="V95" s="132"/>
      <c r="W95" s="662"/>
      <c r="X95" s="393"/>
      <c r="Y95" s="133"/>
      <c r="Z95" s="134"/>
      <c r="AA95" s="662"/>
      <c r="AB95" s="395"/>
      <c r="AC95" s="133"/>
      <c r="AD95" s="134"/>
      <c r="AE95" s="662"/>
      <c r="AF95" s="395"/>
      <c r="AG95" s="128"/>
      <c r="AH95" s="132"/>
      <c r="AI95" s="662"/>
      <c r="AJ95" s="393"/>
      <c r="AK95" s="133"/>
      <c r="AL95" s="134"/>
      <c r="AM95" s="662"/>
      <c r="AN95" s="665"/>
      <c r="AO95" s="133"/>
      <c r="AP95" s="134"/>
      <c r="AQ95" s="662"/>
      <c r="AR95" s="395"/>
      <c r="AS95" s="133"/>
      <c r="AT95" s="134"/>
      <c r="AU95" s="662"/>
      <c r="AV95" s="395"/>
      <c r="AW95" s="133"/>
      <c r="AX95" s="134"/>
      <c r="AY95" s="662"/>
      <c r="AZ95" s="395"/>
      <c r="BA95" s="136">
        <f t="shared" si="140"/>
        <v>0</v>
      </c>
      <c r="BB95" s="136">
        <f t="shared" si="141"/>
        <v>0</v>
      </c>
      <c r="BC95" s="137">
        <f t="shared" si="142"/>
        <v>0</v>
      </c>
      <c r="BD95" s="136">
        <f t="shared" si="143"/>
        <v>0</v>
      </c>
      <c r="BE95" s="137">
        <f t="shared" si="144"/>
        <v>0</v>
      </c>
      <c r="BF95" s="668">
        <f t="shared" si="145"/>
        <v>0</v>
      </c>
      <c r="BG95" s="138">
        <f t="shared" si="146"/>
        <v>0</v>
      </c>
      <c r="BH95" s="137">
        <f t="shared" si="147"/>
        <v>0</v>
      </c>
      <c r="BI95" s="137">
        <f t="shared" si="148"/>
        <v>0</v>
      </c>
      <c r="BJ95" s="137">
        <f t="shared" si="149"/>
        <v>0</v>
      </c>
      <c r="BK95" s="137">
        <f t="shared" si="150"/>
        <v>0</v>
      </c>
      <c r="BL95" s="668">
        <f t="shared" si="151"/>
        <v>0</v>
      </c>
      <c r="BM95" s="136">
        <f t="shared" si="152"/>
        <v>0</v>
      </c>
      <c r="BN95" s="137">
        <f t="shared" si="153"/>
        <v>0</v>
      </c>
      <c r="BO95" s="137">
        <f t="shared" si="154"/>
        <v>0</v>
      </c>
      <c r="BP95" s="137">
        <f t="shared" si="155"/>
        <v>0</v>
      </c>
      <c r="BQ95" s="137">
        <f t="shared" si="156"/>
        <v>0</v>
      </c>
      <c r="BR95" s="668">
        <f t="shared" si="157"/>
        <v>0</v>
      </c>
      <c r="BS95" s="136">
        <f t="shared" si="158"/>
        <v>0</v>
      </c>
      <c r="BT95" s="137">
        <f t="shared" si="159"/>
        <v>0</v>
      </c>
      <c r="BU95" s="137">
        <f t="shared" si="160"/>
        <v>0</v>
      </c>
      <c r="BV95" s="668">
        <f t="shared" si="161"/>
        <v>0</v>
      </c>
      <c r="BW95" s="2160"/>
      <c r="BX95" s="2161"/>
      <c r="BY95" s="2162"/>
      <c r="BZ95" s="2160"/>
      <c r="CA95" s="2161"/>
      <c r="CB95" s="2162"/>
      <c r="CC95" s="2160"/>
      <c r="CD95" s="2161"/>
      <c r="CE95" s="2162"/>
      <c r="CF95" s="2163"/>
      <c r="CG95" s="2162"/>
    </row>
    <row r="96" spans="2:85" ht="15" customHeight="1">
      <c r="B96" s="1395">
        <v>89</v>
      </c>
      <c r="C96" s="2143" t="s">
        <v>953</v>
      </c>
      <c r="D96" s="945" t="s">
        <v>7</v>
      </c>
      <c r="E96" s="945">
        <v>2018</v>
      </c>
      <c r="F96" s="945">
        <v>11</v>
      </c>
      <c r="G96" s="130">
        <f t="shared" si="139"/>
        <v>0</v>
      </c>
      <c r="H96" s="131"/>
      <c r="I96" s="128"/>
      <c r="J96" s="132"/>
      <c r="K96" s="662"/>
      <c r="L96" s="393"/>
      <c r="M96" s="133"/>
      <c r="N96" s="134"/>
      <c r="O96" s="662"/>
      <c r="P96" s="395"/>
      <c r="Q96" s="135"/>
      <c r="R96" s="134"/>
      <c r="S96" s="662"/>
      <c r="T96" s="395"/>
      <c r="U96" s="128"/>
      <c r="V96" s="132"/>
      <c r="W96" s="662"/>
      <c r="X96" s="393"/>
      <c r="Y96" s="133"/>
      <c r="Z96" s="134"/>
      <c r="AA96" s="662"/>
      <c r="AB96" s="395"/>
      <c r="AC96" s="133"/>
      <c r="AD96" s="134"/>
      <c r="AE96" s="662"/>
      <c r="AF96" s="395"/>
      <c r="AG96" s="128"/>
      <c r="AH96" s="132"/>
      <c r="AI96" s="662"/>
      <c r="AJ96" s="393"/>
      <c r="AK96" s="133"/>
      <c r="AL96" s="134"/>
      <c r="AM96" s="662"/>
      <c r="AN96" s="665"/>
      <c r="AO96" s="133"/>
      <c r="AP96" s="134"/>
      <c r="AQ96" s="662"/>
      <c r="AR96" s="395"/>
      <c r="AS96" s="133"/>
      <c r="AT96" s="134"/>
      <c r="AU96" s="662"/>
      <c r="AV96" s="395"/>
      <c r="AW96" s="133"/>
      <c r="AX96" s="134"/>
      <c r="AY96" s="662"/>
      <c r="AZ96" s="395"/>
      <c r="BA96" s="136">
        <f t="shared" si="140"/>
        <v>0</v>
      </c>
      <c r="BB96" s="136">
        <f t="shared" si="141"/>
        <v>0</v>
      </c>
      <c r="BC96" s="137">
        <f t="shared" si="142"/>
        <v>0</v>
      </c>
      <c r="BD96" s="136">
        <f t="shared" si="143"/>
        <v>0</v>
      </c>
      <c r="BE96" s="137">
        <f t="shared" si="144"/>
        <v>0</v>
      </c>
      <c r="BF96" s="668">
        <f t="shared" si="145"/>
        <v>0</v>
      </c>
      <c r="BG96" s="138">
        <f t="shared" si="146"/>
        <v>0</v>
      </c>
      <c r="BH96" s="137">
        <f t="shared" si="147"/>
        <v>0</v>
      </c>
      <c r="BI96" s="137">
        <f t="shared" si="148"/>
        <v>0</v>
      </c>
      <c r="BJ96" s="137">
        <f t="shared" si="149"/>
        <v>0</v>
      </c>
      <c r="BK96" s="137">
        <f t="shared" si="150"/>
        <v>0</v>
      </c>
      <c r="BL96" s="668">
        <f t="shared" si="151"/>
        <v>0</v>
      </c>
      <c r="BM96" s="136">
        <f t="shared" si="152"/>
        <v>0</v>
      </c>
      <c r="BN96" s="137">
        <f t="shared" si="153"/>
        <v>0</v>
      </c>
      <c r="BO96" s="137">
        <f t="shared" si="154"/>
        <v>0</v>
      </c>
      <c r="BP96" s="137">
        <f t="shared" si="155"/>
        <v>0</v>
      </c>
      <c r="BQ96" s="137">
        <f t="shared" si="156"/>
        <v>0</v>
      </c>
      <c r="BR96" s="668">
        <f t="shared" si="157"/>
        <v>0</v>
      </c>
      <c r="BS96" s="136">
        <f t="shared" si="158"/>
        <v>0</v>
      </c>
      <c r="BT96" s="137">
        <f t="shared" si="159"/>
        <v>0</v>
      </c>
      <c r="BU96" s="137">
        <f t="shared" si="160"/>
        <v>0</v>
      </c>
      <c r="BV96" s="668">
        <f t="shared" si="161"/>
        <v>0</v>
      </c>
      <c r="BW96" s="2160"/>
      <c r="BX96" s="2161"/>
      <c r="BY96" s="2162"/>
      <c r="BZ96" s="2160"/>
      <c r="CA96" s="2161"/>
      <c r="CB96" s="2162"/>
      <c r="CC96" s="2160"/>
      <c r="CD96" s="2161"/>
      <c r="CE96" s="2162"/>
      <c r="CF96" s="2163"/>
      <c r="CG96" s="2162"/>
    </row>
    <row r="97" spans="2:85" ht="15.75" customHeight="1">
      <c r="B97" s="1395">
        <v>90</v>
      </c>
      <c r="C97" s="2143" t="s">
        <v>953</v>
      </c>
      <c r="D97" s="945" t="s">
        <v>7</v>
      </c>
      <c r="E97" s="945">
        <v>2018</v>
      </c>
      <c r="F97" s="945" t="s">
        <v>458</v>
      </c>
      <c r="G97" s="139">
        <f>I97+M97+Q97+U97+Y97+AC97+AG97+AK97+AO97+AS97+AW97</f>
        <v>0</v>
      </c>
      <c r="H97" s="131"/>
      <c r="I97" s="128"/>
      <c r="J97" s="132"/>
      <c r="K97" s="663"/>
      <c r="L97" s="393"/>
      <c r="M97" s="133"/>
      <c r="N97" s="134"/>
      <c r="O97" s="663"/>
      <c r="P97" s="395"/>
      <c r="Q97" s="135"/>
      <c r="R97" s="134"/>
      <c r="S97" s="663"/>
      <c r="T97" s="395"/>
      <c r="U97" s="128"/>
      <c r="V97" s="132"/>
      <c r="W97" s="663"/>
      <c r="X97" s="393"/>
      <c r="Y97" s="133"/>
      <c r="Z97" s="134"/>
      <c r="AA97" s="663"/>
      <c r="AB97" s="395"/>
      <c r="AC97" s="133"/>
      <c r="AD97" s="134"/>
      <c r="AE97" s="663"/>
      <c r="AF97" s="395"/>
      <c r="AG97" s="128"/>
      <c r="AH97" s="132"/>
      <c r="AI97" s="663"/>
      <c r="AJ97" s="393"/>
      <c r="AK97" s="133"/>
      <c r="AL97" s="134"/>
      <c r="AM97" s="663"/>
      <c r="AN97" s="665"/>
      <c r="AO97" s="133"/>
      <c r="AP97" s="134"/>
      <c r="AQ97" s="663"/>
      <c r="AR97" s="395"/>
      <c r="AS97" s="133"/>
      <c r="AT97" s="134"/>
      <c r="AU97" s="663"/>
      <c r="AV97" s="395"/>
      <c r="AW97" s="133"/>
      <c r="AX97" s="134"/>
      <c r="AY97" s="663"/>
      <c r="AZ97" s="395"/>
      <c r="BA97" s="136">
        <f t="shared" si="140"/>
        <v>0</v>
      </c>
      <c r="BB97" s="136">
        <f t="shared" si="141"/>
        <v>0</v>
      </c>
      <c r="BC97" s="137">
        <f t="shared" si="142"/>
        <v>0</v>
      </c>
      <c r="BD97" s="136">
        <f t="shared" si="143"/>
        <v>0</v>
      </c>
      <c r="BE97" s="137">
        <f t="shared" si="144"/>
        <v>0</v>
      </c>
      <c r="BF97" s="668">
        <f t="shared" si="145"/>
        <v>0</v>
      </c>
      <c r="BG97" s="138">
        <f t="shared" si="146"/>
        <v>0</v>
      </c>
      <c r="BH97" s="137">
        <f t="shared" si="147"/>
        <v>0</v>
      </c>
      <c r="BI97" s="137">
        <f t="shared" si="148"/>
        <v>0</v>
      </c>
      <c r="BJ97" s="137">
        <f t="shared" si="149"/>
        <v>0</v>
      </c>
      <c r="BK97" s="137">
        <f t="shared" si="150"/>
        <v>0</v>
      </c>
      <c r="BL97" s="668">
        <f t="shared" si="151"/>
        <v>0</v>
      </c>
      <c r="BM97" s="136">
        <f t="shared" si="152"/>
        <v>0</v>
      </c>
      <c r="BN97" s="137">
        <f t="shared" si="153"/>
        <v>0</v>
      </c>
      <c r="BO97" s="137">
        <f t="shared" si="154"/>
        <v>0</v>
      </c>
      <c r="BP97" s="137">
        <f t="shared" si="155"/>
        <v>0</v>
      </c>
      <c r="BQ97" s="137">
        <f t="shared" si="156"/>
        <v>0</v>
      </c>
      <c r="BR97" s="668">
        <f t="shared" si="157"/>
        <v>0</v>
      </c>
      <c r="BS97" s="136">
        <f t="shared" si="158"/>
        <v>0</v>
      </c>
      <c r="BT97" s="137">
        <f t="shared" si="159"/>
        <v>0</v>
      </c>
      <c r="BU97" s="137">
        <f t="shared" si="160"/>
        <v>0</v>
      </c>
      <c r="BV97" s="668">
        <f t="shared" si="161"/>
        <v>0</v>
      </c>
      <c r="BW97" s="1379"/>
      <c r="BX97" s="1378"/>
      <c r="BY97" s="1377"/>
      <c r="BZ97" s="1379"/>
      <c r="CA97" s="1378"/>
      <c r="CB97" s="1377"/>
      <c r="CC97" s="1379"/>
      <c r="CD97" s="1378"/>
      <c r="CE97" s="1377"/>
      <c r="CF97" s="2164"/>
      <c r="CG97" s="1377"/>
    </row>
    <row r="98" spans="2:85" s="2123" customFormat="1" ht="15.75" customHeight="1" thickBot="1">
      <c r="B98" s="2144">
        <v>91</v>
      </c>
      <c r="C98" s="2145" t="s">
        <v>954</v>
      </c>
      <c r="D98" s="1394" t="s">
        <v>7</v>
      </c>
      <c r="E98" s="1394">
        <v>2018</v>
      </c>
      <c r="F98" s="1394" t="s">
        <v>49</v>
      </c>
      <c r="G98" s="140">
        <f t="shared" ref="G98:AL98" si="162">SUM(G86:G97)</f>
        <v>0</v>
      </c>
      <c r="H98" s="141">
        <f t="shared" si="162"/>
        <v>0</v>
      </c>
      <c r="I98" s="447">
        <f t="shared" si="162"/>
        <v>0</v>
      </c>
      <c r="J98" s="448">
        <f t="shared" si="162"/>
        <v>0</v>
      </c>
      <c r="K98" s="442">
        <f t="shared" si="162"/>
        <v>0</v>
      </c>
      <c r="L98" s="449">
        <f t="shared" si="162"/>
        <v>0</v>
      </c>
      <c r="M98" s="450">
        <f t="shared" si="162"/>
        <v>0</v>
      </c>
      <c r="N98" s="443">
        <f t="shared" si="162"/>
        <v>0</v>
      </c>
      <c r="O98" s="443">
        <f t="shared" si="162"/>
        <v>0</v>
      </c>
      <c r="P98" s="451">
        <f t="shared" si="162"/>
        <v>0</v>
      </c>
      <c r="Q98" s="452">
        <f t="shared" si="162"/>
        <v>0</v>
      </c>
      <c r="R98" s="443">
        <f t="shared" si="162"/>
        <v>0</v>
      </c>
      <c r="S98" s="443">
        <f t="shared" si="162"/>
        <v>0</v>
      </c>
      <c r="T98" s="451">
        <f t="shared" si="162"/>
        <v>0</v>
      </c>
      <c r="U98" s="447">
        <f t="shared" si="162"/>
        <v>0</v>
      </c>
      <c r="V98" s="448">
        <f t="shared" si="162"/>
        <v>0</v>
      </c>
      <c r="W98" s="442">
        <f t="shared" si="162"/>
        <v>0</v>
      </c>
      <c r="X98" s="449">
        <f t="shared" si="162"/>
        <v>0</v>
      </c>
      <c r="Y98" s="450">
        <f t="shared" si="162"/>
        <v>0</v>
      </c>
      <c r="Z98" s="443">
        <f t="shared" si="162"/>
        <v>0</v>
      </c>
      <c r="AA98" s="443">
        <f t="shared" si="162"/>
        <v>0</v>
      </c>
      <c r="AB98" s="666">
        <f t="shared" si="162"/>
        <v>0</v>
      </c>
      <c r="AC98" s="450">
        <f t="shared" si="162"/>
        <v>0</v>
      </c>
      <c r="AD98" s="443">
        <f t="shared" si="162"/>
        <v>0</v>
      </c>
      <c r="AE98" s="443">
        <f t="shared" si="162"/>
        <v>0</v>
      </c>
      <c r="AF98" s="666">
        <f t="shared" si="162"/>
        <v>0</v>
      </c>
      <c r="AG98" s="447">
        <f t="shared" si="162"/>
        <v>0</v>
      </c>
      <c r="AH98" s="448">
        <f t="shared" si="162"/>
        <v>0</v>
      </c>
      <c r="AI98" s="442">
        <f t="shared" si="162"/>
        <v>0</v>
      </c>
      <c r="AJ98" s="449">
        <f t="shared" si="162"/>
        <v>0</v>
      </c>
      <c r="AK98" s="450">
        <f t="shared" si="162"/>
        <v>0</v>
      </c>
      <c r="AL98" s="443">
        <f t="shared" si="162"/>
        <v>0</v>
      </c>
      <c r="AM98" s="442">
        <f t="shared" ref="AM98:BV98" si="163">SUM(AM86:AM97)</f>
        <v>0</v>
      </c>
      <c r="AN98" s="449">
        <f t="shared" si="163"/>
        <v>0</v>
      </c>
      <c r="AO98" s="450">
        <f t="shared" si="163"/>
        <v>0</v>
      </c>
      <c r="AP98" s="443">
        <f t="shared" si="163"/>
        <v>0</v>
      </c>
      <c r="AQ98" s="442">
        <f t="shared" si="163"/>
        <v>0</v>
      </c>
      <c r="AR98" s="666">
        <f t="shared" si="163"/>
        <v>0</v>
      </c>
      <c r="AS98" s="450">
        <f t="shared" si="163"/>
        <v>0</v>
      </c>
      <c r="AT98" s="443">
        <f t="shared" si="163"/>
        <v>0</v>
      </c>
      <c r="AU98" s="442">
        <f t="shared" si="163"/>
        <v>0</v>
      </c>
      <c r="AV98" s="666">
        <f t="shared" si="163"/>
        <v>0</v>
      </c>
      <c r="AW98" s="450">
        <f t="shared" si="163"/>
        <v>0</v>
      </c>
      <c r="AX98" s="443">
        <f t="shared" si="163"/>
        <v>0</v>
      </c>
      <c r="AY98" s="442">
        <f t="shared" si="163"/>
        <v>0</v>
      </c>
      <c r="AZ98" s="666">
        <f t="shared" si="163"/>
        <v>0</v>
      </c>
      <c r="BA98" s="445">
        <f t="shared" si="163"/>
        <v>0</v>
      </c>
      <c r="BB98" s="445">
        <f t="shared" si="163"/>
        <v>0</v>
      </c>
      <c r="BC98" s="445">
        <f t="shared" si="163"/>
        <v>0</v>
      </c>
      <c r="BD98" s="445">
        <f t="shared" si="163"/>
        <v>0</v>
      </c>
      <c r="BE98" s="445">
        <f t="shared" si="163"/>
        <v>0</v>
      </c>
      <c r="BF98" s="669">
        <f t="shared" si="163"/>
        <v>0</v>
      </c>
      <c r="BG98" s="653">
        <f t="shared" si="163"/>
        <v>0</v>
      </c>
      <c r="BH98" s="444">
        <f t="shared" si="163"/>
        <v>0</v>
      </c>
      <c r="BI98" s="446">
        <f t="shared" si="163"/>
        <v>0</v>
      </c>
      <c r="BJ98" s="444">
        <f t="shared" si="163"/>
        <v>0</v>
      </c>
      <c r="BK98" s="444">
        <f t="shared" si="163"/>
        <v>0</v>
      </c>
      <c r="BL98" s="669">
        <f t="shared" si="163"/>
        <v>0</v>
      </c>
      <c r="BM98" s="656">
        <f t="shared" si="163"/>
        <v>0</v>
      </c>
      <c r="BN98" s="444">
        <f t="shared" si="163"/>
        <v>0</v>
      </c>
      <c r="BO98" s="446">
        <f t="shared" si="163"/>
        <v>0</v>
      </c>
      <c r="BP98" s="444">
        <f t="shared" si="163"/>
        <v>0</v>
      </c>
      <c r="BQ98" s="444">
        <f t="shared" si="163"/>
        <v>0</v>
      </c>
      <c r="BR98" s="669">
        <f t="shared" si="163"/>
        <v>0</v>
      </c>
      <c r="BS98" s="653">
        <f t="shared" si="163"/>
        <v>0</v>
      </c>
      <c r="BT98" s="444">
        <f t="shared" si="163"/>
        <v>0</v>
      </c>
      <c r="BU98" s="446">
        <f t="shared" si="163"/>
        <v>0</v>
      </c>
      <c r="BV98" s="669">
        <f t="shared" si="163"/>
        <v>0</v>
      </c>
      <c r="BW98" s="2165"/>
      <c r="BX98" s="2166"/>
      <c r="BY98" s="2167"/>
      <c r="BZ98" s="2165"/>
      <c r="CA98" s="2166"/>
      <c r="CB98" s="2167"/>
      <c r="CC98" s="2165"/>
      <c r="CD98" s="2166"/>
      <c r="CE98" s="2167"/>
      <c r="CF98" s="2168"/>
      <c r="CG98" s="2167"/>
    </row>
    <row r="99" spans="2:85">
      <c r="F99" s="142"/>
      <c r="G99" s="142"/>
      <c r="H99" s="142"/>
      <c r="I99" s="115"/>
      <c r="J99" s="115"/>
      <c r="K99" s="115"/>
      <c r="L99" s="115"/>
      <c r="M99" s="115"/>
      <c r="N99" s="115"/>
      <c r="O99" s="115"/>
      <c r="P99" s="115"/>
      <c r="Q99" s="115"/>
      <c r="R99" s="115"/>
      <c r="S99" s="391"/>
      <c r="T99" s="391"/>
      <c r="U99" s="115"/>
      <c r="V99" s="115"/>
      <c r="W99" s="115"/>
      <c r="X99" s="115"/>
      <c r="Y99" s="115"/>
      <c r="Z99" s="115"/>
      <c r="AA99" s="115"/>
      <c r="AB99" s="115"/>
      <c r="AC99" s="115"/>
      <c r="AD99" s="391"/>
      <c r="AE99" s="391"/>
      <c r="AF99" s="391"/>
      <c r="AG99" s="115"/>
      <c r="AH99" s="115"/>
      <c r="AI99" s="115"/>
      <c r="AJ99" s="115"/>
      <c r="AK99" s="115"/>
      <c r="AL99" s="115"/>
      <c r="AM99" s="115"/>
      <c r="AN99" s="115"/>
      <c r="AO99" s="115"/>
      <c r="AP99" s="115"/>
      <c r="AQ99" s="391"/>
      <c r="AR99" s="391"/>
      <c r="AS99" s="115"/>
      <c r="AT99" s="115"/>
      <c r="AU99" s="115"/>
      <c r="AV99" s="115"/>
      <c r="AW99" s="115"/>
      <c r="AX99" s="115"/>
      <c r="AY99" s="391"/>
      <c r="AZ99" s="391"/>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row>
    <row r="100" spans="2:85">
      <c r="C100" s="289" t="s">
        <v>748</v>
      </c>
      <c r="F100" s="142"/>
      <c r="G100" s="142"/>
      <c r="H100" s="142"/>
      <c r="I100" s="115"/>
      <c r="J100" s="115"/>
      <c r="K100" s="115"/>
      <c r="L100" s="115"/>
      <c r="M100" s="115"/>
      <c r="N100" s="115"/>
      <c r="O100" s="115"/>
      <c r="P100" s="115"/>
      <c r="Q100" s="115"/>
      <c r="R100" s="115"/>
      <c r="S100" s="391"/>
      <c r="T100" s="391"/>
      <c r="U100" s="115"/>
      <c r="V100" s="115"/>
      <c r="W100" s="115"/>
      <c r="X100" s="115"/>
      <c r="Y100" s="115"/>
      <c r="Z100" s="115"/>
      <c r="AA100" s="115"/>
      <c r="AB100" s="115"/>
      <c r="AC100" s="115"/>
      <c r="AD100" s="391"/>
      <c r="AE100" s="391"/>
      <c r="AF100" s="391"/>
      <c r="AG100" s="115"/>
      <c r="AH100" s="115"/>
      <c r="AI100" s="115"/>
      <c r="AJ100" s="115"/>
      <c r="AK100" s="115"/>
      <c r="AL100" s="115"/>
      <c r="AM100" s="115"/>
      <c r="AN100" s="115"/>
      <c r="AO100" s="115"/>
      <c r="AP100" s="115"/>
      <c r="AQ100" s="391"/>
      <c r="AR100" s="391"/>
      <c r="AS100" s="115"/>
      <c r="AT100" s="115"/>
      <c r="AU100" s="115"/>
      <c r="AV100" s="115"/>
      <c r="AW100" s="115"/>
      <c r="AX100" s="115"/>
      <c r="AY100" s="391"/>
      <c r="AZ100" s="391"/>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row>
    <row r="101" spans="2:85">
      <c r="F101" s="144"/>
      <c r="G101" s="144"/>
      <c r="H101" s="144"/>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c r="BU101" s="143"/>
      <c r="BV101" s="143"/>
    </row>
    <row r="102" spans="2:85" customFormat="1" ht="15.75" customHeight="1">
      <c r="B102" s="1523"/>
      <c r="F102" s="114"/>
      <c r="G102" s="114"/>
      <c r="H102" s="114"/>
      <c r="I102" s="654"/>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14"/>
      <c r="BC102" s="114"/>
      <c r="BD102" s="115"/>
      <c r="BE102" s="115"/>
      <c r="BF102" s="115"/>
      <c r="BG102" s="115"/>
      <c r="BH102" s="115"/>
      <c r="BI102" s="115"/>
      <c r="BJ102" s="115"/>
      <c r="BK102" s="115"/>
      <c r="BL102" s="115"/>
      <c r="BM102" s="115"/>
      <c r="BN102" s="115"/>
      <c r="BO102" s="115"/>
      <c r="BP102" s="115"/>
      <c r="BQ102" s="115"/>
      <c r="BR102" s="115"/>
      <c r="BS102" s="115"/>
      <c r="BT102" s="115"/>
      <c r="BU102" s="115"/>
      <c r="BV102" s="115"/>
      <c r="BW102" s="114"/>
      <c r="BX102" s="114"/>
      <c r="BY102" s="114"/>
      <c r="BZ102" s="114"/>
      <c r="CA102" s="114"/>
    </row>
    <row r="103" spans="2:85" customFormat="1" ht="43.5" customHeight="1">
      <c r="B103" s="1523"/>
      <c r="F103" s="114"/>
      <c r="G103" s="114"/>
      <c r="H103" s="114"/>
      <c r="I103" s="655"/>
      <c r="J103" s="143"/>
      <c r="K103" s="143"/>
      <c r="L103" s="143"/>
      <c r="M103" s="143"/>
      <c r="N103" s="143"/>
      <c r="O103" s="115"/>
      <c r="P103" s="391"/>
      <c r="Q103" s="391"/>
      <c r="R103" s="391"/>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14"/>
      <c r="BE103" s="114"/>
      <c r="BF103" s="115"/>
      <c r="BG103" s="115"/>
      <c r="BH103" s="115"/>
      <c r="BI103" s="115"/>
      <c r="BJ103" s="115"/>
      <c r="BK103" s="115"/>
      <c r="BL103" s="115"/>
      <c r="BM103" s="115"/>
      <c r="BN103" s="115"/>
      <c r="BO103" s="115"/>
      <c r="BP103" s="115"/>
      <c r="BQ103" s="115"/>
      <c r="BR103" s="115"/>
      <c r="BS103" s="115"/>
      <c r="BT103" s="115"/>
      <c r="BU103" s="115"/>
      <c r="BV103" s="115"/>
      <c r="BW103" s="115"/>
      <c r="BX103" s="115"/>
      <c r="BY103" s="114"/>
      <c r="BZ103" s="114"/>
      <c r="CA103" s="114"/>
      <c r="CB103" s="114"/>
      <c r="CC103" s="114"/>
    </row>
    <row r="104" spans="2:85" customFormat="1" ht="43.5" customHeight="1">
      <c r="B104" s="1523"/>
      <c r="F104" s="114"/>
      <c r="G104" s="114"/>
      <c r="H104" s="114"/>
      <c r="I104" s="143"/>
      <c r="J104" s="143"/>
      <c r="K104" s="143"/>
      <c r="L104" s="143"/>
      <c r="M104" s="143"/>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14"/>
      <c r="BD104" s="114"/>
      <c r="BE104" s="115"/>
      <c r="BF104" s="115"/>
      <c r="BG104" s="115"/>
      <c r="BH104" s="115"/>
      <c r="BI104" s="115"/>
      <c r="BJ104" s="115"/>
      <c r="BK104" s="115"/>
      <c r="BL104" s="115"/>
      <c r="BM104" s="115"/>
      <c r="BN104" s="115"/>
      <c r="BO104" s="115"/>
      <c r="BP104" s="115"/>
      <c r="BQ104" s="115"/>
      <c r="BR104" s="115"/>
      <c r="BS104" s="115"/>
      <c r="BT104" s="115"/>
      <c r="BU104" s="115"/>
      <c r="BV104" s="115"/>
      <c r="BW104" s="115"/>
      <c r="BX104" s="114"/>
      <c r="BY104" s="114"/>
      <c r="BZ104" s="114"/>
      <c r="CA104" s="114"/>
      <c r="CB104" s="114"/>
    </row>
    <row r="105" spans="2:85" customFormat="1" ht="51.75" customHeight="1">
      <c r="B105" s="1523"/>
      <c r="F105" s="114"/>
      <c r="G105" s="114"/>
      <c r="H105" s="114"/>
      <c r="I105" s="143"/>
      <c r="J105" s="143"/>
      <c r="K105" s="143"/>
      <c r="L105" s="143"/>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14"/>
      <c r="BC105" s="114"/>
      <c r="BD105" s="115"/>
      <c r="BE105" s="115"/>
      <c r="BF105" s="115"/>
      <c r="BG105" s="115"/>
      <c r="BH105" s="115"/>
      <c r="BI105" s="115"/>
      <c r="BJ105" s="115"/>
      <c r="BK105" s="115"/>
      <c r="BL105" s="115"/>
      <c r="BM105" s="115"/>
      <c r="BN105" s="115"/>
      <c r="BO105" s="115"/>
      <c r="BP105" s="115"/>
      <c r="BQ105" s="115"/>
      <c r="BR105" s="115"/>
      <c r="BS105" s="115"/>
      <c r="BT105" s="115"/>
      <c r="BU105" s="115"/>
      <c r="BV105" s="115"/>
      <c r="BW105" s="114"/>
      <c r="BX105" s="114"/>
      <c r="BY105" s="114"/>
      <c r="BZ105" s="114"/>
      <c r="CA105" s="114"/>
    </row>
    <row r="106" spans="2:85" customFormat="1" ht="50.25" customHeight="1">
      <c r="B106" s="1523"/>
      <c r="F106" s="114"/>
      <c r="G106" s="114"/>
      <c r="H106" s="114"/>
      <c r="I106" s="143"/>
      <c r="J106" s="143"/>
      <c r="K106" s="143"/>
      <c r="L106" s="143"/>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14"/>
      <c r="BC106" s="114"/>
      <c r="BD106" s="115"/>
      <c r="BE106" s="115"/>
      <c r="BF106" s="115"/>
      <c r="BG106" s="115"/>
      <c r="BH106" s="115"/>
      <c r="BI106" s="115"/>
      <c r="BJ106" s="115"/>
      <c r="BK106" s="115"/>
      <c r="BL106" s="115"/>
      <c r="BM106" s="115"/>
      <c r="BN106" s="115"/>
      <c r="BO106" s="115"/>
      <c r="BP106" s="115"/>
      <c r="BQ106" s="115"/>
      <c r="BR106" s="115"/>
      <c r="BS106" s="115"/>
      <c r="BT106" s="115"/>
      <c r="BU106" s="115"/>
      <c r="BV106" s="115"/>
      <c r="BW106" s="114"/>
      <c r="BX106" s="114"/>
      <c r="BY106" s="114"/>
      <c r="BZ106" s="114"/>
      <c r="CA106" s="114"/>
    </row>
    <row r="107" spans="2:85" customFormat="1" ht="54" customHeight="1">
      <c r="B107" s="1523"/>
      <c r="F107" s="114"/>
      <c r="G107" s="114"/>
      <c r="H107" s="114"/>
      <c r="I107" s="143"/>
      <c r="J107" s="143"/>
      <c r="K107" s="143"/>
      <c r="L107" s="143"/>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14"/>
      <c r="BC107" s="114"/>
      <c r="BD107" s="115"/>
      <c r="BE107" s="115"/>
      <c r="BF107" s="115"/>
      <c r="BG107" s="115"/>
      <c r="BH107" s="115"/>
      <c r="BI107" s="115"/>
      <c r="BJ107" s="115"/>
      <c r="BK107" s="115"/>
      <c r="BL107" s="115"/>
      <c r="BM107" s="115"/>
      <c r="BN107" s="115"/>
      <c r="BO107" s="115"/>
      <c r="BP107" s="115"/>
      <c r="BQ107" s="115"/>
      <c r="BR107" s="115"/>
      <c r="BS107" s="115"/>
      <c r="BT107" s="115"/>
      <c r="BU107" s="115"/>
      <c r="BV107" s="115"/>
      <c r="BW107" s="114"/>
      <c r="BX107" s="114"/>
      <c r="BY107" s="114"/>
      <c r="BZ107" s="114"/>
      <c r="CA107" s="114"/>
    </row>
    <row r="108" spans="2:85" customFormat="1" ht="24.75" customHeight="1">
      <c r="B108" s="1523"/>
      <c r="F108" s="114"/>
      <c r="G108" s="114"/>
      <c r="H108" s="114"/>
      <c r="I108" s="143"/>
      <c r="J108" s="143"/>
      <c r="K108" s="143"/>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4"/>
      <c r="BC108" s="114"/>
      <c r="BD108" s="115"/>
      <c r="BE108" s="115"/>
      <c r="BF108" s="115"/>
      <c r="BG108" s="115"/>
      <c r="BH108" s="115"/>
      <c r="BI108" s="115"/>
      <c r="BJ108" s="115"/>
      <c r="BK108" s="115"/>
      <c r="BL108" s="115"/>
      <c r="BM108" s="115"/>
      <c r="BN108" s="115"/>
      <c r="BO108" s="115"/>
      <c r="BP108" s="115"/>
      <c r="BQ108" s="115"/>
      <c r="BR108" s="115"/>
      <c r="BS108" s="115"/>
      <c r="BT108" s="115"/>
      <c r="BU108" s="115"/>
      <c r="BV108" s="115"/>
      <c r="BW108" s="114"/>
      <c r="BX108" s="114"/>
      <c r="BY108" s="114"/>
      <c r="BZ108" s="114"/>
      <c r="CA108" s="114"/>
    </row>
    <row r="109" spans="2:85" customFormat="1" ht="15">
      <c r="B109" s="1523"/>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5"/>
      <c r="BD109" s="115"/>
      <c r="BE109" s="115"/>
      <c r="BF109" s="115"/>
      <c r="BG109" s="115"/>
      <c r="BH109" s="115"/>
      <c r="BI109" s="115"/>
      <c r="BJ109" s="115"/>
      <c r="BK109" s="115"/>
      <c r="BL109" s="115"/>
      <c r="BM109" s="115"/>
      <c r="BN109" s="115"/>
      <c r="BO109" s="115"/>
      <c r="BP109" s="115"/>
      <c r="BQ109" s="115"/>
      <c r="BR109" s="115"/>
      <c r="BS109" s="115"/>
      <c r="BT109" s="115"/>
      <c r="BU109" s="115"/>
      <c r="BV109" s="114"/>
      <c r="BW109" s="114"/>
      <c r="BX109" s="114"/>
      <c r="BY109" s="114"/>
      <c r="BZ109" s="114"/>
    </row>
    <row r="110" spans="2:85" customFormat="1" ht="15">
      <c r="B110" s="1523"/>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5"/>
      <c r="BD110" s="115"/>
      <c r="BE110" s="115"/>
      <c r="BF110" s="115"/>
      <c r="BG110" s="115"/>
      <c r="BH110" s="115"/>
      <c r="BI110" s="115"/>
      <c r="BJ110" s="115"/>
      <c r="BK110" s="115"/>
      <c r="BL110" s="115"/>
      <c r="BM110" s="115"/>
      <c r="BN110" s="115"/>
      <c r="BO110" s="115"/>
      <c r="BP110" s="115"/>
      <c r="BQ110" s="115"/>
      <c r="BR110" s="115"/>
      <c r="BS110" s="115"/>
      <c r="BT110" s="115"/>
      <c r="BU110" s="115"/>
      <c r="BV110" s="114"/>
      <c r="BW110" s="114"/>
      <c r="BX110" s="114"/>
      <c r="BY110" s="114"/>
      <c r="BZ110" s="114"/>
    </row>
    <row r="111" spans="2:85" customFormat="1" ht="15.75" customHeight="1">
      <c r="B111" s="1523"/>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5"/>
      <c r="BC111" s="115"/>
      <c r="BD111" s="115"/>
      <c r="BE111" s="115"/>
      <c r="BF111" s="115"/>
      <c r="BG111" s="115"/>
      <c r="BH111" s="115"/>
      <c r="BI111" s="115"/>
      <c r="BJ111" s="115"/>
      <c r="BK111" s="115"/>
      <c r="BL111" s="115"/>
      <c r="BM111" s="115"/>
      <c r="BN111" s="115"/>
      <c r="BO111" s="115"/>
      <c r="BP111" s="115"/>
      <c r="BQ111" s="115"/>
      <c r="BR111" s="115"/>
      <c r="BS111" s="115"/>
      <c r="BT111" s="115"/>
      <c r="BU111" s="114"/>
      <c r="BV111" s="114"/>
      <c r="BW111" s="114"/>
      <c r="BX111" s="114"/>
      <c r="BY111" s="114"/>
    </row>
    <row r="112" spans="2:85" customFormat="1" ht="15">
      <c r="B112" s="1523"/>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5"/>
      <c r="BC112" s="115"/>
      <c r="BD112" s="115"/>
      <c r="BE112" s="115"/>
      <c r="BF112" s="115"/>
      <c r="BG112" s="115"/>
      <c r="BH112" s="115"/>
      <c r="BI112" s="115"/>
      <c r="BJ112" s="115"/>
      <c r="BK112" s="115"/>
      <c r="BL112" s="115"/>
      <c r="BM112" s="115"/>
      <c r="BN112" s="115"/>
      <c r="BO112" s="115"/>
      <c r="BP112" s="115"/>
      <c r="BQ112" s="115"/>
      <c r="BR112" s="115"/>
      <c r="BS112" s="115"/>
      <c r="BT112" s="115"/>
      <c r="BU112" s="114"/>
      <c r="BV112" s="114"/>
      <c r="BW112" s="114"/>
      <c r="BX112" s="114"/>
      <c r="BY112" s="114"/>
    </row>
    <row r="113" spans="2:77" customFormat="1" ht="15">
      <c r="B113" s="1523"/>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46"/>
      <c r="BC113" s="146"/>
      <c r="BD113" s="146"/>
      <c r="BE113" s="146"/>
      <c r="BF113" s="146"/>
      <c r="BG113" s="146"/>
      <c r="BH113" s="146"/>
      <c r="BI113" s="146"/>
      <c r="BJ113" s="2923"/>
      <c r="BK113" s="2923"/>
      <c r="BL113" s="2923"/>
      <c r="BM113" s="2923"/>
      <c r="BN113" s="2923"/>
      <c r="BO113" s="2923"/>
      <c r="BP113" s="2923"/>
      <c r="BQ113" s="2923"/>
      <c r="BR113" s="2923"/>
      <c r="BS113" s="2923"/>
      <c r="BT113" s="2924"/>
      <c r="BU113" s="114"/>
      <c r="BV113" s="114"/>
      <c r="BW113" s="114"/>
      <c r="BX113" s="114"/>
      <c r="BY113" s="114"/>
    </row>
    <row r="114" spans="2:77" customFormat="1" ht="50.25" customHeight="1">
      <c r="B114" s="1523"/>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46"/>
      <c r="BC114" s="146"/>
      <c r="BD114" s="2925"/>
      <c r="BE114" s="2925"/>
      <c r="BF114" s="2925"/>
      <c r="BG114" s="2925"/>
      <c r="BH114" s="2925"/>
      <c r="BI114" s="2925"/>
      <c r="BJ114" s="2925"/>
      <c r="BK114" s="2925"/>
      <c r="BL114" s="2925"/>
      <c r="BM114" s="2925"/>
      <c r="BN114" s="2925"/>
      <c r="BO114" s="2925"/>
      <c r="BP114" s="2925"/>
      <c r="BQ114" s="2925"/>
      <c r="BR114" s="2925"/>
      <c r="BS114" s="2925"/>
      <c r="BT114" s="2925"/>
      <c r="BU114" s="114"/>
      <c r="BV114" s="114"/>
      <c r="BW114" s="114"/>
      <c r="BX114" s="114"/>
      <c r="BY114" s="114"/>
    </row>
    <row r="115" spans="2:77" customFormat="1" ht="50.25" customHeight="1">
      <c r="B115" s="1523"/>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2920"/>
      <c r="BC115" s="2920"/>
      <c r="BD115" s="2545"/>
      <c r="BE115" s="2545"/>
      <c r="BF115" s="2545"/>
      <c r="BG115" s="2545"/>
      <c r="BH115" s="2545"/>
      <c r="BI115" s="2545"/>
      <c r="BJ115" s="2545"/>
      <c r="BK115" s="2545"/>
      <c r="BL115" s="2545"/>
      <c r="BM115" s="2545"/>
      <c r="BN115" s="2545"/>
      <c r="BO115" s="2545"/>
      <c r="BP115" s="2545"/>
      <c r="BQ115" s="2545"/>
      <c r="BR115" s="2545"/>
      <c r="BS115" s="2545"/>
      <c r="BT115" s="2545"/>
      <c r="BU115" s="114"/>
      <c r="BV115" s="114"/>
      <c r="BW115" s="114"/>
      <c r="BX115" s="114"/>
      <c r="BY115" s="114"/>
    </row>
  </sheetData>
  <autoFilter ref="C7:F7"/>
  <mergeCells count="32">
    <mergeCell ref="BA5:BF5"/>
    <mergeCell ref="G3:H4"/>
    <mergeCell ref="I3:AZ3"/>
    <mergeCell ref="BA3:BV3"/>
    <mergeCell ref="BW3:CG3"/>
    <mergeCell ref="I4:AQ4"/>
    <mergeCell ref="AS4:AZ4"/>
    <mergeCell ref="BA4:BR4"/>
    <mergeCell ref="BS4:BV4"/>
    <mergeCell ref="BW4:CE4"/>
    <mergeCell ref="CF4:CG4"/>
    <mergeCell ref="G5:H5"/>
    <mergeCell ref="I5:T5"/>
    <mergeCell ref="U5:AF5"/>
    <mergeCell ref="AG5:AR5"/>
    <mergeCell ref="AS5:AZ5"/>
    <mergeCell ref="BB115:BC115"/>
    <mergeCell ref="CF5:CG5"/>
    <mergeCell ref="BJ113:BR113"/>
    <mergeCell ref="BS113:BT113"/>
    <mergeCell ref="BD114:BF114"/>
    <mergeCell ref="BG114:BI114"/>
    <mergeCell ref="BJ114:BL114"/>
    <mergeCell ref="BM114:BO114"/>
    <mergeCell ref="BP114:BR114"/>
    <mergeCell ref="BS114:BT114"/>
    <mergeCell ref="BG5:BL5"/>
    <mergeCell ref="BM5:BR5"/>
    <mergeCell ref="BS5:BV5"/>
    <mergeCell ref="BW5:BY5"/>
    <mergeCell ref="BZ5:CB5"/>
    <mergeCell ref="CC5:CE5"/>
  </mergeCells>
  <dataValidations count="1">
    <dataValidation type="decimal" operator="greaterThanOrEqual" allowBlank="1" showInputMessage="1" showErrorMessage="1" error="it must be =&gt;0" sqref="I20:AZ20 I59:AZ59 I60:BV71 I73:BV84 I21:BV32 I47:BV58 I34:BV45 I8:BV19 I98:AZ98 I33:AZ33 I46:AZ46 I72:AZ72 I85:AZ85 I86:BV97">
      <formula1>0</formula1>
    </dataValidation>
  </dataValidations>
  <pageMargins left="0.74803149606299213" right="0.74803149606299213" top="0.98425196850393704" bottom="0.98425196850393704"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L21"/>
  <sheetViews>
    <sheetView showGridLines="0" zoomScale="85" zoomScaleNormal="85" workbookViewId="0">
      <pane xSplit="6" ySplit="4" topLeftCell="G5" activePane="bottomRight" state="frozen"/>
      <selection pane="topRight" activeCell="G1" sqref="G1"/>
      <selection pane="bottomLeft" activeCell="A5" sqref="A5"/>
      <selection pane="bottomRight" activeCell="I32" sqref="I32"/>
    </sheetView>
  </sheetViews>
  <sheetFormatPr defaultColWidth="9.140625" defaultRowHeight="15"/>
  <cols>
    <col min="1" max="1" width="4.7109375" customWidth="1"/>
    <col min="2" max="2" width="12.7109375" hidden="1" customWidth="1"/>
    <col min="3" max="5" width="12.7109375" customWidth="1"/>
    <col min="6" max="6" width="60.7109375" customWidth="1"/>
    <col min="7" max="12" width="12.7109375" customWidth="1"/>
  </cols>
  <sheetData>
    <row r="1" spans="2:12" ht="63.95" customHeight="1">
      <c r="F1" s="1393" t="s">
        <v>1356</v>
      </c>
    </row>
    <row r="2" spans="2:12" ht="15.75" thickBot="1"/>
    <row r="3" spans="2:12" ht="15.75" hidden="1" thickBot="1">
      <c r="G3" s="1869">
        <v>1</v>
      </c>
      <c r="H3" s="1870">
        <v>2</v>
      </c>
      <c r="I3" s="1870">
        <v>3</v>
      </c>
      <c r="J3" s="1870">
        <v>4</v>
      </c>
      <c r="K3" s="1870">
        <v>5</v>
      </c>
      <c r="L3" s="1871">
        <v>6</v>
      </c>
    </row>
    <row r="4" spans="2:12" ht="86.25" thickBot="1">
      <c r="B4" s="1412" t="s">
        <v>1201</v>
      </c>
      <c r="C4" s="2178" t="s">
        <v>953</v>
      </c>
      <c r="D4" s="2179" t="s">
        <v>634</v>
      </c>
      <c r="E4" s="2179" t="s">
        <v>635</v>
      </c>
      <c r="F4" s="2179" t="s">
        <v>1215</v>
      </c>
      <c r="G4" s="1413" t="s">
        <v>460</v>
      </c>
      <c r="H4" s="2175" t="s">
        <v>215</v>
      </c>
      <c r="I4" s="1414" t="s">
        <v>1216</v>
      </c>
      <c r="J4" s="1415" t="s">
        <v>1163</v>
      </c>
      <c r="K4" s="1416" t="s">
        <v>1164</v>
      </c>
      <c r="L4" s="1417" t="s">
        <v>1162</v>
      </c>
    </row>
    <row r="5" spans="2:12">
      <c r="B5" s="1418">
        <v>1</v>
      </c>
      <c r="C5" s="1419" t="s">
        <v>953</v>
      </c>
      <c r="D5" s="1419" t="s">
        <v>671</v>
      </c>
      <c r="E5" s="1419">
        <v>2015</v>
      </c>
      <c r="F5" s="2176" t="s">
        <v>462</v>
      </c>
      <c r="G5" s="1420"/>
      <c r="H5" s="1421"/>
      <c r="I5" s="1422"/>
      <c r="J5" s="1423"/>
      <c r="K5" s="1421"/>
      <c r="L5" s="1424"/>
    </row>
    <row r="6" spans="2:12" ht="15.75" thickBot="1">
      <c r="B6" s="1425">
        <v>2</v>
      </c>
      <c r="C6" s="1426" t="s">
        <v>953</v>
      </c>
      <c r="D6" s="1426" t="s">
        <v>671</v>
      </c>
      <c r="E6" s="1426">
        <v>2015</v>
      </c>
      <c r="F6" s="2177" t="s">
        <v>1297</v>
      </c>
      <c r="G6" s="1427"/>
      <c r="H6" s="1428"/>
      <c r="I6" s="1429"/>
      <c r="J6" s="1430"/>
      <c r="K6" s="1428"/>
      <c r="L6" s="1431"/>
    </row>
    <row r="7" spans="2:12">
      <c r="B7" s="1425">
        <v>3</v>
      </c>
      <c r="C7" s="1419" t="s">
        <v>953</v>
      </c>
      <c r="D7" s="1419" t="s">
        <v>461</v>
      </c>
      <c r="E7" s="1419">
        <v>2016</v>
      </c>
      <c r="F7" s="2176" t="s">
        <v>462</v>
      </c>
      <c r="G7" s="1432"/>
      <c r="H7" s="2173"/>
      <c r="I7" s="1433"/>
      <c r="J7" s="1434"/>
      <c r="K7" s="1435"/>
      <c r="L7" s="1436"/>
    </row>
    <row r="8" spans="2:12" ht="15.75" thickBot="1">
      <c r="B8" s="1425">
        <v>4</v>
      </c>
      <c r="C8" s="1426" t="s">
        <v>953</v>
      </c>
      <c r="D8" s="1426" t="s">
        <v>461</v>
      </c>
      <c r="E8" s="1426">
        <v>2016</v>
      </c>
      <c r="F8" s="2177" t="s">
        <v>1297</v>
      </c>
      <c r="G8" s="1437"/>
      <c r="H8" s="2174"/>
      <c r="I8" s="1438"/>
      <c r="J8" s="1439"/>
      <c r="K8" s="1440"/>
      <c r="L8" s="1441"/>
    </row>
    <row r="9" spans="2:12">
      <c r="B9" s="1425">
        <v>5</v>
      </c>
      <c r="C9" s="1419" t="s">
        <v>953</v>
      </c>
      <c r="D9" s="1419" t="s">
        <v>461</v>
      </c>
      <c r="E9" s="1419">
        <v>2017</v>
      </c>
      <c r="F9" s="2176" t="s">
        <v>462</v>
      </c>
      <c r="G9" s="1432"/>
      <c r="H9" s="2173"/>
      <c r="I9" s="1433"/>
      <c r="J9" s="1434"/>
      <c r="K9" s="1435"/>
      <c r="L9" s="1436"/>
    </row>
    <row r="10" spans="2:12" ht="15.75" thickBot="1">
      <c r="B10" s="1425">
        <v>6</v>
      </c>
      <c r="C10" s="1426" t="s">
        <v>953</v>
      </c>
      <c r="D10" s="1426" t="s">
        <v>461</v>
      </c>
      <c r="E10" s="1426">
        <v>2017</v>
      </c>
      <c r="F10" s="2177" t="s">
        <v>1297</v>
      </c>
      <c r="G10" s="1437"/>
      <c r="H10" s="2174"/>
      <c r="I10" s="1438"/>
      <c r="J10" s="1439"/>
      <c r="K10" s="1440"/>
      <c r="L10" s="1441"/>
    </row>
    <row r="11" spans="2:12">
      <c r="B11" s="1425">
        <v>7</v>
      </c>
      <c r="C11" s="1419" t="s">
        <v>953</v>
      </c>
      <c r="D11" s="1419" t="s">
        <v>461</v>
      </c>
      <c r="E11" s="1419">
        <v>2018</v>
      </c>
      <c r="F11" s="2176" t="s">
        <v>462</v>
      </c>
      <c r="G11" s="1432"/>
      <c r="H11" s="2173"/>
      <c r="I11" s="1433"/>
      <c r="J11" s="1434"/>
      <c r="K11" s="1435"/>
      <c r="L11" s="1436"/>
    </row>
    <row r="12" spans="2:12" ht="15.75" thickBot="1">
      <c r="B12" s="1425">
        <v>8</v>
      </c>
      <c r="C12" s="1426" t="s">
        <v>953</v>
      </c>
      <c r="D12" s="1426" t="s">
        <v>461</v>
      </c>
      <c r="E12" s="1426">
        <v>2018</v>
      </c>
      <c r="F12" s="2177" t="s">
        <v>1297</v>
      </c>
      <c r="G12" s="1437"/>
      <c r="H12" s="2174"/>
      <c r="I12" s="1438"/>
      <c r="J12" s="1439"/>
      <c r="K12" s="1440"/>
      <c r="L12" s="1441"/>
    </row>
    <row r="13" spans="2:12">
      <c r="B13" s="1425">
        <v>9</v>
      </c>
      <c r="C13" s="1419" t="s">
        <v>953</v>
      </c>
      <c r="D13" s="1419" t="s">
        <v>7</v>
      </c>
      <c r="E13" s="1419">
        <v>2016</v>
      </c>
      <c r="F13" s="2176" t="s">
        <v>462</v>
      </c>
      <c r="G13" s="1432"/>
      <c r="H13" s="2173"/>
      <c r="I13" s="1433"/>
      <c r="J13" s="1434"/>
      <c r="K13" s="1435"/>
      <c r="L13" s="1436"/>
    </row>
    <row r="14" spans="2:12" ht="15.75" thickBot="1">
      <c r="B14" s="1425">
        <v>10</v>
      </c>
      <c r="C14" s="1426" t="s">
        <v>953</v>
      </c>
      <c r="D14" s="1426" t="s">
        <v>7</v>
      </c>
      <c r="E14" s="1426">
        <v>2016</v>
      </c>
      <c r="F14" s="2177" t="s">
        <v>1297</v>
      </c>
      <c r="G14" s="1437"/>
      <c r="H14" s="2174"/>
      <c r="I14" s="1438"/>
      <c r="J14" s="1439"/>
      <c r="K14" s="1440"/>
      <c r="L14" s="1441"/>
    </row>
    <row r="15" spans="2:12">
      <c r="B15" s="1425">
        <v>11</v>
      </c>
      <c r="C15" s="1419" t="s">
        <v>953</v>
      </c>
      <c r="D15" s="1419" t="s">
        <v>7</v>
      </c>
      <c r="E15" s="1419">
        <v>2017</v>
      </c>
      <c r="F15" s="2176" t="s">
        <v>462</v>
      </c>
      <c r="G15" s="1432"/>
      <c r="H15" s="2173"/>
      <c r="I15" s="1433"/>
      <c r="J15" s="1434"/>
      <c r="K15" s="1435"/>
      <c r="L15" s="1436"/>
    </row>
    <row r="16" spans="2:12" ht="15.75" thickBot="1">
      <c r="B16" s="1425">
        <v>12</v>
      </c>
      <c r="C16" s="1426" t="s">
        <v>953</v>
      </c>
      <c r="D16" s="1426" t="s">
        <v>7</v>
      </c>
      <c r="E16" s="1426">
        <v>2017</v>
      </c>
      <c r="F16" s="2177" t="s">
        <v>1297</v>
      </c>
      <c r="G16" s="1437"/>
      <c r="H16" s="2174"/>
      <c r="I16" s="1438"/>
      <c r="J16" s="1439"/>
      <c r="K16" s="1440"/>
      <c r="L16" s="1441"/>
    </row>
    <row r="17" spans="2:12">
      <c r="B17" s="1425">
        <v>13</v>
      </c>
      <c r="C17" s="1419" t="s">
        <v>953</v>
      </c>
      <c r="D17" s="1419" t="s">
        <v>7</v>
      </c>
      <c r="E17" s="1419">
        <v>2018</v>
      </c>
      <c r="F17" s="2176" t="s">
        <v>462</v>
      </c>
      <c r="G17" s="1432"/>
      <c r="H17" s="2173"/>
      <c r="I17" s="1433"/>
      <c r="J17" s="1434"/>
      <c r="K17" s="1435"/>
      <c r="L17" s="1436"/>
    </row>
    <row r="18" spans="2:12" ht="15.75" thickBot="1">
      <c r="B18" s="1442">
        <v>14</v>
      </c>
      <c r="C18" s="1426" t="s">
        <v>953</v>
      </c>
      <c r="D18" s="1426" t="s">
        <v>7</v>
      </c>
      <c r="E18" s="1426">
        <v>2018</v>
      </c>
      <c r="F18" s="2177" t="s">
        <v>1297</v>
      </c>
      <c r="G18" s="1437"/>
      <c r="H18" s="2174"/>
      <c r="I18" s="1438"/>
      <c r="J18" s="1439"/>
      <c r="K18" s="1440"/>
      <c r="L18" s="1441"/>
    </row>
    <row r="20" spans="2:12">
      <c r="C20" s="114" t="s">
        <v>1217</v>
      </c>
    </row>
    <row r="21" spans="2:12">
      <c r="D21" s="114"/>
    </row>
  </sheetData>
  <autoFilter ref="C4:E4"/>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O32"/>
  <sheetViews>
    <sheetView showGridLines="0" zoomScale="85" zoomScaleNormal="85" workbookViewId="0">
      <pane xSplit="7" ySplit="4" topLeftCell="H5" activePane="bottomRight" state="frozen"/>
      <selection pane="topRight" activeCell="H1" sqref="H1"/>
      <selection pane="bottomLeft" activeCell="A5" sqref="A5"/>
      <selection pane="bottomRight" activeCell="H5" sqref="H5"/>
    </sheetView>
  </sheetViews>
  <sheetFormatPr defaultColWidth="9.140625" defaultRowHeight="15"/>
  <cols>
    <col min="1" max="1" width="4.7109375" customWidth="1"/>
    <col min="2" max="2" width="12.7109375" hidden="1" customWidth="1"/>
    <col min="3" max="6" width="12.7109375" customWidth="1"/>
    <col min="7" max="7" width="60.7109375" customWidth="1"/>
    <col min="8" max="10" width="12.7109375" customWidth="1"/>
    <col min="16" max="16" width="15" customWidth="1"/>
  </cols>
  <sheetData>
    <row r="1" spans="2:15" s="114" customFormat="1" ht="63.95" customHeight="1">
      <c r="G1" s="1393" t="s">
        <v>1357</v>
      </c>
      <c r="H1" s="283"/>
      <c r="I1" s="283"/>
      <c r="J1" s="283"/>
    </row>
    <row r="2" spans="2:15" s="114" customFormat="1" ht="15.75" customHeight="1" thickBot="1">
      <c r="D2" s="115"/>
      <c r="E2" s="115"/>
      <c r="F2" s="115"/>
      <c r="G2" s="115"/>
      <c r="H2" s="115"/>
      <c r="I2" s="115"/>
      <c r="J2" s="115"/>
    </row>
    <row r="3" spans="2:15" s="114" customFormat="1" ht="15.75" hidden="1" customHeight="1" thickBot="1">
      <c r="D3" s="115"/>
      <c r="E3" s="115"/>
      <c r="F3" s="115"/>
      <c r="G3" s="115"/>
      <c r="H3" s="1524">
        <v>1</v>
      </c>
      <c r="I3" s="1525">
        <v>2</v>
      </c>
      <c r="J3" s="1526">
        <v>3</v>
      </c>
    </row>
    <row r="4" spans="2:15" s="114" customFormat="1" ht="43.5" customHeight="1" thickBot="1">
      <c r="B4" s="1392" t="s">
        <v>1201</v>
      </c>
      <c r="C4" s="1384" t="s">
        <v>953</v>
      </c>
      <c r="D4" s="1384" t="s">
        <v>634</v>
      </c>
      <c r="E4" s="1384" t="s">
        <v>635</v>
      </c>
      <c r="F4" s="1384" t="s">
        <v>636</v>
      </c>
      <c r="G4" s="1384" t="s">
        <v>1296</v>
      </c>
      <c r="H4" s="1390" t="s">
        <v>1160</v>
      </c>
      <c r="I4" s="1386" t="s">
        <v>1161</v>
      </c>
      <c r="J4" s="1388" t="s">
        <v>1162</v>
      </c>
    </row>
    <row r="5" spans="2:15">
      <c r="B5" s="1399">
        <v>1</v>
      </c>
      <c r="C5" s="1380" t="s">
        <v>953</v>
      </c>
      <c r="D5" s="1380" t="s">
        <v>671</v>
      </c>
      <c r="E5" s="1380">
        <v>2015</v>
      </c>
      <c r="F5" s="1380" t="s">
        <v>32</v>
      </c>
      <c r="G5" s="1400" t="s">
        <v>462</v>
      </c>
      <c r="H5" s="1401"/>
      <c r="I5" s="1402"/>
      <c r="J5" s="2181"/>
    </row>
    <row r="6" spans="2:15">
      <c r="B6" s="1399">
        <v>2</v>
      </c>
      <c r="C6" s="1380" t="s">
        <v>953</v>
      </c>
      <c r="D6" s="1380" t="s">
        <v>671</v>
      </c>
      <c r="E6" s="1380">
        <v>2015</v>
      </c>
      <c r="F6" s="1380" t="s">
        <v>32</v>
      </c>
      <c r="G6" s="1400" t="s">
        <v>1297</v>
      </c>
      <c r="H6" s="930"/>
      <c r="I6" s="733"/>
      <c r="J6" s="1490"/>
    </row>
    <row r="7" spans="2:15">
      <c r="B7" s="1399">
        <v>3</v>
      </c>
      <c r="C7" s="1380" t="s">
        <v>953</v>
      </c>
      <c r="D7" s="1380" t="s">
        <v>671</v>
      </c>
      <c r="E7" s="1380">
        <v>2015</v>
      </c>
      <c r="F7" s="1380" t="s">
        <v>468</v>
      </c>
      <c r="G7" s="1400" t="s">
        <v>462</v>
      </c>
      <c r="H7" s="930"/>
      <c r="I7" s="733"/>
      <c r="J7" s="1490"/>
    </row>
    <row r="8" spans="2:15" ht="15.75" customHeight="1" thickBot="1">
      <c r="B8" s="1403">
        <v>4</v>
      </c>
      <c r="C8" s="1404" t="s">
        <v>953</v>
      </c>
      <c r="D8" s="1404" t="s">
        <v>671</v>
      </c>
      <c r="E8" s="1404">
        <v>2015</v>
      </c>
      <c r="F8" s="1404" t="s">
        <v>468</v>
      </c>
      <c r="G8" s="1405" t="s">
        <v>1297</v>
      </c>
      <c r="H8" s="1406"/>
      <c r="I8" s="1407"/>
      <c r="J8" s="2182"/>
    </row>
    <row r="9" spans="2:15">
      <c r="B9" s="1399">
        <v>5</v>
      </c>
      <c r="C9" s="1380" t="s">
        <v>953</v>
      </c>
      <c r="D9" s="1380" t="s">
        <v>461</v>
      </c>
      <c r="E9" s="1380">
        <v>2016</v>
      </c>
      <c r="F9" s="1380" t="s">
        <v>32</v>
      </c>
      <c r="G9" s="1400" t="s">
        <v>462</v>
      </c>
      <c r="H9" s="2169"/>
      <c r="I9" s="2170"/>
      <c r="J9" s="1408"/>
    </row>
    <row r="10" spans="2:15">
      <c r="B10" s="1399">
        <v>6</v>
      </c>
      <c r="C10" s="1380" t="s">
        <v>953</v>
      </c>
      <c r="D10" s="1380" t="s">
        <v>461</v>
      </c>
      <c r="E10" s="1380">
        <v>2016</v>
      </c>
      <c r="F10" s="1380" t="s">
        <v>32</v>
      </c>
      <c r="G10" s="1400" t="s">
        <v>1297</v>
      </c>
      <c r="H10" s="2169"/>
      <c r="I10" s="2170"/>
      <c r="J10" s="1408"/>
    </row>
    <row r="11" spans="2:15" ht="15" customHeight="1">
      <c r="B11" s="1399">
        <v>7</v>
      </c>
      <c r="C11" s="1380" t="s">
        <v>953</v>
      </c>
      <c r="D11" s="1380" t="s">
        <v>461</v>
      </c>
      <c r="E11" s="1380">
        <v>2016</v>
      </c>
      <c r="F11" s="1380" t="s">
        <v>468</v>
      </c>
      <c r="G11" s="1400" t="s">
        <v>462</v>
      </c>
      <c r="H11" s="2169"/>
      <c r="I11" s="2170"/>
      <c r="J11" s="1408"/>
    </row>
    <row r="12" spans="2:15" ht="15.75" customHeight="1" thickBot="1">
      <c r="B12" s="1403">
        <v>8</v>
      </c>
      <c r="C12" s="1404" t="s">
        <v>953</v>
      </c>
      <c r="D12" s="1404" t="s">
        <v>461</v>
      </c>
      <c r="E12" s="1404">
        <v>2016</v>
      </c>
      <c r="F12" s="1404" t="s">
        <v>468</v>
      </c>
      <c r="G12" s="1405" t="s">
        <v>1297</v>
      </c>
      <c r="H12" s="2171"/>
      <c r="I12" s="2172"/>
      <c r="J12" s="1409"/>
    </row>
    <row r="13" spans="2:15">
      <c r="B13" s="1399">
        <v>9</v>
      </c>
      <c r="C13" s="1380" t="s">
        <v>953</v>
      </c>
      <c r="D13" s="1380" t="s">
        <v>461</v>
      </c>
      <c r="E13" s="1380">
        <v>2017</v>
      </c>
      <c r="F13" s="1380" t="s">
        <v>32</v>
      </c>
      <c r="G13" s="1400" t="s">
        <v>462</v>
      </c>
      <c r="H13" s="2169"/>
      <c r="I13" s="2170"/>
      <c r="J13" s="1410"/>
    </row>
    <row r="14" spans="2:15">
      <c r="B14" s="1399">
        <v>10</v>
      </c>
      <c r="C14" s="1380" t="s">
        <v>953</v>
      </c>
      <c r="D14" s="1380" t="s">
        <v>461</v>
      </c>
      <c r="E14" s="1380">
        <v>2017</v>
      </c>
      <c r="F14" s="1380" t="s">
        <v>32</v>
      </c>
      <c r="G14" s="1400" t="s">
        <v>1297</v>
      </c>
      <c r="H14" s="2169"/>
      <c r="I14" s="2170"/>
      <c r="J14" s="1410"/>
    </row>
    <row r="15" spans="2:15">
      <c r="B15" s="1399">
        <v>11</v>
      </c>
      <c r="C15" s="1380" t="s">
        <v>953</v>
      </c>
      <c r="D15" s="1380" t="s">
        <v>461</v>
      </c>
      <c r="E15" s="1380">
        <v>2017</v>
      </c>
      <c r="F15" s="1380" t="s">
        <v>468</v>
      </c>
      <c r="G15" s="1400" t="s">
        <v>462</v>
      </c>
      <c r="H15" s="2169"/>
      <c r="I15" s="2170"/>
      <c r="J15" s="1410"/>
      <c r="O15" s="1411"/>
    </row>
    <row r="16" spans="2:15" ht="15.75" thickBot="1">
      <c r="B16" s="1403">
        <v>12</v>
      </c>
      <c r="C16" s="1404" t="s">
        <v>953</v>
      </c>
      <c r="D16" s="1404" t="s">
        <v>461</v>
      </c>
      <c r="E16" s="1404">
        <v>2017</v>
      </c>
      <c r="F16" s="1404" t="s">
        <v>468</v>
      </c>
      <c r="G16" s="1405" t="s">
        <v>1297</v>
      </c>
      <c r="H16" s="2171"/>
      <c r="I16" s="2172"/>
      <c r="J16" s="1409"/>
    </row>
    <row r="17" spans="2:10">
      <c r="B17" s="1399">
        <v>13</v>
      </c>
      <c r="C17" s="1380" t="s">
        <v>953</v>
      </c>
      <c r="D17" s="1380" t="s">
        <v>461</v>
      </c>
      <c r="E17" s="1380">
        <v>2018</v>
      </c>
      <c r="F17" s="1380" t="s">
        <v>32</v>
      </c>
      <c r="G17" s="1400" t="s">
        <v>462</v>
      </c>
      <c r="H17" s="2169"/>
      <c r="I17" s="2170"/>
      <c r="J17" s="1410"/>
    </row>
    <row r="18" spans="2:10">
      <c r="B18" s="1399">
        <v>14</v>
      </c>
      <c r="C18" s="1380" t="s">
        <v>953</v>
      </c>
      <c r="D18" s="1380" t="s">
        <v>461</v>
      </c>
      <c r="E18" s="1380">
        <v>2018</v>
      </c>
      <c r="F18" s="1380" t="s">
        <v>32</v>
      </c>
      <c r="G18" s="1400" t="s">
        <v>1297</v>
      </c>
      <c r="H18" s="2169"/>
      <c r="I18" s="2170"/>
      <c r="J18" s="1410"/>
    </row>
    <row r="19" spans="2:10">
      <c r="B19" s="1399">
        <v>15</v>
      </c>
      <c r="C19" s="1380" t="s">
        <v>953</v>
      </c>
      <c r="D19" s="1380" t="s">
        <v>461</v>
      </c>
      <c r="E19" s="1380">
        <v>2018</v>
      </c>
      <c r="F19" s="1380" t="s">
        <v>468</v>
      </c>
      <c r="G19" s="1400" t="s">
        <v>462</v>
      </c>
      <c r="H19" s="2169"/>
      <c r="I19" s="2170"/>
      <c r="J19" s="1410"/>
    </row>
    <row r="20" spans="2:10" ht="15.75" thickBot="1">
      <c r="B20" s="1403">
        <v>16</v>
      </c>
      <c r="C20" s="1404" t="s">
        <v>953</v>
      </c>
      <c r="D20" s="1404" t="s">
        <v>461</v>
      </c>
      <c r="E20" s="1404">
        <v>2018</v>
      </c>
      <c r="F20" s="1404" t="s">
        <v>468</v>
      </c>
      <c r="G20" s="1405" t="s">
        <v>1297</v>
      </c>
      <c r="H20" s="2171"/>
      <c r="I20" s="2172"/>
      <c r="J20" s="1409"/>
    </row>
    <row r="21" spans="2:10">
      <c r="B21" s="1399">
        <v>17</v>
      </c>
      <c r="C21" s="1380" t="s">
        <v>953</v>
      </c>
      <c r="D21" s="1380" t="s">
        <v>7</v>
      </c>
      <c r="E21" s="1380">
        <v>2016</v>
      </c>
      <c r="F21" s="1380" t="s">
        <v>32</v>
      </c>
      <c r="G21" s="1400" t="s">
        <v>462</v>
      </c>
      <c r="H21" s="2169"/>
      <c r="I21" s="2170"/>
      <c r="J21" s="1410"/>
    </row>
    <row r="22" spans="2:10">
      <c r="B22" s="1399">
        <v>18</v>
      </c>
      <c r="C22" s="1380" t="s">
        <v>953</v>
      </c>
      <c r="D22" s="1380" t="s">
        <v>7</v>
      </c>
      <c r="E22" s="1380">
        <v>2016</v>
      </c>
      <c r="F22" s="1380" t="s">
        <v>32</v>
      </c>
      <c r="G22" s="1400" t="s">
        <v>1297</v>
      </c>
      <c r="H22" s="2169"/>
      <c r="I22" s="2170"/>
      <c r="J22" s="1410"/>
    </row>
    <row r="23" spans="2:10">
      <c r="B23" s="1399">
        <v>19</v>
      </c>
      <c r="C23" s="1380" t="s">
        <v>953</v>
      </c>
      <c r="D23" s="1380" t="s">
        <v>7</v>
      </c>
      <c r="E23" s="1380">
        <v>2016</v>
      </c>
      <c r="F23" s="1380" t="s">
        <v>468</v>
      </c>
      <c r="G23" s="1400" t="s">
        <v>462</v>
      </c>
      <c r="H23" s="2169"/>
      <c r="I23" s="2170"/>
      <c r="J23" s="1410"/>
    </row>
    <row r="24" spans="2:10" ht="15.75" thickBot="1">
      <c r="B24" s="1403">
        <v>20</v>
      </c>
      <c r="C24" s="1404" t="s">
        <v>953</v>
      </c>
      <c r="D24" s="1404" t="s">
        <v>7</v>
      </c>
      <c r="E24" s="1404">
        <v>2016</v>
      </c>
      <c r="F24" s="1404" t="s">
        <v>468</v>
      </c>
      <c r="G24" s="1405" t="s">
        <v>1297</v>
      </c>
      <c r="H24" s="2171"/>
      <c r="I24" s="2172"/>
      <c r="J24" s="1409"/>
    </row>
    <row r="25" spans="2:10">
      <c r="B25" s="1399">
        <v>21</v>
      </c>
      <c r="C25" s="1380" t="s">
        <v>953</v>
      </c>
      <c r="D25" s="1380" t="s">
        <v>7</v>
      </c>
      <c r="E25" s="1380">
        <v>2017</v>
      </c>
      <c r="F25" s="1380" t="s">
        <v>32</v>
      </c>
      <c r="G25" s="1400" t="s">
        <v>462</v>
      </c>
      <c r="H25" s="2169"/>
      <c r="I25" s="2170"/>
      <c r="J25" s="1410"/>
    </row>
    <row r="26" spans="2:10">
      <c r="B26" s="1399">
        <v>22</v>
      </c>
      <c r="C26" s="1380" t="s">
        <v>953</v>
      </c>
      <c r="D26" s="1380" t="s">
        <v>7</v>
      </c>
      <c r="E26" s="1380">
        <v>2017</v>
      </c>
      <c r="F26" s="1380" t="s">
        <v>32</v>
      </c>
      <c r="G26" s="1400" t="s">
        <v>1297</v>
      </c>
      <c r="H26" s="2169"/>
      <c r="I26" s="2170"/>
      <c r="J26" s="1410"/>
    </row>
    <row r="27" spans="2:10">
      <c r="B27" s="1399">
        <v>23</v>
      </c>
      <c r="C27" s="1380" t="s">
        <v>953</v>
      </c>
      <c r="D27" s="1380" t="s">
        <v>7</v>
      </c>
      <c r="E27" s="1380">
        <v>2017</v>
      </c>
      <c r="F27" s="1380" t="s">
        <v>468</v>
      </c>
      <c r="G27" s="1400" t="s">
        <v>462</v>
      </c>
      <c r="H27" s="2169"/>
      <c r="I27" s="2170"/>
      <c r="J27" s="1410"/>
    </row>
    <row r="28" spans="2:10" ht="15.75" thickBot="1">
      <c r="B28" s="1403">
        <v>24</v>
      </c>
      <c r="C28" s="1404" t="s">
        <v>953</v>
      </c>
      <c r="D28" s="1404" t="s">
        <v>7</v>
      </c>
      <c r="E28" s="1404">
        <v>2017</v>
      </c>
      <c r="F28" s="1404" t="s">
        <v>468</v>
      </c>
      <c r="G28" s="1405" t="s">
        <v>1297</v>
      </c>
      <c r="H28" s="2171"/>
      <c r="I28" s="2172"/>
      <c r="J28" s="1409"/>
    </row>
    <row r="29" spans="2:10">
      <c r="B29" s="1399">
        <v>25</v>
      </c>
      <c r="C29" s="1380" t="s">
        <v>953</v>
      </c>
      <c r="D29" s="1380" t="s">
        <v>7</v>
      </c>
      <c r="E29" s="1380">
        <v>2018</v>
      </c>
      <c r="F29" s="1380" t="s">
        <v>32</v>
      </c>
      <c r="G29" s="1400" t="s">
        <v>462</v>
      </c>
      <c r="H29" s="2169"/>
      <c r="I29" s="2170"/>
      <c r="J29" s="1410"/>
    </row>
    <row r="30" spans="2:10">
      <c r="B30" s="1399">
        <v>26</v>
      </c>
      <c r="C30" s="1380" t="s">
        <v>953</v>
      </c>
      <c r="D30" s="1380" t="s">
        <v>7</v>
      </c>
      <c r="E30" s="1380">
        <v>2018</v>
      </c>
      <c r="F30" s="1380" t="s">
        <v>32</v>
      </c>
      <c r="G30" s="1400" t="s">
        <v>1297</v>
      </c>
      <c r="H30" s="2169"/>
      <c r="I30" s="2170"/>
      <c r="J30" s="1410"/>
    </row>
    <row r="31" spans="2:10">
      <c r="B31" s="1399">
        <v>27</v>
      </c>
      <c r="C31" s="1380" t="s">
        <v>953</v>
      </c>
      <c r="D31" s="1380" t="s">
        <v>7</v>
      </c>
      <c r="E31" s="1380">
        <v>2018</v>
      </c>
      <c r="F31" s="1380" t="s">
        <v>468</v>
      </c>
      <c r="G31" s="1400" t="s">
        <v>462</v>
      </c>
      <c r="H31" s="2169"/>
      <c r="I31" s="2170"/>
      <c r="J31" s="1410"/>
    </row>
    <row r="32" spans="2:10" ht="15.75" thickBot="1">
      <c r="B32" s="1403">
        <v>28</v>
      </c>
      <c r="C32" s="1404" t="s">
        <v>953</v>
      </c>
      <c r="D32" s="1404" t="s">
        <v>7</v>
      </c>
      <c r="E32" s="1404">
        <v>2018</v>
      </c>
      <c r="F32" s="1404" t="s">
        <v>468</v>
      </c>
      <c r="G32" s="1405" t="s">
        <v>1297</v>
      </c>
      <c r="H32" s="2171"/>
      <c r="I32" s="2172"/>
      <c r="J32" s="1409"/>
    </row>
  </sheetData>
  <autoFilter ref="C4:F4"/>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R44"/>
  <sheetViews>
    <sheetView showGridLines="0" zoomScale="85" zoomScaleNormal="85" workbookViewId="0">
      <pane xSplit="4" ySplit="4" topLeftCell="E5" activePane="bottomRight" state="frozen"/>
      <selection pane="topRight" activeCell="E1" sqref="E1"/>
      <selection pane="bottomLeft" activeCell="A4" sqref="A4"/>
      <selection pane="bottomRight" activeCell="K37" sqref="K37"/>
    </sheetView>
  </sheetViews>
  <sheetFormatPr defaultColWidth="9.140625" defaultRowHeight="15"/>
  <cols>
    <col min="1" max="1" width="4.7109375" style="1005" customWidth="1"/>
    <col min="2" max="3" width="24.7109375" style="1005" customWidth="1"/>
    <col min="4" max="4" width="24.7109375" style="1005" hidden="1" customWidth="1"/>
    <col min="5" max="6" width="12.7109375" style="1031" customWidth="1"/>
    <col min="7" max="7" width="60.7109375" style="1005" customWidth="1"/>
    <col min="8" max="8" width="15.28515625" style="1031" customWidth="1"/>
    <col min="9" max="9" width="13.5703125" style="1005" customWidth="1"/>
    <col min="10" max="10" width="11.7109375" style="1005" customWidth="1"/>
    <col min="11" max="11" width="13" style="1005" bestFit="1" customWidth="1"/>
    <col min="12" max="12" width="13.42578125" style="1005" customWidth="1"/>
    <col min="13" max="13" width="13" style="1005" bestFit="1" customWidth="1"/>
    <col min="14" max="14" width="21.85546875" style="1005" customWidth="1"/>
    <col min="15" max="15" width="14.85546875" style="1005" customWidth="1"/>
    <col min="16" max="16" width="15.5703125" style="1005" customWidth="1"/>
    <col min="17" max="16384" width="9.140625" style="1005"/>
  </cols>
  <sheetData>
    <row r="1" spans="2:18" s="367" customFormat="1" ht="63.95" customHeight="1">
      <c r="B1" s="365"/>
      <c r="C1" s="365"/>
      <c r="D1" s="365"/>
      <c r="E1" s="1003" t="s">
        <v>1361</v>
      </c>
      <c r="F1" s="1003"/>
      <c r="G1" s="1003"/>
      <c r="H1" s="1028"/>
      <c r="I1" s="619"/>
      <c r="J1" s="619"/>
      <c r="K1" s="619"/>
      <c r="L1" s="619"/>
      <c r="M1" s="1004"/>
      <c r="N1" s="942"/>
      <c r="O1" s="942"/>
      <c r="P1" s="942"/>
      <c r="Q1" s="942"/>
      <c r="R1" s="942"/>
    </row>
    <row r="2" spans="2:18" s="367" customFormat="1" ht="15" customHeight="1" thickBot="1">
      <c r="B2" s="365"/>
      <c r="C2" s="365"/>
      <c r="D2" s="365"/>
      <c r="E2" s="1003"/>
      <c r="F2" s="1003"/>
      <c r="G2" s="1003"/>
      <c r="H2" s="1028"/>
      <c r="I2" s="619"/>
      <c r="J2" s="619"/>
      <c r="K2" s="619"/>
      <c r="L2" s="619"/>
      <c r="M2" s="1004"/>
      <c r="N2" s="942"/>
      <c r="O2" s="942"/>
      <c r="P2" s="942"/>
      <c r="Q2" s="942"/>
      <c r="R2" s="942"/>
    </row>
    <row r="3" spans="2:18" ht="15" hidden="1" customHeight="1" thickBot="1">
      <c r="H3" s="1528">
        <v>1</v>
      </c>
    </row>
    <row r="4" spans="2:18" ht="25.5" customHeight="1" thickBot="1">
      <c r="B4" s="1008"/>
      <c r="C4" s="1008"/>
      <c r="D4" s="1527" t="s">
        <v>1201</v>
      </c>
      <c r="E4" s="1940" t="s">
        <v>634</v>
      </c>
      <c r="F4" s="1941" t="s">
        <v>635</v>
      </c>
      <c r="G4" s="1919" t="s">
        <v>978</v>
      </c>
      <c r="H4" s="1980" t="s">
        <v>979</v>
      </c>
    </row>
    <row r="5" spans="2:18" ht="30" customHeight="1">
      <c r="B5" s="1016" t="s">
        <v>972</v>
      </c>
      <c r="C5" s="1010" t="s">
        <v>764</v>
      </c>
      <c r="D5" s="1923">
        <v>1</v>
      </c>
      <c r="E5" s="1942" t="s">
        <v>671</v>
      </c>
      <c r="F5" s="1943" t="s">
        <v>1218</v>
      </c>
      <c r="G5" s="1977" t="s">
        <v>1072</v>
      </c>
      <c r="H5" s="1981" t="s">
        <v>1308</v>
      </c>
    </row>
    <row r="6" spans="2:18" ht="30" customHeight="1">
      <c r="B6" s="1017"/>
      <c r="C6" s="1011" t="s">
        <v>974</v>
      </c>
      <c r="D6" s="1924">
        <v>2</v>
      </c>
      <c r="E6" s="1944" t="s">
        <v>671</v>
      </c>
      <c r="F6" s="1945" t="s">
        <v>1218</v>
      </c>
      <c r="G6" s="1978" t="s">
        <v>1073</v>
      </c>
      <c r="H6" s="1982">
        <f>CSV_MR_SA!G11</f>
        <v>0.75</v>
      </c>
    </row>
    <row r="7" spans="2:18" ht="15" customHeight="1" thickBot="1">
      <c r="B7" s="1018"/>
      <c r="C7" s="1012" t="s">
        <v>973</v>
      </c>
      <c r="D7" s="1925">
        <v>3</v>
      </c>
      <c r="E7" s="1946" t="s">
        <v>671</v>
      </c>
      <c r="F7" s="1947" t="s">
        <v>1218</v>
      </c>
      <c r="G7" s="1027" t="s">
        <v>862</v>
      </c>
      <c r="H7" s="1983">
        <f>CSV_MR_SA!G28</f>
        <v>0</v>
      </c>
    </row>
    <row r="8" spans="2:18" ht="15" customHeight="1">
      <c r="B8" s="1032" t="s">
        <v>765</v>
      </c>
      <c r="C8" s="1013" t="s">
        <v>50</v>
      </c>
      <c r="D8" s="1927">
        <v>5</v>
      </c>
      <c r="E8" s="1950" t="s">
        <v>461</v>
      </c>
      <c r="F8" s="1951">
        <v>2016</v>
      </c>
      <c r="G8" s="1022" t="s">
        <v>863</v>
      </c>
      <c r="H8" s="1985">
        <f>H7</f>
        <v>0</v>
      </c>
    </row>
    <row r="9" spans="2:18" ht="15" customHeight="1">
      <c r="B9" s="1017"/>
      <c r="C9" s="1014"/>
      <c r="D9" s="1927">
        <v>6</v>
      </c>
      <c r="E9" s="1950" t="s">
        <v>461</v>
      </c>
      <c r="F9" s="1951">
        <v>2016</v>
      </c>
      <c r="G9" s="1022" t="s">
        <v>864</v>
      </c>
      <c r="H9" s="1985">
        <f>H7</f>
        <v>0</v>
      </c>
    </row>
    <row r="10" spans="2:18" ht="15" customHeight="1">
      <c r="B10" s="1017"/>
      <c r="C10" s="1014"/>
      <c r="D10" s="1928">
        <v>7</v>
      </c>
      <c r="E10" s="1952" t="s">
        <v>461</v>
      </c>
      <c r="F10" s="1953">
        <v>2016</v>
      </c>
      <c r="G10" s="1026" t="s">
        <v>767</v>
      </c>
      <c r="H10" s="1986">
        <f>MIN(H8:H9)</f>
        <v>0</v>
      </c>
    </row>
    <row r="11" spans="2:18" ht="15" customHeight="1">
      <c r="B11" s="1017"/>
      <c r="C11" s="1014"/>
      <c r="D11" s="1927">
        <v>9</v>
      </c>
      <c r="E11" s="1950" t="s">
        <v>461</v>
      </c>
      <c r="F11" s="1951">
        <v>2017</v>
      </c>
      <c r="G11" s="1022" t="s">
        <v>863</v>
      </c>
      <c r="H11" s="1985">
        <f>H7</f>
        <v>0</v>
      </c>
    </row>
    <row r="12" spans="2:18" ht="15" customHeight="1">
      <c r="B12" s="1017"/>
      <c r="C12" s="1014"/>
      <c r="D12" s="1927">
        <v>10</v>
      </c>
      <c r="E12" s="1950" t="s">
        <v>461</v>
      </c>
      <c r="F12" s="1951">
        <v>2017</v>
      </c>
      <c r="G12" s="1022" t="s">
        <v>864</v>
      </c>
      <c r="H12" s="1985">
        <f>H7</f>
        <v>0</v>
      </c>
    </row>
    <row r="13" spans="2:18" ht="15" customHeight="1">
      <c r="B13" s="1017"/>
      <c r="C13" s="1014"/>
      <c r="D13" s="1928">
        <v>11</v>
      </c>
      <c r="E13" s="1952" t="s">
        <v>461</v>
      </c>
      <c r="F13" s="1953">
        <v>2017</v>
      </c>
      <c r="G13" s="1026" t="s">
        <v>767</v>
      </c>
      <c r="H13" s="1986">
        <f>MIN(H11:H12)</f>
        <v>0</v>
      </c>
    </row>
    <row r="14" spans="2:18" ht="15" customHeight="1">
      <c r="B14" s="1017"/>
      <c r="C14" s="1014"/>
      <c r="D14" s="1927">
        <v>13</v>
      </c>
      <c r="E14" s="1950" t="s">
        <v>461</v>
      </c>
      <c r="F14" s="1951">
        <v>2018</v>
      </c>
      <c r="G14" s="1022" t="s">
        <v>863</v>
      </c>
      <c r="H14" s="1985">
        <f>H7</f>
        <v>0</v>
      </c>
    </row>
    <row r="15" spans="2:18" ht="15" customHeight="1">
      <c r="B15" s="1017"/>
      <c r="C15" s="1014"/>
      <c r="D15" s="1927">
        <v>14</v>
      </c>
      <c r="E15" s="1950" t="s">
        <v>461</v>
      </c>
      <c r="F15" s="1951">
        <v>2018</v>
      </c>
      <c r="G15" s="1022" t="s">
        <v>864</v>
      </c>
      <c r="H15" s="1985">
        <f>H7</f>
        <v>0</v>
      </c>
    </row>
    <row r="16" spans="2:18" ht="15" customHeight="1" thickBot="1">
      <c r="B16" s="1017"/>
      <c r="C16" s="1015"/>
      <c r="D16" s="1930">
        <v>15</v>
      </c>
      <c r="E16" s="1956" t="s">
        <v>461</v>
      </c>
      <c r="F16" s="1957">
        <v>2018</v>
      </c>
      <c r="G16" s="1024" t="s">
        <v>767</v>
      </c>
      <c r="H16" s="1988">
        <f>MIN(H14:H15)</f>
        <v>0</v>
      </c>
    </row>
    <row r="17" spans="2:11" ht="15" customHeight="1">
      <c r="B17" s="1017"/>
      <c r="C17" s="1020" t="s">
        <v>51</v>
      </c>
      <c r="D17" s="1926">
        <v>16</v>
      </c>
      <c r="E17" s="1948" t="s">
        <v>7</v>
      </c>
      <c r="F17" s="1949">
        <v>2016</v>
      </c>
      <c r="G17" s="1023" t="s">
        <v>766</v>
      </c>
      <c r="H17" s="1984"/>
    </row>
    <row r="18" spans="2:11" ht="15" customHeight="1">
      <c r="B18" s="1017"/>
      <c r="C18" s="1020"/>
      <c r="D18" s="1927">
        <v>17</v>
      </c>
      <c r="E18" s="1950" t="s">
        <v>7</v>
      </c>
      <c r="F18" s="1951">
        <v>2016</v>
      </c>
      <c r="G18" s="1022" t="s">
        <v>863</v>
      </c>
      <c r="H18" s="1985">
        <f>CSV_MR_SA!G32</f>
        <v>0</v>
      </c>
    </row>
    <row r="19" spans="2:11" ht="15" customHeight="1">
      <c r="B19" s="1017"/>
      <c r="C19" s="1020"/>
      <c r="D19" s="1927">
        <v>18</v>
      </c>
      <c r="E19" s="1950" t="s">
        <v>7</v>
      </c>
      <c r="F19" s="1951">
        <v>2016</v>
      </c>
      <c r="G19" s="1022" t="s">
        <v>864</v>
      </c>
      <c r="H19" s="1985">
        <f>IF(H7&lt;0,MIN(H7,H17),MIN(H7*$H$6,H17))+MIN(CSV_MR_CA!W120,CSV_MR_CA!AF120,CSV_MR_CA!AO120)</f>
        <v>0</v>
      </c>
    </row>
    <row r="20" spans="2:11" ht="15" customHeight="1">
      <c r="B20" s="1017"/>
      <c r="C20" s="1020"/>
      <c r="D20" s="1928">
        <v>19</v>
      </c>
      <c r="E20" s="1952" t="s">
        <v>7</v>
      </c>
      <c r="F20" s="1953">
        <v>2016</v>
      </c>
      <c r="G20" s="1026" t="s">
        <v>767</v>
      </c>
      <c r="H20" s="1986">
        <f>MIN(H18:H19)</f>
        <v>0</v>
      </c>
    </row>
    <row r="21" spans="2:11" ht="15" customHeight="1">
      <c r="B21" s="1017"/>
      <c r="C21" s="1020"/>
      <c r="D21" s="1929">
        <v>20</v>
      </c>
      <c r="E21" s="1954" t="s">
        <v>7</v>
      </c>
      <c r="F21" s="1955">
        <v>2017</v>
      </c>
      <c r="G21" s="1025" t="s">
        <v>766</v>
      </c>
      <c r="H21" s="1987"/>
    </row>
    <row r="22" spans="2:11" ht="15" customHeight="1">
      <c r="B22" s="1017"/>
      <c r="C22" s="1020"/>
      <c r="D22" s="1927">
        <v>21</v>
      </c>
      <c r="E22" s="1950" t="s">
        <v>7</v>
      </c>
      <c r="F22" s="1951">
        <v>2017</v>
      </c>
      <c r="G22" s="1022" t="s">
        <v>863</v>
      </c>
      <c r="H22" s="1985">
        <f>CSV_MR_SA!G33</f>
        <v>0</v>
      </c>
    </row>
    <row r="23" spans="2:11" ht="15" customHeight="1">
      <c r="B23" s="1017"/>
      <c r="C23" s="1020"/>
      <c r="D23" s="1927">
        <v>22</v>
      </c>
      <c r="E23" s="1950" t="s">
        <v>7</v>
      </c>
      <c r="F23" s="1951">
        <v>2017</v>
      </c>
      <c r="G23" s="1022" t="s">
        <v>864</v>
      </c>
      <c r="H23" s="1985">
        <f>IF(H7&lt;0,MIN(H7,H21),MIN(H7*$H$6,H21))</f>
        <v>0</v>
      </c>
    </row>
    <row r="24" spans="2:11" ht="15" customHeight="1">
      <c r="B24" s="1017"/>
      <c r="C24" s="1020"/>
      <c r="D24" s="1928">
        <v>23</v>
      </c>
      <c r="E24" s="1952" t="s">
        <v>7</v>
      </c>
      <c r="F24" s="1953">
        <v>2017</v>
      </c>
      <c r="G24" s="1026" t="s">
        <v>767</v>
      </c>
      <c r="H24" s="1986">
        <f>MIN(H22:H23)</f>
        <v>0</v>
      </c>
    </row>
    <row r="25" spans="2:11" ht="15" customHeight="1">
      <c r="B25" s="1017"/>
      <c r="C25" s="1020"/>
      <c r="D25" s="1929">
        <v>24</v>
      </c>
      <c r="E25" s="1954" t="s">
        <v>7</v>
      </c>
      <c r="F25" s="1955">
        <v>2018</v>
      </c>
      <c r="G25" s="1025" t="s">
        <v>766</v>
      </c>
      <c r="H25" s="1987"/>
    </row>
    <row r="26" spans="2:11" ht="15" customHeight="1">
      <c r="B26" s="1017"/>
      <c r="C26" s="1020"/>
      <c r="D26" s="1927">
        <v>25</v>
      </c>
      <c r="E26" s="1950" t="s">
        <v>7</v>
      </c>
      <c r="F26" s="1951">
        <v>2018</v>
      </c>
      <c r="G26" s="1022" t="s">
        <v>863</v>
      </c>
      <c r="H26" s="1985">
        <f>CSV_MR_SA!G34</f>
        <v>0</v>
      </c>
    </row>
    <row r="27" spans="2:11" ht="15" customHeight="1">
      <c r="B27" s="1017"/>
      <c r="C27" s="1020"/>
      <c r="D27" s="1927">
        <v>26</v>
      </c>
      <c r="E27" s="1950" t="s">
        <v>7</v>
      </c>
      <c r="F27" s="1951">
        <v>2018</v>
      </c>
      <c r="G27" s="1022" t="s">
        <v>864</v>
      </c>
      <c r="H27" s="1985">
        <f>IF(H7&lt;0,MIN(H7,H25),MIN(H7*$H$6,H25))</f>
        <v>0</v>
      </c>
    </row>
    <row r="28" spans="2:11" ht="15" customHeight="1" thickBot="1">
      <c r="B28" s="1017"/>
      <c r="C28" s="1020"/>
      <c r="D28" s="1930">
        <v>27</v>
      </c>
      <c r="E28" s="1956" t="s">
        <v>7</v>
      </c>
      <c r="F28" s="1957">
        <v>2018</v>
      </c>
      <c r="G28" s="1024" t="s">
        <v>767</v>
      </c>
      <c r="H28" s="1988">
        <f>MIN(H26:H27)</f>
        <v>0</v>
      </c>
    </row>
    <row r="29" spans="2:11" ht="30" customHeight="1">
      <c r="B29" s="1038" t="s">
        <v>1077</v>
      </c>
      <c r="C29" s="1013" t="s">
        <v>769</v>
      </c>
      <c r="D29" s="1931">
        <v>28</v>
      </c>
      <c r="E29" s="1958" t="s">
        <v>7</v>
      </c>
      <c r="F29" s="1959">
        <v>2016</v>
      </c>
      <c r="G29" s="1009" t="s">
        <v>1076</v>
      </c>
      <c r="H29" s="1989">
        <f>MAX(CSV_MR_CCR!J10,CSV_MR_CCR!J14,CSV_MR_CCR!J18)</f>
        <v>0</v>
      </c>
    </row>
    <row r="30" spans="2:11" ht="15" customHeight="1" thickBot="1">
      <c r="B30" s="1017" t="s">
        <v>1078</v>
      </c>
      <c r="C30" s="1015"/>
      <c r="D30" s="1932">
        <v>29</v>
      </c>
      <c r="E30" s="1960" t="s">
        <v>7</v>
      </c>
      <c r="F30" s="1961">
        <v>2016</v>
      </c>
      <c r="G30" s="1033" t="s">
        <v>770</v>
      </c>
      <c r="H30" s="1983">
        <f>IF(H29=CSV_MR_CCR!J10,CSV_MR_CCR!K11,IF(H29=CSV_MR_CCR!J14,CSV_MR_CCR!K15,IF(H29=CSV_MR_CCR!J18,CSV_MR_CCR!K19,"")))</f>
        <v>0</v>
      </c>
    </row>
    <row r="31" spans="2:11" ht="15" customHeight="1" thickBot="1">
      <c r="B31" s="1017"/>
      <c r="C31" s="1034" t="s">
        <v>228</v>
      </c>
      <c r="D31" s="1933">
        <v>30</v>
      </c>
      <c r="E31" s="1962" t="s">
        <v>7</v>
      </c>
      <c r="F31" s="1963">
        <v>2016</v>
      </c>
      <c r="G31" s="1035" t="s">
        <v>771</v>
      </c>
      <c r="H31" s="1990">
        <f>MAX(CSV_MR_CVA!E9:G9)</f>
        <v>0</v>
      </c>
      <c r="K31" s="841"/>
    </row>
    <row r="32" spans="2:11" ht="30" customHeight="1">
      <c r="B32" s="1017"/>
      <c r="C32" s="1013" t="s">
        <v>772</v>
      </c>
      <c r="D32" s="1931">
        <v>31</v>
      </c>
      <c r="E32" s="1964" t="s">
        <v>7</v>
      </c>
      <c r="F32" s="1959">
        <v>2016</v>
      </c>
      <c r="G32" s="1009" t="s">
        <v>761</v>
      </c>
      <c r="H32" s="1989">
        <f>'CSV_MR_AFS HEDG'!U56</f>
        <v>0</v>
      </c>
      <c r="J32" s="1006"/>
      <c r="K32" s="841"/>
    </row>
    <row r="33" spans="2:11" ht="30" customHeight="1" thickBot="1">
      <c r="B33" s="1017"/>
      <c r="C33" s="1015"/>
      <c r="D33" s="1932">
        <v>32</v>
      </c>
      <c r="E33" s="1960" t="s">
        <v>7</v>
      </c>
      <c r="F33" s="1961">
        <v>2016</v>
      </c>
      <c r="G33" s="1033" t="s">
        <v>629</v>
      </c>
      <c r="H33" s="1983">
        <f>'CSV_MR_AFS HEDG'!V56</f>
        <v>0</v>
      </c>
      <c r="J33" s="841" t="s">
        <v>463</v>
      </c>
      <c r="K33" s="841"/>
    </row>
    <row r="34" spans="2:11" ht="15" customHeight="1">
      <c r="B34" s="1017"/>
      <c r="C34" s="1013" t="s">
        <v>1075</v>
      </c>
      <c r="D34" s="1934">
        <v>33</v>
      </c>
      <c r="E34" s="1965" t="s">
        <v>7</v>
      </c>
      <c r="F34" s="1966">
        <v>2016</v>
      </c>
      <c r="G34" s="1036" t="s">
        <v>226</v>
      </c>
      <c r="H34" s="1991">
        <f>CSV_MR_AFS_FVO_OTHER!H23</f>
        <v>0</v>
      </c>
    </row>
    <row r="35" spans="2:11" ht="15" customHeight="1" thickBot="1">
      <c r="B35" s="1017"/>
      <c r="C35" s="1015" t="s">
        <v>1071</v>
      </c>
      <c r="D35" s="1935">
        <v>34</v>
      </c>
      <c r="E35" s="1967" t="s">
        <v>7</v>
      </c>
      <c r="F35" s="1968">
        <v>2016</v>
      </c>
      <c r="G35" s="1037" t="s">
        <v>620</v>
      </c>
      <c r="H35" s="1992">
        <f>CSV_MR_AFS_FVO_OTHER!O23</f>
        <v>0</v>
      </c>
    </row>
    <row r="36" spans="2:11" ht="15" customHeight="1">
      <c r="B36" s="1017"/>
      <c r="C36" s="1013" t="s">
        <v>1074</v>
      </c>
      <c r="D36" s="1934">
        <v>35</v>
      </c>
      <c r="E36" s="1965" t="s">
        <v>7</v>
      </c>
      <c r="F36" s="1966">
        <v>2016</v>
      </c>
      <c r="G36" s="1036" t="s">
        <v>227</v>
      </c>
      <c r="H36" s="1991">
        <f>CSV_MR_AFS_FVO_OTHER!H39</f>
        <v>0</v>
      </c>
    </row>
    <row r="37" spans="2:11" ht="15" customHeight="1" thickBot="1">
      <c r="B37" s="1017"/>
      <c r="C37" s="1015"/>
      <c r="D37" s="1935">
        <v>36</v>
      </c>
      <c r="E37" s="1967" t="s">
        <v>7</v>
      </c>
      <c r="F37" s="1968">
        <v>2016</v>
      </c>
      <c r="G37" s="1037" t="s">
        <v>621</v>
      </c>
      <c r="H37" s="1992">
        <f>CSV_MR_AFS_FVO_OTHER!O39</f>
        <v>0</v>
      </c>
    </row>
    <row r="38" spans="2:11" ht="30" customHeight="1">
      <c r="B38" s="1017"/>
      <c r="C38" s="1019" t="s">
        <v>195</v>
      </c>
      <c r="D38" s="1936">
        <v>37</v>
      </c>
      <c r="E38" s="1969" t="s">
        <v>7</v>
      </c>
      <c r="F38" s="1970">
        <v>2016</v>
      </c>
      <c r="G38" s="1920" t="s">
        <v>761</v>
      </c>
      <c r="H38" s="1993">
        <f>CSV_MR_SOV!AJ359</f>
        <v>0</v>
      </c>
    </row>
    <row r="39" spans="2:11" ht="30" customHeight="1">
      <c r="B39" s="1017"/>
      <c r="C39" s="1020"/>
      <c r="D39" s="1937">
        <v>38</v>
      </c>
      <c r="E39" s="1971" t="s">
        <v>7</v>
      </c>
      <c r="F39" s="1972">
        <v>2016</v>
      </c>
      <c r="G39" s="1979" t="s">
        <v>629</v>
      </c>
      <c r="H39" s="1994">
        <f>CSV_MR_SOV!AK359</f>
        <v>0</v>
      </c>
      <c r="J39" s="1006"/>
    </row>
    <row r="40" spans="2:11" ht="15" customHeight="1">
      <c r="B40" s="1017"/>
      <c r="C40" s="1020"/>
      <c r="D40" s="1938">
        <v>39</v>
      </c>
      <c r="E40" s="1973" t="s">
        <v>7</v>
      </c>
      <c r="F40" s="1974">
        <v>2016</v>
      </c>
      <c r="G40" s="1921" t="s">
        <v>227</v>
      </c>
      <c r="H40" s="1995">
        <f>CSV_MR_SOV!AG359</f>
        <v>0</v>
      </c>
    </row>
    <row r="41" spans="2:11" ht="15" customHeight="1" thickBot="1">
      <c r="B41" s="1018"/>
      <c r="C41" s="1021"/>
      <c r="D41" s="1939">
        <v>40</v>
      </c>
      <c r="E41" s="1975" t="s">
        <v>7</v>
      </c>
      <c r="F41" s="1976">
        <v>2016</v>
      </c>
      <c r="G41" s="1922" t="s">
        <v>773</v>
      </c>
      <c r="H41" s="1996">
        <f>CSV_MR_SOV!AL359</f>
        <v>0</v>
      </c>
    </row>
    <row r="42" spans="2:11" ht="15" customHeight="1">
      <c r="E42" s="1005"/>
      <c r="F42" s="1005"/>
      <c r="H42" s="1005"/>
    </row>
    <row r="43" spans="2:11" ht="15" customHeight="1">
      <c r="B43" s="1008"/>
      <c r="E43" s="1007" t="s">
        <v>768</v>
      </c>
      <c r="F43" s="1007"/>
      <c r="G43" s="1007"/>
      <c r="H43" s="1030"/>
    </row>
    <row r="44" spans="2:11" ht="15" customHeight="1"/>
  </sheetData>
  <dataValidations count="1">
    <dataValidation type="list" allowBlank="1" showInputMessage="1" showErrorMessage="1" sqref="H5">
      <formula1>"Comprehensive,Standardised"</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M41"/>
  <sheetViews>
    <sheetView zoomScale="85" zoomScaleNormal="85" workbookViewId="0">
      <selection activeCell="K23" sqref="K23"/>
    </sheetView>
  </sheetViews>
  <sheetFormatPr defaultColWidth="9.140625" defaultRowHeight="15"/>
  <cols>
    <col min="1" max="1" width="4.7109375" style="13" customWidth="1"/>
    <col min="2" max="2" width="36.7109375" style="13" customWidth="1"/>
    <col min="3" max="3" width="12.7109375" style="1536" hidden="1" customWidth="1"/>
    <col min="4" max="5" width="12.7109375" style="1101" customWidth="1"/>
    <col min="6" max="6" width="36.7109375" style="1101" customWidth="1"/>
    <col min="7" max="7" width="12.7109375" style="1102" customWidth="1"/>
    <col min="8" max="8" width="37.140625" style="13" customWidth="1"/>
    <col min="9" max="9" width="17.28515625" style="13" customWidth="1"/>
    <col min="10" max="10" width="17.5703125" style="13" customWidth="1"/>
    <col min="11" max="11" width="18.7109375" style="13" customWidth="1"/>
    <col min="12" max="13" width="16.7109375" style="13" customWidth="1"/>
    <col min="14" max="16384" width="9.140625" style="13"/>
  </cols>
  <sheetData>
    <row r="1" spans="2:9" ht="63.75" customHeight="1">
      <c r="D1" s="14" t="s">
        <v>1302</v>
      </c>
      <c r="E1" s="14"/>
      <c r="F1" s="14"/>
    </row>
    <row r="2" spans="2:9" ht="35.25" thickBot="1">
      <c r="F2" s="14"/>
    </row>
    <row r="3" spans="2:9" ht="12" hidden="1" customHeight="1" thickBot="1">
      <c r="B3" s="14"/>
      <c r="C3" s="1537"/>
      <c r="G3" s="1528">
        <v>1</v>
      </c>
      <c r="I3" s="2780"/>
    </row>
    <row r="4" spans="2:9" ht="15.75" thickBot="1">
      <c r="C4" s="1527" t="s">
        <v>1201</v>
      </c>
      <c r="D4" s="2001" t="s">
        <v>634</v>
      </c>
      <c r="E4" s="2001" t="s">
        <v>635</v>
      </c>
      <c r="F4" s="1529" t="s">
        <v>978</v>
      </c>
      <c r="G4" s="2006" t="s">
        <v>979</v>
      </c>
      <c r="H4" s="2781" t="s">
        <v>106</v>
      </c>
    </row>
    <row r="5" spans="2:9" ht="15" customHeight="1">
      <c r="B5" s="2186" t="s">
        <v>891</v>
      </c>
      <c r="C5" s="986">
        <v>1</v>
      </c>
      <c r="D5" s="2000" t="s">
        <v>671</v>
      </c>
      <c r="E5" s="2000" t="s">
        <v>1218</v>
      </c>
      <c r="F5" s="1530" t="s">
        <v>1392</v>
      </c>
      <c r="G5" s="2447"/>
      <c r="H5" s="2791" t="s">
        <v>1398</v>
      </c>
    </row>
    <row r="6" spans="2:9">
      <c r="B6" s="2187"/>
      <c r="C6" s="986">
        <v>2</v>
      </c>
      <c r="D6" s="1097" t="s">
        <v>671</v>
      </c>
      <c r="E6" s="1097" t="s">
        <v>1218</v>
      </c>
      <c r="F6" s="1531" t="s">
        <v>1393</v>
      </c>
      <c r="G6" s="2448"/>
      <c r="H6" s="2792" t="s">
        <v>1398</v>
      </c>
    </row>
    <row r="7" spans="2:9">
      <c r="B7" s="2187"/>
      <c r="C7" s="986">
        <v>3</v>
      </c>
      <c r="D7" s="1097" t="s">
        <v>671</v>
      </c>
      <c r="E7" s="1097" t="s">
        <v>1218</v>
      </c>
      <c r="F7" s="1531" t="s">
        <v>1394</v>
      </c>
      <c r="G7" s="2448"/>
      <c r="H7" s="2792" t="s">
        <v>1398</v>
      </c>
    </row>
    <row r="8" spans="2:9">
      <c r="B8" s="2187"/>
      <c r="C8" s="986">
        <v>4</v>
      </c>
      <c r="D8" s="1097" t="s">
        <v>671</v>
      </c>
      <c r="E8" s="1097" t="s">
        <v>1218</v>
      </c>
      <c r="F8" s="1531" t="s">
        <v>1395</v>
      </c>
      <c r="G8" s="2448"/>
      <c r="H8" s="2792" t="s">
        <v>1398</v>
      </c>
    </row>
    <row r="9" spans="2:9" ht="17.25" customHeight="1">
      <c r="B9" s="2187"/>
      <c r="C9" s="986">
        <v>5</v>
      </c>
      <c r="D9" s="2007" t="s">
        <v>671</v>
      </c>
      <c r="E9" s="2007" t="s">
        <v>1218</v>
      </c>
      <c r="F9" s="1532" t="s">
        <v>1396</v>
      </c>
      <c r="G9" s="2426">
        <f>IFERROR((1-(G5*G6)/(G7*G8)),1)</f>
        <v>1</v>
      </c>
      <c r="H9" s="2784"/>
    </row>
    <row r="10" spans="2:9" ht="15" customHeight="1" thickBot="1">
      <c r="B10" s="2188"/>
      <c r="C10" s="986">
        <v>6</v>
      </c>
      <c r="D10" s="1098" t="s">
        <v>671</v>
      </c>
      <c r="E10" s="1098" t="s">
        <v>1218</v>
      </c>
      <c r="F10" s="1533" t="s">
        <v>1397</v>
      </c>
      <c r="G10" s="2426">
        <f>MAX(0.25,G9)</f>
        <v>1</v>
      </c>
      <c r="H10" s="2789"/>
    </row>
    <row r="11" spans="2:9" ht="15" customHeight="1" thickBot="1">
      <c r="B11" s="2186" t="s">
        <v>892</v>
      </c>
      <c r="C11" s="1831">
        <v>7</v>
      </c>
      <c r="D11" s="1029" t="s">
        <v>671</v>
      </c>
      <c r="E11" s="1029" t="s">
        <v>1218</v>
      </c>
      <c r="F11" s="1534" t="s">
        <v>1080</v>
      </c>
      <c r="G11" s="2427">
        <v>0.75</v>
      </c>
      <c r="H11" s="2782"/>
    </row>
    <row r="12" spans="2:9" ht="15" customHeight="1">
      <c r="B12" s="2186" t="s">
        <v>1220</v>
      </c>
      <c r="C12" s="986">
        <v>8</v>
      </c>
      <c r="D12" s="1997" t="s">
        <v>671</v>
      </c>
      <c r="E12" s="1997">
        <v>2011</v>
      </c>
      <c r="F12" s="2003" t="s">
        <v>1391</v>
      </c>
      <c r="G12" s="2443"/>
      <c r="H12" s="2783"/>
    </row>
    <row r="13" spans="2:9" ht="15" customHeight="1">
      <c r="B13" s="2187"/>
      <c r="C13" s="986">
        <v>9</v>
      </c>
      <c r="D13" s="1998" t="s">
        <v>671</v>
      </c>
      <c r="E13" s="1998">
        <v>2012</v>
      </c>
      <c r="F13" s="2003" t="s">
        <v>1391</v>
      </c>
      <c r="G13" s="2444"/>
      <c r="H13" s="2784"/>
    </row>
    <row r="14" spans="2:9">
      <c r="B14" s="2187"/>
      <c r="C14" s="986">
        <v>10</v>
      </c>
      <c r="D14" s="1998" t="s">
        <v>671</v>
      </c>
      <c r="E14" s="1998">
        <v>2013</v>
      </c>
      <c r="F14" s="2003" t="s">
        <v>1391</v>
      </c>
      <c r="G14" s="2444"/>
      <c r="H14" s="2784"/>
    </row>
    <row r="15" spans="2:9">
      <c r="B15" s="2187"/>
      <c r="C15" s="986">
        <v>11</v>
      </c>
      <c r="D15" s="1998" t="s">
        <v>671</v>
      </c>
      <c r="E15" s="1998">
        <v>2014</v>
      </c>
      <c r="F15" s="2003" t="s">
        <v>1391</v>
      </c>
      <c r="G15" s="2445"/>
      <c r="H15" s="2784"/>
    </row>
    <row r="16" spans="2:9" ht="15.75" thickBot="1">
      <c r="B16" s="2188"/>
      <c r="C16" s="986">
        <v>12</v>
      </c>
      <c r="D16" s="1999" t="s">
        <v>671</v>
      </c>
      <c r="E16" s="1999">
        <v>2015</v>
      </c>
      <c r="F16" s="2003" t="s">
        <v>1391</v>
      </c>
      <c r="G16" s="2446"/>
      <c r="H16" s="2789"/>
    </row>
    <row r="17" spans="2:13">
      <c r="B17" s="2189" t="s">
        <v>977</v>
      </c>
      <c r="C17" s="985">
        <v>13</v>
      </c>
      <c r="D17" s="1997" t="s">
        <v>671</v>
      </c>
      <c r="E17" s="1997">
        <v>2011</v>
      </c>
      <c r="F17" s="2002" t="s">
        <v>879</v>
      </c>
      <c r="G17" s="1991">
        <f>$G$10*G12</f>
        <v>0</v>
      </c>
      <c r="H17" s="2788"/>
    </row>
    <row r="18" spans="2:13">
      <c r="B18" s="2190"/>
      <c r="C18" s="986">
        <v>14</v>
      </c>
      <c r="D18" s="1998" t="s">
        <v>671</v>
      </c>
      <c r="E18" s="1998">
        <v>2012</v>
      </c>
      <c r="F18" s="2003" t="s">
        <v>879</v>
      </c>
      <c r="G18" s="2449">
        <f t="shared" ref="G18:G21" si="0">$G$10*G13</f>
        <v>0</v>
      </c>
      <c r="H18" s="2784"/>
    </row>
    <row r="19" spans="2:13">
      <c r="B19" s="2190"/>
      <c r="C19" s="986">
        <v>15</v>
      </c>
      <c r="D19" s="1998" t="s">
        <v>671</v>
      </c>
      <c r="E19" s="1998">
        <v>2013</v>
      </c>
      <c r="F19" s="2003" t="s">
        <v>879</v>
      </c>
      <c r="G19" s="2449">
        <f t="shared" si="0"/>
        <v>0</v>
      </c>
      <c r="H19" s="2784"/>
    </row>
    <row r="20" spans="2:13">
      <c r="B20" s="2190"/>
      <c r="C20" s="986">
        <v>16</v>
      </c>
      <c r="D20" s="1998" t="s">
        <v>671</v>
      </c>
      <c r="E20" s="1998">
        <v>2014</v>
      </c>
      <c r="F20" s="2003" t="s">
        <v>879</v>
      </c>
      <c r="G20" s="2449">
        <f t="shared" si="0"/>
        <v>0</v>
      </c>
      <c r="H20" s="2784"/>
    </row>
    <row r="21" spans="2:13" ht="15.75" thickBot="1">
      <c r="B21" s="2191"/>
      <c r="C21" s="987">
        <v>17</v>
      </c>
      <c r="D21" s="1999" t="s">
        <v>671</v>
      </c>
      <c r="E21" s="1999">
        <v>2015</v>
      </c>
      <c r="F21" s="2004" t="s">
        <v>879</v>
      </c>
      <c r="G21" s="1992">
        <f t="shared" si="0"/>
        <v>0</v>
      </c>
      <c r="H21" s="2790"/>
    </row>
    <row r="22" spans="2:13" ht="15" customHeight="1">
      <c r="B22" s="2189" t="s">
        <v>1221</v>
      </c>
      <c r="C22" s="986">
        <v>18</v>
      </c>
      <c r="D22" s="2000" t="s">
        <v>671</v>
      </c>
      <c r="E22" s="2000" t="s">
        <v>1218</v>
      </c>
      <c r="F22" s="1530" t="s">
        <v>129</v>
      </c>
      <c r="G22" s="2431">
        <f>IFERROR(AVERAGE(G17:G21),"")</f>
        <v>0</v>
      </c>
      <c r="H22" s="2783"/>
    </row>
    <row r="23" spans="2:13">
      <c r="B23" s="2190" t="s">
        <v>1222</v>
      </c>
      <c r="C23" s="986">
        <v>19</v>
      </c>
      <c r="D23" s="1097" t="s">
        <v>671</v>
      </c>
      <c r="E23" s="1097" t="s">
        <v>1218</v>
      </c>
      <c r="F23" s="1531" t="s">
        <v>128</v>
      </c>
      <c r="G23" s="2429">
        <f>IFERROR(AVERAGE(G19:G21),"")</f>
        <v>0</v>
      </c>
      <c r="H23" s="2784"/>
    </row>
    <row r="24" spans="2:13">
      <c r="B24" s="2192" t="s">
        <v>1223</v>
      </c>
      <c r="C24" s="986">
        <v>20</v>
      </c>
      <c r="D24" s="1097" t="s">
        <v>671</v>
      </c>
      <c r="E24" s="1097" t="s">
        <v>1218</v>
      </c>
      <c r="F24" s="1531" t="s">
        <v>869</v>
      </c>
      <c r="G24" s="2429">
        <f>IFERROR(AVERAGE(G20:G21),"")</f>
        <v>0</v>
      </c>
      <c r="H24" s="2784"/>
    </row>
    <row r="25" spans="2:13">
      <c r="B25" s="2190"/>
      <c r="C25" s="986">
        <v>21</v>
      </c>
      <c r="D25" s="1097" t="s">
        <v>671</v>
      </c>
      <c r="E25" s="1097" t="s">
        <v>1218</v>
      </c>
      <c r="F25" s="1531" t="s">
        <v>130</v>
      </c>
      <c r="G25" s="2450">
        <f>IFERROR(STDEV(G19:G21),"")</f>
        <v>0</v>
      </c>
      <c r="H25" s="2784"/>
    </row>
    <row r="26" spans="2:13" ht="15.75" thickBot="1">
      <c r="B26" s="2191"/>
      <c r="C26" s="986">
        <v>22</v>
      </c>
      <c r="D26" s="1098" t="s">
        <v>671</v>
      </c>
      <c r="E26" s="1098" t="s">
        <v>1218</v>
      </c>
      <c r="F26" s="1535" t="s">
        <v>131</v>
      </c>
      <c r="G26" s="2451">
        <f>IFERROR(STDEV(G17:G21),"")</f>
        <v>0</v>
      </c>
      <c r="H26" s="2789"/>
    </row>
    <row r="27" spans="2:13" ht="15.75" thickBot="1">
      <c r="B27" s="2189" t="s">
        <v>975</v>
      </c>
      <c r="C27" s="985">
        <v>23</v>
      </c>
      <c r="D27" s="2000" t="s">
        <v>7</v>
      </c>
      <c r="E27" s="2000">
        <v>2016</v>
      </c>
      <c r="F27" s="2005" t="s">
        <v>1219</v>
      </c>
      <c r="G27" s="2428">
        <f>2*MAX(G25:G26)</f>
        <v>0</v>
      </c>
      <c r="H27" s="2788"/>
    </row>
    <row r="28" spans="2:13" s="15" customFormat="1">
      <c r="B28" s="2193" t="s">
        <v>976</v>
      </c>
      <c r="C28" s="986">
        <v>26</v>
      </c>
      <c r="D28" s="2000" t="s">
        <v>671</v>
      </c>
      <c r="E28" s="2000">
        <v>2015</v>
      </c>
      <c r="F28" s="2002" t="s">
        <v>893</v>
      </c>
      <c r="G28" s="2431">
        <f>MIN(G22,G23,MAX(0,G24))</f>
        <v>0</v>
      </c>
      <c r="H28" s="2785"/>
    </row>
    <row r="29" spans="2:13" s="15" customFormat="1">
      <c r="B29" s="2194"/>
      <c r="C29" s="986">
        <v>27</v>
      </c>
      <c r="D29" s="1097" t="s">
        <v>461</v>
      </c>
      <c r="E29" s="1097">
        <v>2016</v>
      </c>
      <c r="F29" s="2003" t="s">
        <v>893</v>
      </c>
      <c r="G29" s="2429">
        <f>$G$28</f>
        <v>0</v>
      </c>
      <c r="H29" s="2785"/>
    </row>
    <row r="30" spans="2:13">
      <c r="B30" s="2194"/>
      <c r="C30" s="986">
        <v>28</v>
      </c>
      <c r="D30" s="1097" t="s">
        <v>461</v>
      </c>
      <c r="E30" s="1097">
        <v>2017</v>
      </c>
      <c r="F30" s="2003" t="s">
        <v>893</v>
      </c>
      <c r="G30" s="2429">
        <f>$G$28</f>
        <v>0</v>
      </c>
      <c r="H30" s="2784"/>
    </row>
    <row r="31" spans="2:13">
      <c r="B31" s="2194"/>
      <c r="C31" s="986">
        <v>29</v>
      </c>
      <c r="D31" s="1097" t="s">
        <v>461</v>
      </c>
      <c r="E31" s="1097">
        <v>2018</v>
      </c>
      <c r="F31" s="2003" t="s">
        <v>893</v>
      </c>
      <c r="G31" s="2429">
        <f>$G$28</f>
        <v>0</v>
      </c>
      <c r="H31" s="2784"/>
    </row>
    <row r="32" spans="2:13">
      <c r="B32" s="2194"/>
      <c r="C32" s="986">
        <v>30</v>
      </c>
      <c r="D32" s="1097" t="s">
        <v>7</v>
      </c>
      <c r="E32" s="1097">
        <v>2016</v>
      </c>
      <c r="F32" s="2003" t="s">
        <v>893</v>
      </c>
      <c r="G32" s="2429">
        <f>IF(G$28&gt;0,(G$28*$G$11-G27),G$28-G27)</f>
        <v>0</v>
      </c>
      <c r="H32" s="2786"/>
      <c r="I32" s="16"/>
      <c r="J32" s="16"/>
      <c r="K32" s="17"/>
      <c r="L32" s="17"/>
      <c r="M32" s="17"/>
    </row>
    <row r="33" spans="2:13">
      <c r="B33" s="2194"/>
      <c r="C33" s="986">
        <v>31</v>
      </c>
      <c r="D33" s="1097" t="s">
        <v>7</v>
      </c>
      <c r="E33" s="1097">
        <v>2017</v>
      </c>
      <c r="F33" s="2003" t="s">
        <v>893</v>
      </c>
      <c r="G33" s="2429">
        <f>IF(G$28&gt;0,(G$28*$G$11),G$28)</f>
        <v>0</v>
      </c>
      <c r="H33" s="2786"/>
      <c r="I33" s="16"/>
      <c r="J33" s="16"/>
      <c r="K33" s="17"/>
      <c r="L33" s="17"/>
      <c r="M33" s="17"/>
    </row>
    <row r="34" spans="2:13" ht="15.75" thickBot="1">
      <c r="B34" s="2195"/>
      <c r="C34" s="987">
        <v>32</v>
      </c>
      <c r="D34" s="1098" t="s">
        <v>7</v>
      </c>
      <c r="E34" s="1098">
        <v>2018</v>
      </c>
      <c r="F34" s="2004" t="s">
        <v>893</v>
      </c>
      <c r="G34" s="2430">
        <f>IF(G$28&gt;0,(G$28*$G$11),G$28)</f>
        <v>0</v>
      </c>
      <c r="H34" s="2787"/>
      <c r="I34" s="16"/>
      <c r="J34" s="16"/>
      <c r="K34" s="17"/>
      <c r="L34" s="17"/>
      <c r="M34" s="17"/>
    </row>
    <row r="35" spans="2:13">
      <c r="B35" s="886" t="s">
        <v>1224</v>
      </c>
      <c r="D35" s="13"/>
      <c r="E35" s="13"/>
      <c r="F35" s="13"/>
      <c r="G35" s="13"/>
      <c r="H35" s="16"/>
      <c r="I35" s="16"/>
      <c r="J35" s="16"/>
      <c r="K35" s="17"/>
      <c r="L35" s="17"/>
      <c r="M35" s="17"/>
    </row>
    <row r="36" spans="2:13">
      <c r="E36" s="13"/>
      <c r="F36" s="13"/>
      <c r="G36" s="13"/>
      <c r="J36" s="16"/>
      <c r="K36" s="17"/>
      <c r="L36" s="17"/>
      <c r="M36" s="17"/>
    </row>
    <row r="37" spans="2:13">
      <c r="D37" s="1100"/>
      <c r="E37" s="1100"/>
      <c r="F37" s="1100"/>
      <c r="G37" s="1099"/>
      <c r="H37" s="16"/>
      <c r="I37" s="16"/>
      <c r="J37" s="16"/>
      <c r="K37" s="17"/>
      <c r="L37" s="17"/>
      <c r="M37" s="17"/>
    </row>
    <row r="38" spans="2:13">
      <c r="D38" s="1100"/>
      <c r="E38" s="1100"/>
      <c r="F38" s="1100"/>
      <c r="G38" s="1099"/>
      <c r="H38" s="16"/>
      <c r="I38" s="16"/>
      <c r="J38" s="16"/>
      <c r="K38" s="17"/>
      <c r="L38" s="17"/>
      <c r="M38" s="17"/>
    </row>
    <row r="39" spans="2:13">
      <c r="H39" s="16"/>
      <c r="I39" s="16"/>
      <c r="J39" s="16"/>
      <c r="K39" s="17"/>
      <c r="L39" s="17"/>
      <c r="M39" s="17"/>
    </row>
    <row r="40" spans="2:13">
      <c r="H40" s="16"/>
      <c r="I40" s="16"/>
      <c r="J40" s="16"/>
      <c r="K40" s="17"/>
      <c r="L40" s="17"/>
      <c r="M40" s="17"/>
    </row>
    <row r="41" spans="2:13">
      <c r="H41" s="17"/>
      <c r="I41" s="17"/>
      <c r="J41" s="17"/>
      <c r="K41" s="17"/>
      <c r="L41" s="17"/>
      <c r="M41" s="17"/>
    </row>
  </sheetData>
  <autoFilter ref="D4:E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GE163"/>
  <sheetViews>
    <sheetView showGridLines="0" zoomScale="85" zoomScaleNormal="85" zoomScalePageLayoutView="80" workbookViewId="0">
      <pane xSplit="7" ySplit="6" topLeftCell="H7" activePane="bottomRight" state="frozen"/>
      <selection pane="topRight" activeCell="H1" sqref="H1"/>
      <selection pane="bottomLeft" activeCell="A7" sqref="A7"/>
      <selection pane="bottomRight" activeCell="H7" sqref="H7"/>
    </sheetView>
  </sheetViews>
  <sheetFormatPr defaultColWidth="13.28515625" defaultRowHeight="11.25"/>
  <cols>
    <col min="1" max="1" width="4.7109375" style="18" customWidth="1"/>
    <col min="2" max="2" width="12.7109375" style="18" hidden="1" customWidth="1"/>
    <col min="3" max="3" width="12.7109375" style="18" customWidth="1"/>
    <col min="4" max="4" width="18.7109375" style="350" customWidth="1"/>
    <col min="5" max="5" width="18.7109375" style="18" customWidth="1"/>
    <col min="6" max="6" width="52.5703125" style="350" customWidth="1"/>
    <col min="7" max="14" width="15.7109375" style="18" customWidth="1"/>
    <col min="15" max="17" width="18.140625" style="18" bestFit="1" customWidth="1"/>
    <col min="18" max="18" width="20.28515625" style="18" bestFit="1" customWidth="1"/>
    <col min="19" max="21" width="18.140625" style="18" bestFit="1" customWidth="1"/>
    <col min="22" max="22" width="18.42578125" style="18" bestFit="1" customWidth="1"/>
    <col min="23" max="30" width="18.140625" style="18" bestFit="1" customWidth="1"/>
    <col min="31" max="31" width="18.42578125" style="18" bestFit="1" customWidth="1"/>
    <col min="32" max="39" width="18.140625" style="18" bestFit="1" customWidth="1"/>
    <col min="40" max="40" width="18.42578125" style="18" bestFit="1" customWidth="1"/>
    <col min="41" max="41" width="18.140625" style="18" bestFit="1" customWidth="1"/>
    <col min="42" max="180" width="13.28515625" style="18"/>
    <col min="181" max="181" width="26.85546875" style="18" customWidth="1"/>
    <col min="182" max="182" width="10.140625" style="18" customWidth="1"/>
    <col min="183" max="183" width="24.42578125" style="18" customWidth="1"/>
    <col min="184" max="184" width="81.7109375" style="18" bestFit="1" customWidth="1"/>
    <col min="185" max="185" width="20.42578125" style="18" customWidth="1"/>
    <col min="186" max="186" width="17" style="18" customWidth="1"/>
    <col min="187" max="187" width="13.42578125" style="18" customWidth="1"/>
    <col min="188" max="189" width="15.42578125" style="18" customWidth="1"/>
    <col min="190" max="190" width="14.140625" style="18" customWidth="1"/>
    <col min="191" max="191" width="18.42578125" style="18" bestFit="1" customWidth="1"/>
    <col min="192" max="195" width="12.42578125" style="18" customWidth="1"/>
    <col min="196" max="196" width="14.42578125" style="18" bestFit="1" customWidth="1"/>
    <col min="197" max="197" width="12.42578125" style="18" customWidth="1"/>
    <col min="198" max="198" width="14.42578125" style="18" bestFit="1" customWidth="1"/>
    <col min="199" max="199" width="12.42578125" style="18" customWidth="1"/>
    <col min="200" max="200" width="14.42578125" style="18" bestFit="1" customWidth="1"/>
    <col min="201" max="201" width="12.42578125" style="18" customWidth="1"/>
    <col min="202" max="202" width="14.42578125" style="18" bestFit="1" customWidth="1"/>
    <col min="203" max="203" width="12.42578125" style="18" customWidth="1"/>
    <col min="204" max="204" width="14.42578125" style="18" bestFit="1" customWidth="1"/>
    <col min="205" max="205" width="12.42578125" style="18" customWidth="1"/>
    <col min="206" max="206" width="14.42578125" style="18" bestFit="1" customWidth="1"/>
    <col min="207" max="436" width="13.28515625" style="18"/>
    <col min="437" max="437" width="26.85546875" style="18" customWidth="1"/>
    <col min="438" max="438" width="10.140625" style="18" customWidth="1"/>
    <col min="439" max="439" width="24.42578125" style="18" customWidth="1"/>
    <col min="440" max="440" width="81.7109375" style="18" bestFit="1" customWidth="1"/>
    <col min="441" max="441" width="20.42578125" style="18" customWidth="1"/>
    <col min="442" max="442" width="17" style="18" customWidth="1"/>
    <col min="443" max="443" width="13.42578125" style="18" customWidth="1"/>
    <col min="444" max="445" width="15.42578125" style="18" customWidth="1"/>
    <col min="446" max="446" width="14.140625" style="18" customWidth="1"/>
    <col min="447" max="447" width="18.42578125" style="18" bestFit="1" customWidth="1"/>
    <col min="448" max="451" width="12.42578125" style="18" customWidth="1"/>
    <col min="452" max="452" width="14.42578125" style="18" bestFit="1" customWidth="1"/>
    <col min="453" max="453" width="12.42578125" style="18" customWidth="1"/>
    <col min="454" max="454" width="14.42578125" style="18" bestFit="1" customWidth="1"/>
    <col min="455" max="455" width="12.42578125" style="18" customWidth="1"/>
    <col min="456" max="456" width="14.42578125" style="18" bestFit="1" customWidth="1"/>
    <col min="457" max="457" width="12.42578125" style="18" customWidth="1"/>
    <col min="458" max="458" width="14.42578125" style="18" bestFit="1" customWidth="1"/>
    <col min="459" max="459" width="12.42578125" style="18" customWidth="1"/>
    <col min="460" max="460" width="14.42578125" style="18" bestFit="1" customWidth="1"/>
    <col min="461" max="461" width="12.42578125" style="18" customWidth="1"/>
    <col min="462" max="462" width="14.42578125" style="18" bestFit="1" customWidth="1"/>
    <col min="463" max="692" width="13.28515625" style="18"/>
    <col min="693" max="693" width="26.85546875" style="18" customWidth="1"/>
    <col min="694" max="694" width="10.140625" style="18" customWidth="1"/>
    <col min="695" max="695" width="24.42578125" style="18" customWidth="1"/>
    <col min="696" max="696" width="81.7109375" style="18" bestFit="1" customWidth="1"/>
    <col min="697" max="697" width="20.42578125" style="18" customWidth="1"/>
    <col min="698" max="698" width="17" style="18" customWidth="1"/>
    <col min="699" max="699" width="13.42578125" style="18" customWidth="1"/>
    <col min="700" max="701" width="15.42578125" style="18" customWidth="1"/>
    <col min="702" max="702" width="14.140625" style="18" customWidth="1"/>
    <col min="703" max="703" width="18.42578125" style="18" bestFit="1" customWidth="1"/>
    <col min="704" max="707" width="12.42578125" style="18" customWidth="1"/>
    <col min="708" max="708" width="14.42578125" style="18" bestFit="1" customWidth="1"/>
    <col min="709" max="709" width="12.42578125" style="18" customWidth="1"/>
    <col min="710" max="710" width="14.42578125" style="18" bestFit="1" customWidth="1"/>
    <col min="711" max="711" width="12.42578125" style="18" customWidth="1"/>
    <col min="712" max="712" width="14.42578125" style="18" bestFit="1" customWidth="1"/>
    <col min="713" max="713" width="12.42578125" style="18" customWidth="1"/>
    <col min="714" max="714" width="14.42578125" style="18" bestFit="1" customWidth="1"/>
    <col min="715" max="715" width="12.42578125" style="18" customWidth="1"/>
    <col min="716" max="716" width="14.42578125" style="18" bestFit="1" customWidth="1"/>
    <col min="717" max="717" width="12.42578125" style="18" customWidth="1"/>
    <col min="718" max="718" width="14.42578125" style="18" bestFit="1" customWidth="1"/>
    <col min="719" max="948" width="13.28515625" style="18"/>
    <col min="949" max="949" width="26.85546875" style="18" customWidth="1"/>
    <col min="950" max="950" width="10.140625" style="18" customWidth="1"/>
    <col min="951" max="951" width="24.42578125" style="18" customWidth="1"/>
    <col min="952" max="952" width="81.7109375" style="18" bestFit="1" customWidth="1"/>
    <col min="953" max="953" width="20.42578125" style="18" customWidth="1"/>
    <col min="954" max="954" width="17" style="18" customWidth="1"/>
    <col min="955" max="955" width="13.42578125" style="18" customWidth="1"/>
    <col min="956" max="957" width="15.42578125" style="18" customWidth="1"/>
    <col min="958" max="958" width="14.140625" style="18" customWidth="1"/>
    <col min="959" max="959" width="18.42578125" style="18" bestFit="1" customWidth="1"/>
    <col min="960" max="963" width="12.42578125" style="18" customWidth="1"/>
    <col min="964" max="964" width="14.42578125" style="18" bestFit="1" customWidth="1"/>
    <col min="965" max="965" width="12.42578125" style="18" customWidth="1"/>
    <col min="966" max="966" width="14.42578125" style="18" bestFit="1" customWidth="1"/>
    <col min="967" max="967" width="12.42578125" style="18" customWidth="1"/>
    <col min="968" max="968" width="14.42578125" style="18" bestFit="1" customWidth="1"/>
    <col min="969" max="969" width="12.42578125" style="18" customWidth="1"/>
    <col min="970" max="970" width="14.42578125" style="18" bestFit="1" customWidth="1"/>
    <col min="971" max="971" width="12.42578125" style="18" customWidth="1"/>
    <col min="972" max="972" width="14.42578125" style="18" bestFit="1" customWidth="1"/>
    <col min="973" max="973" width="12.42578125" style="18" customWidth="1"/>
    <col min="974" max="974" width="14.42578125" style="18" bestFit="1" customWidth="1"/>
    <col min="975" max="1204" width="13.28515625" style="18"/>
    <col min="1205" max="1205" width="26.85546875" style="18" customWidth="1"/>
    <col min="1206" max="1206" width="10.140625" style="18" customWidth="1"/>
    <col min="1207" max="1207" width="24.42578125" style="18" customWidth="1"/>
    <col min="1208" max="1208" width="81.7109375" style="18" bestFit="1" customWidth="1"/>
    <col min="1209" max="1209" width="20.42578125" style="18" customWidth="1"/>
    <col min="1210" max="1210" width="17" style="18" customWidth="1"/>
    <col min="1211" max="1211" width="13.42578125" style="18" customWidth="1"/>
    <col min="1212" max="1213" width="15.42578125" style="18" customWidth="1"/>
    <col min="1214" max="1214" width="14.140625" style="18" customWidth="1"/>
    <col min="1215" max="1215" width="18.42578125" style="18" bestFit="1" customWidth="1"/>
    <col min="1216" max="1219" width="12.42578125" style="18" customWidth="1"/>
    <col min="1220" max="1220" width="14.42578125" style="18" bestFit="1" customWidth="1"/>
    <col min="1221" max="1221" width="12.42578125" style="18" customWidth="1"/>
    <col min="1222" max="1222" width="14.42578125" style="18" bestFit="1" customWidth="1"/>
    <col min="1223" max="1223" width="12.42578125" style="18" customWidth="1"/>
    <col min="1224" max="1224" width="14.42578125" style="18" bestFit="1" customWidth="1"/>
    <col min="1225" max="1225" width="12.42578125" style="18" customWidth="1"/>
    <col min="1226" max="1226" width="14.42578125" style="18" bestFit="1" customWidth="1"/>
    <col min="1227" max="1227" width="12.42578125" style="18" customWidth="1"/>
    <col min="1228" max="1228" width="14.42578125" style="18" bestFit="1" customWidth="1"/>
    <col min="1229" max="1229" width="12.42578125" style="18" customWidth="1"/>
    <col min="1230" max="1230" width="14.42578125" style="18" bestFit="1" customWidth="1"/>
    <col min="1231" max="1460" width="13.28515625" style="18"/>
    <col min="1461" max="1461" width="26.85546875" style="18" customWidth="1"/>
    <col min="1462" max="1462" width="10.140625" style="18" customWidth="1"/>
    <col min="1463" max="1463" width="24.42578125" style="18" customWidth="1"/>
    <col min="1464" max="1464" width="81.7109375" style="18" bestFit="1" customWidth="1"/>
    <col min="1465" max="1465" width="20.42578125" style="18" customWidth="1"/>
    <col min="1466" max="1466" width="17" style="18" customWidth="1"/>
    <col min="1467" max="1467" width="13.42578125" style="18" customWidth="1"/>
    <col min="1468" max="1469" width="15.42578125" style="18" customWidth="1"/>
    <col min="1470" max="1470" width="14.140625" style="18" customWidth="1"/>
    <col min="1471" max="1471" width="18.42578125" style="18" bestFit="1" customWidth="1"/>
    <col min="1472" max="1475" width="12.42578125" style="18" customWidth="1"/>
    <col min="1476" max="1476" width="14.42578125" style="18" bestFit="1" customWidth="1"/>
    <col min="1477" max="1477" width="12.42578125" style="18" customWidth="1"/>
    <col min="1478" max="1478" width="14.42578125" style="18" bestFit="1" customWidth="1"/>
    <col min="1479" max="1479" width="12.42578125" style="18" customWidth="1"/>
    <col min="1480" max="1480" width="14.42578125" style="18" bestFit="1" customWidth="1"/>
    <col min="1481" max="1481" width="12.42578125" style="18" customWidth="1"/>
    <col min="1482" max="1482" width="14.42578125" style="18" bestFit="1" customWidth="1"/>
    <col min="1483" max="1483" width="12.42578125" style="18" customWidth="1"/>
    <col min="1484" max="1484" width="14.42578125" style="18" bestFit="1" customWidth="1"/>
    <col min="1485" max="1485" width="12.42578125" style="18" customWidth="1"/>
    <col min="1486" max="1486" width="14.42578125" style="18" bestFit="1" customWidth="1"/>
    <col min="1487" max="1716" width="13.28515625" style="18"/>
    <col min="1717" max="1717" width="26.85546875" style="18" customWidth="1"/>
    <col min="1718" max="1718" width="10.140625" style="18" customWidth="1"/>
    <col min="1719" max="1719" width="24.42578125" style="18" customWidth="1"/>
    <col min="1720" max="1720" width="81.7109375" style="18" bestFit="1" customWidth="1"/>
    <col min="1721" max="1721" width="20.42578125" style="18" customWidth="1"/>
    <col min="1722" max="1722" width="17" style="18" customWidth="1"/>
    <col min="1723" max="1723" width="13.42578125" style="18" customWidth="1"/>
    <col min="1724" max="1725" width="15.42578125" style="18" customWidth="1"/>
    <col min="1726" max="1726" width="14.140625" style="18" customWidth="1"/>
    <col min="1727" max="1727" width="18.42578125" style="18" bestFit="1" customWidth="1"/>
    <col min="1728" max="1731" width="12.42578125" style="18" customWidth="1"/>
    <col min="1732" max="1732" width="14.42578125" style="18" bestFit="1" customWidth="1"/>
    <col min="1733" max="1733" width="12.42578125" style="18" customWidth="1"/>
    <col min="1734" max="1734" width="14.42578125" style="18" bestFit="1" customWidth="1"/>
    <col min="1735" max="1735" width="12.42578125" style="18" customWidth="1"/>
    <col min="1736" max="1736" width="14.42578125" style="18" bestFit="1" customWidth="1"/>
    <col min="1737" max="1737" width="12.42578125" style="18" customWidth="1"/>
    <col min="1738" max="1738" width="14.42578125" style="18" bestFit="1" customWidth="1"/>
    <col min="1739" max="1739" width="12.42578125" style="18" customWidth="1"/>
    <col min="1740" max="1740" width="14.42578125" style="18" bestFit="1" customWidth="1"/>
    <col min="1741" max="1741" width="12.42578125" style="18" customWidth="1"/>
    <col min="1742" max="1742" width="14.42578125" style="18" bestFit="1" customWidth="1"/>
    <col min="1743" max="1972" width="13.28515625" style="18"/>
    <col min="1973" max="1973" width="26.85546875" style="18" customWidth="1"/>
    <col min="1974" max="1974" width="10.140625" style="18" customWidth="1"/>
    <col min="1975" max="1975" width="24.42578125" style="18" customWidth="1"/>
    <col min="1976" max="1976" width="81.7109375" style="18" bestFit="1" customWidth="1"/>
    <col min="1977" max="1977" width="20.42578125" style="18" customWidth="1"/>
    <col min="1978" max="1978" width="17" style="18" customWidth="1"/>
    <col min="1979" max="1979" width="13.42578125" style="18" customWidth="1"/>
    <col min="1980" max="1981" width="15.42578125" style="18" customWidth="1"/>
    <col min="1982" max="1982" width="14.140625" style="18" customWidth="1"/>
    <col min="1983" max="1983" width="18.42578125" style="18" bestFit="1" customWidth="1"/>
    <col min="1984" max="1987" width="12.42578125" style="18" customWidth="1"/>
    <col min="1988" max="1988" width="14.42578125" style="18" bestFit="1" customWidth="1"/>
    <col min="1989" max="1989" width="12.42578125" style="18" customWidth="1"/>
    <col min="1990" max="1990" width="14.42578125" style="18" bestFit="1" customWidth="1"/>
    <col min="1991" max="1991" width="12.42578125" style="18" customWidth="1"/>
    <col min="1992" max="1992" width="14.42578125" style="18" bestFit="1" customWidth="1"/>
    <col min="1993" max="1993" width="12.42578125" style="18" customWidth="1"/>
    <col min="1994" max="1994" width="14.42578125" style="18" bestFit="1" customWidth="1"/>
    <col min="1995" max="1995" width="12.42578125" style="18" customWidth="1"/>
    <col min="1996" max="1996" width="14.42578125" style="18" bestFit="1" customWidth="1"/>
    <col min="1997" max="1997" width="12.42578125" style="18" customWidth="1"/>
    <col min="1998" max="1998" width="14.42578125" style="18" bestFit="1" customWidth="1"/>
    <col min="1999" max="2228" width="13.28515625" style="18"/>
    <col min="2229" max="2229" width="26.85546875" style="18" customWidth="1"/>
    <col min="2230" max="2230" width="10.140625" style="18" customWidth="1"/>
    <col min="2231" max="2231" width="24.42578125" style="18" customWidth="1"/>
    <col min="2232" max="2232" width="81.7109375" style="18" bestFit="1" customWidth="1"/>
    <col min="2233" max="2233" width="20.42578125" style="18" customWidth="1"/>
    <col min="2234" max="2234" width="17" style="18" customWidth="1"/>
    <col min="2235" max="2235" width="13.42578125" style="18" customWidth="1"/>
    <col min="2236" max="2237" width="15.42578125" style="18" customWidth="1"/>
    <col min="2238" max="2238" width="14.140625" style="18" customWidth="1"/>
    <col min="2239" max="2239" width="18.42578125" style="18" bestFit="1" customWidth="1"/>
    <col min="2240" max="2243" width="12.42578125" style="18" customWidth="1"/>
    <col min="2244" max="2244" width="14.42578125" style="18" bestFit="1" customWidth="1"/>
    <col min="2245" max="2245" width="12.42578125" style="18" customWidth="1"/>
    <col min="2246" max="2246" width="14.42578125" style="18" bestFit="1" customWidth="1"/>
    <col min="2247" max="2247" width="12.42578125" style="18" customWidth="1"/>
    <col min="2248" max="2248" width="14.42578125" style="18" bestFit="1" customWidth="1"/>
    <col min="2249" max="2249" width="12.42578125" style="18" customWidth="1"/>
    <col min="2250" max="2250" width="14.42578125" style="18" bestFit="1" customWidth="1"/>
    <col min="2251" max="2251" width="12.42578125" style="18" customWidth="1"/>
    <col min="2252" max="2252" width="14.42578125" style="18" bestFit="1" customWidth="1"/>
    <col min="2253" max="2253" width="12.42578125" style="18" customWidth="1"/>
    <col min="2254" max="2254" width="14.42578125" style="18" bestFit="1" customWidth="1"/>
    <col min="2255" max="2484" width="13.28515625" style="18"/>
    <col min="2485" max="2485" width="26.85546875" style="18" customWidth="1"/>
    <col min="2486" max="2486" width="10.140625" style="18" customWidth="1"/>
    <col min="2487" max="2487" width="24.42578125" style="18" customWidth="1"/>
    <col min="2488" max="2488" width="81.7109375" style="18" bestFit="1" customWidth="1"/>
    <col min="2489" max="2489" width="20.42578125" style="18" customWidth="1"/>
    <col min="2490" max="2490" width="17" style="18" customWidth="1"/>
    <col min="2491" max="2491" width="13.42578125" style="18" customWidth="1"/>
    <col min="2492" max="2493" width="15.42578125" style="18" customWidth="1"/>
    <col min="2494" max="2494" width="14.140625" style="18" customWidth="1"/>
    <col min="2495" max="2495" width="18.42578125" style="18" bestFit="1" customWidth="1"/>
    <col min="2496" max="2499" width="12.42578125" style="18" customWidth="1"/>
    <col min="2500" max="2500" width="14.42578125" style="18" bestFit="1" customWidth="1"/>
    <col min="2501" max="2501" width="12.42578125" style="18" customWidth="1"/>
    <col min="2502" max="2502" width="14.42578125" style="18" bestFit="1" customWidth="1"/>
    <col min="2503" max="2503" width="12.42578125" style="18" customWidth="1"/>
    <col min="2504" max="2504" width="14.42578125" style="18" bestFit="1" customWidth="1"/>
    <col min="2505" max="2505" width="12.42578125" style="18" customWidth="1"/>
    <col min="2506" max="2506" width="14.42578125" style="18" bestFit="1" customWidth="1"/>
    <col min="2507" max="2507" width="12.42578125" style="18" customWidth="1"/>
    <col min="2508" max="2508" width="14.42578125" style="18" bestFit="1" customWidth="1"/>
    <col min="2509" max="2509" width="12.42578125" style="18" customWidth="1"/>
    <col min="2510" max="2510" width="14.42578125" style="18" bestFit="1" customWidth="1"/>
    <col min="2511" max="2740" width="13.28515625" style="18"/>
    <col min="2741" max="2741" width="26.85546875" style="18" customWidth="1"/>
    <col min="2742" max="2742" width="10.140625" style="18" customWidth="1"/>
    <col min="2743" max="2743" width="24.42578125" style="18" customWidth="1"/>
    <col min="2744" max="2744" width="81.7109375" style="18" bestFit="1" customWidth="1"/>
    <col min="2745" max="2745" width="20.42578125" style="18" customWidth="1"/>
    <col min="2746" max="2746" width="17" style="18" customWidth="1"/>
    <col min="2747" max="2747" width="13.42578125" style="18" customWidth="1"/>
    <col min="2748" max="2749" width="15.42578125" style="18" customWidth="1"/>
    <col min="2750" max="2750" width="14.140625" style="18" customWidth="1"/>
    <col min="2751" max="2751" width="18.42578125" style="18" bestFit="1" customWidth="1"/>
    <col min="2752" max="2755" width="12.42578125" style="18" customWidth="1"/>
    <col min="2756" max="2756" width="14.42578125" style="18" bestFit="1" customWidth="1"/>
    <col min="2757" max="2757" width="12.42578125" style="18" customWidth="1"/>
    <col min="2758" max="2758" width="14.42578125" style="18" bestFit="1" customWidth="1"/>
    <col min="2759" max="2759" width="12.42578125" style="18" customWidth="1"/>
    <col min="2760" max="2760" width="14.42578125" style="18" bestFit="1" customWidth="1"/>
    <col min="2761" max="2761" width="12.42578125" style="18" customWidth="1"/>
    <col min="2762" max="2762" width="14.42578125" style="18" bestFit="1" customWidth="1"/>
    <col min="2763" max="2763" width="12.42578125" style="18" customWidth="1"/>
    <col min="2764" max="2764" width="14.42578125" style="18" bestFit="1" customWidth="1"/>
    <col min="2765" max="2765" width="12.42578125" style="18" customWidth="1"/>
    <col min="2766" max="2766" width="14.42578125" style="18" bestFit="1" customWidth="1"/>
    <col min="2767" max="2996" width="13.28515625" style="18"/>
    <col min="2997" max="2997" width="26.85546875" style="18" customWidth="1"/>
    <col min="2998" max="2998" width="10.140625" style="18" customWidth="1"/>
    <col min="2999" max="2999" width="24.42578125" style="18" customWidth="1"/>
    <col min="3000" max="3000" width="81.7109375" style="18" bestFit="1" customWidth="1"/>
    <col min="3001" max="3001" width="20.42578125" style="18" customWidth="1"/>
    <col min="3002" max="3002" width="17" style="18" customWidth="1"/>
    <col min="3003" max="3003" width="13.42578125" style="18" customWidth="1"/>
    <col min="3004" max="3005" width="15.42578125" style="18" customWidth="1"/>
    <col min="3006" max="3006" width="14.140625" style="18" customWidth="1"/>
    <col min="3007" max="3007" width="18.42578125" style="18" bestFit="1" customWidth="1"/>
    <col min="3008" max="3011" width="12.42578125" style="18" customWidth="1"/>
    <col min="3012" max="3012" width="14.42578125" style="18" bestFit="1" customWidth="1"/>
    <col min="3013" max="3013" width="12.42578125" style="18" customWidth="1"/>
    <col min="3014" max="3014" width="14.42578125" style="18" bestFit="1" customWidth="1"/>
    <col min="3015" max="3015" width="12.42578125" style="18" customWidth="1"/>
    <col min="3016" max="3016" width="14.42578125" style="18" bestFit="1" customWidth="1"/>
    <col min="3017" max="3017" width="12.42578125" style="18" customWidth="1"/>
    <col min="3018" max="3018" width="14.42578125" style="18" bestFit="1" customWidth="1"/>
    <col min="3019" max="3019" width="12.42578125" style="18" customWidth="1"/>
    <col min="3020" max="3020" width="14.42578125" style="18" bestFit="1" customWidth="1"/>
    <col min="3021" max="3021" width="12.42578125" style="18" customWidth="1"/>
    <col min="3022" max="3022" width="14.42578125" style="18" bestFit="1" customWidth="1"/>
    <col min="3023" max="3252" width="13.28515625" style="18"/>
    <col min="3253" max="3253" width="26.85546875" style="18" customWidth="1"/>
    <col min="3254" max="3254" width="10.140625" style="18" customWidth="1"/>
    <col min="3255" max="3255" width="24.42578125" style="18" customWidth="1"/>
    <col min="3256" max="3256" width="81.7109375" style="18" bestFit="1" customWidth="1"/>
    <col min="3257" max="3257" width="20.42578125" style="18" customWidth="1"/>
    <col min="3258" max="3258" width="17" style="18" customWidth="1"/>
    <col min="3259" max="3259" width="13.42578125" style="18" customWidth="1"/>
    <col min="3260" max="3261" width="15.42578125" style="18" customWidth="1"/>
    <col min="3262" max="3262" width="14.140625" style="18" customWidth="1"/>
    <col min="3263" max="3263" width="18.42578125" style="18" bestFit="1" customWidth="1"/>
    <col min="3264" max="3267" width="12.42578125" style="18" customWidth="1"/>
    <col min="3268" max="3268" width="14.42578125" style="18" bestFit="1" customWidth="1"/>
    <col min="3269" max="3269" width="12.42578125" style="18" customWidth="1"/>
    <col min="3270" max="3270" width="14.42578125" style="18" bestFit="1" customWidth="1"/>
    <col min="3271" max="3271" width="12.42578125" style="18" customWidth="1"/>
    <col min="3272" max="3272" width="14.42578125" style="18" bestFit="1" customWidth="1"/>
    <col min="3273" max="3273" width="12.42578125" style="18" customWidth="1"/>
    <col min="3274" max="3274" width="14.42578125" style="18" bestFit="1" customWidth="1"/>
    <col min="3275" max="3275" width="12.42578125" style="18" customWidth="1"/>
    <col min="3276" max="3276" width="14.42578125" style="18" bestFit="1" customWidth="1"/>
    <col min="3277" max="3277" width="12.42578125" style="18" customWidth="1"/>
    <col min="3278" max="3278" width="14.42578125" style="18" bestFit="1" customWidth="1"/>
    <col min="3279" max="3508" width="13.28515625" style="18"/>
    <col min="3509" max="3509" width="26.85546875" style="18" customWidth="1"/>
    <col min="3510" max="3510" width="10.140625" style="18" customWidth="1"/>
    <col min="3511" max="3511" width="24.42578125" style="18" customWidth="1"/>
    <col min="3512" max="3512" width="81.7109375" style="18" bestFit="1" customWidth="1"/>
    <col min="3513" max="3513" width="20.42578125" style="18" customWidth="1"/>
    <col min="3514" max="3514" width="17" style="18" customWidth="1"/>
    <col min="3515" max="3515" width="13.42578125" style="18" customWidth="1"/>
    <col min="3516" max="3517" width="15.42578125" style="18" customWidth="1"/>
    <col min="3518" max="3518" width="14.140625" style="18" customWidth="1"/>
    <col min="3519" max="3519" width="18.42578125" style="18" bestFit="1" customWidth="1"/>
    <col min="3520" max="3523" width="12.42578125" style="18" customWidth="1"/>
    <col min="3524" max="3524" width="14.42578125" style="18" bestFit="1" customWidth="1"/>
    <col min="3525" max="3525" width="12.42578125" style="18" customWidth="1"/>
    <col min="3526" max="3526" width="14.42578125" style="18" bestFit="1" customWidth="1"/>
    <col min="3527" max="3527" width="12.42578125" style="18" customWidth="1"/>
    <col min="3528" max="3528" width="14.42578125" style="18" bestFit="1" customWidth="1"/>
    <col min="3529" max="3529" width="12.42578125" style="18" customWidth="1"/>
    <col min="3530" max="3530" width="14.42578125" style="18" bestFit="1" customWidth="1"/>
    <col min="3531" max="3531" width="12.42578125" style="18" customWidth="1"/>
    <col min="3532" max="3532" width="14.42578125" style="18" bestFit="1" customWidth="1"/>
    <col min="3533" max="3533" width="12.42578125" style="18" customWidth="1"/>
    <col min="3534" max="3534" width="14.42578125" style="18" bestFit="1" customWidth="1"/>
    <col min="3535" max="3764" width="13.28515625" style="18"/>
    <col min="3765" max="3765" width="26.85546875" style="18" customWidth="1"/>
    <col min="3766" max="3766" width="10.140625" style="18" customWidth="1"/>
    <col min="3767" max="3767" width="24.42578125" style="18" customWidth="1"/>
    <col min="3768" max="3768" width="81.7109375" style="18" bestFit="1" customWidth="1"/>
    <col min="3769" max="3769" width="20.42578125" style="18" customWidth="1"/>
    <col min="3770" max="3770" width="17" style="18" customWidth="1"/>
    <col min="3771" max="3771" width="13.42578125" style="18" customWidth="1"/>
    <col min="3772" max="3773" width="15.42578125" style="18" customWidth="1"/>
    <col min="3774" max="3774" width="14.140625" style="18" customWidth="1"/>
    <col min="3775" max="3775" width="18.42578125" style="18" bestFit="1" customWidth="1"/>
    <col min="3776" max="3779" width="12.42578125" style="18" customWidth="1"/>
    <col min="3780" max="3780" width="14.42578125" style="18" bestFit="1" customWidth="1"/>
    <col min="3781" max="3781" width="12.42578125" style="18" customWidth="1"/>
    <col min="3782" max="3782" width="14.42578125" style="18" bestFit="1" customWidth="1"/>
    <col min="3783" max="3783" width="12.42578125" style="18" customWidth="1"/>
    <col min="3784" max="3784" width="14.42578125" style="18" bestFit="1" customWidth="1"/>
    <col min="3785" max="3785" width="12.42578125" style="18" customWidth="1"/>
    <col min="3786" max="3786" width="14.42578125" style="18" bestFit="1" customWidth="1"/>
    <col min="3787" max="3787" width="12.42578125" style="18" customWidth="1"/>
    <col min="3788" max="3788" width="14.42578125" style="18" bestFit="1" customWidth="1"/>
    <col min="3789" max="3789" width="12.42578125" style="18" customWidth="1"/>
    <col min="3790" max="3790" width="14.42578125" style="18" bestFit="1" customWidth="1"/>
    <col min="3791" max="4020" width="13.28515625" style="18"/>
    <col min="4021" max="4021" width="26.85546875" style="18" customWidth="1"/>
    <col min="4022" max="4022" width="10.140625" style="18" customWidth="1"/>
    <col min="4023" max="4023" width="24.42578125" style="18" customWidth="1"/>
    <col min="4024" max="4024" width="81.7109375" style="18" bestFit="1" customWidth="1"/>
    <col min="4025" max="4025" width="20.42578125" style="18" customWidth="1"/>
    <col min="4026" max="4026" width="17" style="18" customWidth="1"/>
    <col min="4027" max="4027" width="13.42578125" style="18" customWidth="1"/>
    <col min="4028" max="4029" width="15.42578125" style="18" customWidth="1"/>
    <col min="4030" max="4030" width="14.140625" style="18" customWidth="1"/>
    <col min="4031" max="4031" width="18.42578125" style="18" bestFit="1" customWidth="1"/>
    <col min="4032" max="4035" width="12.42578125" style="18" customWidth="1"/>
    <col min="4036" max="4036" width="14.42578125" style="18" bestFit="1" customWidth="1"/>
    <col min="4037" max="4037" width="12.42578125" style="18" customWidth="1"/>
    <col min="4038" max="4038" width="14.42578125" style="18" bestFit="1" customWidth="1"/>
    <col min="4039" max="4039" width="12.42578125" style="18" customWidth="1"/>
    <col min="4040" max="4040" width="14.42578125" style="18" bestFit="1" customWidth="1"/>
    <col min="4041" max="4041" width="12.42578125" style="18" customWidth="1"/>
    <col min="4042" max="4042" width="14.42578125" style="18" bestFit="1" customWidth="1"/>
    <col min="4043" max="4043" width="12.42578125" style="18" customWidth="1"/>
    <col min="4044" max="4044" width="14.42578125" style="18" bestFit="1" customWidth="1"/>
    <col min="4045" max="4045" width="12.42578125" style="18" customWidth="1"/>
    <col min="4046" max="4046" width="14.42578125" style="18" bestFit="1" customWidth="1"/>
    <col min="4047" max="4276" width="13.28515625" style="18"/>
    <col min="4277" max="4277" width="26.85546875" style="18" customWidth="1"/>
    <col min="4278" max="4278" width="10.140625" style="18" customWidth="1"/>
    <col min="4279" max="4279" width="24.42578125" style="18" customWidth="1"/>
    <col min="4280" max="4280" width="81.7109375" style="18" bestFit="1" customWidth="1"/>
    <col min="4281" max="4281" width="20.42578125" style="18" customWidth="1"/>
    <col min="4282" max="4282" width="17" style="18" customWidth="1"/>
    <col min="4283" max="4283" width="13.42578125" style="18" customWidth="1"/>
    <col min="4284" max="4285" width="15.42578125" style="18" customWidth="1"/>
    <col min="4286" max="4286" width="14.140625" style="18" customWidth="1"/>
    <col min="4287" max="4287" width="18.42578125" style="18" bestFit="1" customWidth="1"/>
    <col min="4288" max="4291" width="12.42578125" style="18" customWidth="1"/>
    <col min="4292" max="4292" width="14.42578125" style="18" bestFit="1" customWidth="1"/>
    <col min="4293" max="4293" width="12.42578125" style="18" customWidth="1"/>
    <col min="4294" max="4294" width="14.42578125" style="18" bestFit="1" customWidth="1"/>
    <col min="4295" max="4295" width="12.42578125" style="18" customWidth="1"/>
    <col min="4296" max="4296" width="14.42578125" style="18" bestFit="1" customWidth="1"/>
    <col min="4297" max="4297" width="12.42578125" style="18" customWidth="1"/>
    <col min="4298" max="4298" width="14.42578125" style="18" bestFit="1" customWidth="1"/>
    <col min="4299" max="4299" width="12.42578125" style="18" customWidth="1"/>
    <col min="4300" max="4300" width="14.42578125" style="18" bestFit="1" customWidth="1"/>
    <col min="4301" max="4301" width="12.42578125" style="18" customWidth="1"/>
    <col min="4302" max="4302" width="14.42578125" style="18" bestFit="1" customWidth="1"/>
    <col min="4303" max="4532" width="13.28515625" style="18"/>
    <col min="4533" max="4533" width="26.85546875" style="18" customWidth="1"/>
    <col min="4534" max="4534" width="10.140625" style="18" customWidth="1"/>
    <col min="4535" max="4535" width="24.42578125" style="18" customWidth="1"/>
    <col min="4536" max="4536" width="81.7109375" style="18" bestFit="1" customWidth="1"/>
    <col min="4537" max="4537" width="20.42578125" style="18" customWidth="1"/>
    <col min="4538" max="4538" width="17" style="18" customWidth="1"/>
    <col min="4539" max="4539" width="13.42578125" style="18" customWidth="1"/>
    <col min="4540" max="4541" width="15.42578125" style="18" customWidth="1"/>
    <col min="4542" max="4542" width="14.140625" style="18" customWidth="1"/>
    <col min="4543" max="4543" width="18.42578125" style="18" bestFit="1" customWidth="1"/>
    <col min="4544" max="4547" width="12.42578125" style="18" customWidth="1"/>
    <col min="4548" max="4548" width="14.42578125" style="18" bestFit="1" customWidth="1"/>
    <col min="4549" max="4549" width="12.42578125" style="18" customWidth="1"/>
    <col min="4550" max="4550" width="14.42578125" style="18" bestFit="1" customWidth="1"/>
    <col min="4551" max="4551" width="12.42578125" style="18" customWidth="1"/>
    <col min="4552" max="4552" width="14.42578125" style="18" bestFit="1" customWidth="1"/>
    <col min="4553" max="4553" width="12.42578125" style="18" customWidth="1"/>
    <col min="4554" max="4554" width="14.42578125" style="18" bestFit="1" customWidth="1"/>
    <col min="4555" max="4555" width="12.42578125" style="18" customWidth="1"/>
    <col min="4556" max="4556" width="14.42578125" style="18" bestFit="1" customWidth="1"/>
    <col min="4557" max="4557" width="12.42578125" style="18" customWidth="1"/>
    <col min="4558" max="4558" width="14.42578125" style="18" bestFit="1" customWidth="1"/>
    <col min="4559" max="4788" width="13.28515625" style="18"/>
    <col min="4789" max="4789" width="26.85546875" style="18" customWidth="1"/>
    <col min="4790" max="4790" width="10.140625" style="18" customWidth="1"/>
    <col min="4791" max="4791" width="24.42578125" style="18" customWidth="1"/>
    <col min="4792" max="4792" width="81.7109375" style="18" bestFit="1" customWidth="1"/>
    <col min="4793" max="4793" width="20.42578125" style="18" customWidth="1"/>
    <col min="4794" max="4794" width="17" style="18" customWidth="1"/>
    <col min="4795" max="4795" width="13.42578125" style="18" customWidth="1"/>
    <col min="4796" max="4797" width="15.42578125" style="18" customWidth="1"/>
    <col min="4798" max="4798" width="14.140625" style="18" customWidth="1"/>
    <col min="4799" max="4799" width="18.42578125" style="18" bestFit="1" customWidth="1"/>
    <col min="4800" max="4803" width="12.42578125" style="18" customWidth="1"/>
    <col min="4804" max="4804" width="14.42578125" style="18" bestFit="1" customWidth="1"/>
    <col min="4805" max="4805" width="12.42578125" style="18" customWidth="1"/>
    <col min="4806" max="4806" width="14.42578125" style="18" bestFit="1" customWidth="1"/>
    <col min="4807" max="4807" width="12.42578125" style="18" customWidth="1"/>
    <col min="4808" max="4808" width="14.42578125" style="18" bestFit="1" customWidth="1"/>
    <col min="4809" max="4809" width="12.42578125" style="18" customWidth="1"/>
    <col min="4810" max="4810" width="14.42578125" style="18" bestFit="1" customWidth="1"/>
    <col min="4811" max="4811" width="12.42578125" style="18" customWidth="1"/>
    <col min="4812" max="4812" width="14.42578125" style="18" bestFit="1" customWidth="1"/>
    <col min="4813" max="4813" width="12.42578125" style="18" customWidth="1"/>
    <col min="4814" max="4814" width="14.42578125" style="18" bestFit="1" customWidth="1"/>
    <col min="4815" max="5044" width="13.28515625" style="18"/>
    <col min="5045" max="5045" width="26.85546875" style="18" customWidth="1"/>
    <col min="5046" max="5046" width="10.140625" style="18" customWidth="1"/>
    <col min="5047" max="5047" width="24.42578125" style="18" customWidth="1"/>
    <col min="5048" max="5048" width="81.7109375" style="18" bestFit="1" customWidth="1"/>
    <col min="5049" max="5049" width="20.42578125" style="18" customWidth="1"/>
    <col min="5050" max="5050" width="17" style="18" customWidth="1"/>
    <col min="5051" max="5051" width="13.42578125" style="18" customWidth="1"/>
    <col min="5052" max="5053" width="15.42578125" style="18" customWidth="1"/>
    <col min="5054" max="5054" width="14.140625" style="18" customWidth="1"/>
    <col min="5055" max="5055" width="18.42578125" style="18" bestFit="1" customWidth="1"/>
    <col min="5056" max="5059" width="12.42578125" style="18" customWidth="1"/>
    <col min="5060" max="5060" width="14.42578125" style="18" bestFit="1" customWidth="1"/>
    <col min="5061" max="5061" width="12.42578125" style="18" customWidth="1"/>
    <col min="5062" max="5062" width="14.42578125" style="18" bestFit="1" customWidth="1"/>
    <col min="5063" max="5063" width="12.42578125" style="18" customWidth="1"/>
    <col min="5064" max="5064" width="14.42578125" style="18" bestFit="1" customWidth="1"/>
    <col min="5065" max="5065" width="12.42578125" style="18" customWidth="1"/>
    <col min="5066" max="5066" width="14.42578125" style="18" bestFit="1" customWidth="1"/>
    <col min="5067" max="5067" width="12.42578125" style="18" customWidth="1"/>
    <col min="5068" max="5068" width="14.42578125" style="18" bestFit="1" customWidth="1"/>
    <col min="5069" max="5069" width="12.42578125" style="18" customWidth="1"/>
    <col min="5070" max="5070" width="14.42578125" style="18" bestFit="1" customWidth="1"/>
    <col min="5071" max="5300" width="13.28515625" style="18"/>
    <col min="5301" max="5301" width="26.85546875" style="18" customWidth="1"/>
    <col min="5302" max="5302" width="10.140625" style="18" customWidth="1"/>
    <col min="5303" max="5303" width="24.42578125" style="18" customWidth="1"/>
    <col min="5304" max="5304" width="81.7109375" style="18" bestFit="1" customWidth="1"/>
    <col min="5305" max="5305" width="20.42578125" style="18" customWidth="1"/>
    <col min="5306" max="5306" width="17" style="18" customWidth="1"/>
    <col min="5307" max="5307" width="13.42578125" style="18" customWidth="1"/>
    <col min="5308" max="5309" width="15.42578125" style="18" customWidth="1"/>
    <col min="5310" max="5310" width="14.140625" style="18" customWidth="1"/>
    <col min="5311" max="5311" width="18.42578125" style="18" bestFit="1" customWidth="1"/>
    <col min="5312" max="5315" width="12.42578125" style="18" customWidth="1"/>
    <col min="5316" max="5316" width="14.42578125" style="18" bestFit="1" customWidth="1"/>
    <col min="5317" max="5317" width="12.42578125" style="18" customWidth="1"/>
    <col min="5318" max="5318" width="14.42578125" style="18" bestFit="1" customWidth="1"/>
    <col min="5319" max="5319" width="12.42578125" style="18" customWidth="1"/>
    <col min="5320" max="5320" width="14.42578125" style="18" bestFit="1" customWidth="1"/>
    <col min="5321" max="5321" width="12.42578125" style="18" customWidth="1"/>
    <col min="5322" max="5322" width="14.42578125" style="18" bestFit="1" customWidth="1"/>
    <col min="5323" max="5323" width="12.42578125" style="18" customWidth="1"/>
    <col min="5324" max="5324" width="14.42578125" style="18" bestFit="1" customWidth="1"/>
    <col min="5325" max="5325" width="12.42578125" style="18" customWidth="1"/>
    <col min="5326" max="5326" width="14.42578125" style="18" bestFit="1" customWidth="1"/>
    <col min="5327" max="5556" width="13.28515625" style="18"/>
    <col min="5557" max="5557" width="26.85546875" style="18" customWidth="1"/>
    <col min="5558" max="5558" width="10.140625" style="18" customWidth="1"/>
    <col min="5559" max="5559" width="24.42578125" style="18" customWidth="1"/>
    <col min="5560" max="5560" width="81.7109375" style="18" bestFit="1" customWidth="1"/>
    <col min="5561" max="5561" width="20.42578125" style="18" customWidth="1"/>
    <col min="5562" max="5562" width="17" style="18" customWidth="1"/>
    <col min="5563" max="5563" width="13.42578125" style="18" customWidth="1"/>
    <col min="5564" max="5565" width="15.42578125" style="18" customWidth="1"/>
    <col min="5566" max="5566" width="14.140625" style="18" customWidth="1"/>
    <col min="5567" max="5567" width="18.42578125" style="18" bestFit="1" customWidth="1"/>
    <col min="5568" max="5571" width="12.42578125" style="18" customWidth="1"/>
    <col min="5572" max="5572" width="14.42578125" style="18" bestFit="1" customWidth="1"/>
    <col min="5573" max="5573" width="12.42578125" style="18" customWidth="1"/>
    <col min="5574" max="5574" width="14.42578125" style="18" bestFit="1" customWidth="1"/>
    <col min="5575" max="5575" width="12.42578125" style="18" customWidth="1"/>
    <col min="5576" max="5576" width="14.42578125" style="18" bestFit="1" customWidth="1"/>
    <col min="5577" max="5577" width="12.42578125" style="18" customWidth="1"/>
    <col min="5578" max="5578" width="14.42578125" style="18" bestFit="1" customWidth="1"/>
    <col min="5579" max="5579" width="12.42578125" style="18" customWidth="1"/>
    <col min="5580" max="5580" width="14.42578125" style="18" bestFit="1" customWidth="1"/>
    <col min="5581" max="5581" width="12.42578125" style="18" customWidth="1"/>
    <col min="5582" max="5582" width="14.42578125" style="18" bestFit="1" customWidth="1"/>
    <col min="5583" max="5812" width="13.28515625" style="18"/>
    <col min="5813" max="5813" width="26.85546875" style="18" customWidth="1"/>
    <col min="5814" max="5814" width="10.140625" style="18" customWidth="1"/>
    <col min="5815" max="5815" width="24.42578125" style="18" customWidth="1"/>
    <col min="5816" max="5816" width="81.7109375" style="18" bestFit="1" customWidth="1"/>
    <col min="5817" max="5817" width="20.42578125" style="18" customWidth="1"/>
    <col min="5818" max="5818" width="17" style="18" customWidth="1"/>
    <col min="5819" max="5819" width="13.42578125" style="18" customWidth="1"/>
    <col min="5820" max="5821" width="15.42578125" style="18" customWidth="1"/>
    <col min="5822" max="5822" width="14.140625" style="18" customWidth="1"/>
    <col min="5823" max="5823" width="18.42578125" style="18" bestFit="1" customWidth="1"/>
    <col min="5824" max="5827" width="12.42578125" style="18" customWidth="1"/>
    <col min="5828" max="5828" width="14.42578125" style="18" bestFit="1" customWidth="1"/>
    <col min="5829" max="5829" width="12.42578125" style="18" customWidth="1"/>
    <col min="5830" max="5830" width="14.42578125" style="18" bestFit="1" customWidth="1"/>
    <col min="5831" max="5831" width="12.42578125" style="18" customWidth="1"/>
    <col min="5832" max="5832" width="14.42578125" style="18" bestFit="1" customWidth="1"/>
    <col min="5833" max="5833" width="12.42578125" style="18" customWidth="1"/>
    <col min="5834" max="5834" width="14.42578125" style="18" bestFit="1" customWidth="1"/>
    <col min="5835" max="5835" width="12.42578125" style="18" customWidth="1"/>
    <col min="5836" max="5836" width="14.42578125" style="18" bestFit="1" customWidth="1"/>
    <col min="5837" max="5837" width="12.42578125" style="18" customWidth="1"/>
    <col min="5838" max="5838" width="14.42578125" style="18" bestFit="1" customWidth="1"/>
    <col min="5839" max="6068" width="13.28515625" style="18"/>
    <col min="6069" max="6069" width="26.85546875" style="18" customWidth="1"/>
    <col min="6070" max="6070" width="10.140625" style="18" customWidth="1"/>
    <col min="6071" max="6071" width="24.42578125" style="18" customWidth="1"/>
    <col min="6072" max="6072" width="81.7109375" style="18" bestFit="1" customWidth="1"/>
    <col min="6073" max="6073" width="20.42578125" style="18" customWidth="1"/>
    <col min="6074" max="6074" width="17" style="18" customWidth="1"/>
    <col min="6075" max="6075" width="13.42578125" style="18" customWidth="1"/>
    <col min="6076" max="6077" width="15.42578125" style="18" customWidth="1"/>
    <col min="6078" max="6078" width="14.140625" style="18" customWidth="1"/>
    <col min="6079" max="6079" width="18.42578125" style="18" bestFit="1" customWidth="1"/>
    <col min="6080" max="6083" width="12.42578125" style="18" customWidth="1"/>
    <col min="6084" max="6084" width="14.42578125" style="18" bestFit="1" customWidth="1"/>
    <col min="6085" max="6085" width="12.42578125" style="18" customWidth="1"/>
    <col min="6086" max="6086" width="14.42578125" style="18" bestFit="1" customWidth="1"/>
    <col min="6087" max="6087" width="12.42578125" style="18" customWidth="1"/>
    <col min="6088" max="6088" width="14.42578125" style="18" bestFit="1" customWidth="1"/>
    <col min="6089" max="6089" width="12.42578125" style="18" customWidth="1"/>
    <col min="6090" max="6090" width="14.42578125" style="18" bestFit="1" customWidth="1"/>
    <col min="6091" max="6091" width="12.42578125" style="18" customWidth="1"/>
    <col min="6092" max="6092" width="14.42578125" style="18" bestFit="1" customWidth="1"/>
    <col min="6093" max="6093" width="12.42578125" style="18" customWidth="1"/>
    <col min="6094" max="6094" width="14.42578125" style="18" bestFit="1" customWidth="1"/>
    <col min="6095" max="6324" width="13.28515625" style="18"/>
    <col min="6325" max="6325" width="26.85546875" style="18" customWidth="1"/>
    <col min="6326" max="6326" width="10.140625" style="18" customWidth="1"/>
    <col min="6327" max="6327" width="24.42578125" style="18" customWidth="1"/>
    <col min="6328" max="6328" width="81.7109375" style="18" bestFit="1" customWidth="1"/>
    <col min="6329" max="6329" width="20.42578125" style="18" customWidth="1"/>
    <col min="6330" max="6330" width="17" style="18" customWidth="1"/>
    <col min="6331" max="6331" width="13.42578125" style="18" customWidth="1"/>
    <col min="6332" max="6333" width="15.42578125" style="18" customWidth="1"/>
    <col min="6334" max="6334" width="14.140625" style="18" customWidth="1"/>
    <col min="6335" max="6335" width="18.42578125" style="18" bestFit="1" customWidth="1"/>
    <col min="6336" max="6339" width="12.42578125" style="18" customWidth="1"/>
    <col min="6340" max="6340" width="14.42578125" style="18" bestFit="1" customWidth="1"/>
    <col min="6341" max="6341" width="12.42578125" style="18" customWidth="1"/>
    <col min="6342" max="6342" width="14.42578125" style="18" bestFit="1" customWidth="1"/>
    <col min="6343" max="6343" width="12.42578125" style="18" customWidth="1"/>
    <col min="6344" max="6344" width="14.42578125" style="18" bestFit="1" customWidth="1"/>
    <col min="6345" max="6345" width="12.42578125" style="18" customWidth="1"/>
    <col min="6346" max="6346" width="14.42578125" style="18" bestFit="1" customWidth="1"/>
    <col min="6347" max="6347" width="12.42578125" style="18" customWidth="1"/>
    <col min="6348" max="6348" width="14.42578125" style="18" bestFit="1" customWidth="1"/>
    <col min="6349" max="6349" width="12.42578125" style="18" customWidth="1"/>
    <col min="6350" max="6350" width="14.42578125" style="18" bestFit="1" customWidth="1"/>
    <col min="6351" max="6580" width="13.28515625" style="18"/>
    <col min="6581" max="6581" width="26.85546875" style="18" customWidth="1"/>
    <col min="6582" max="6582" width="10.140625" style="18" customWidth="1"/>
    <col min="6583" max="6583" width="24.42578125" style="18" customWidth="1"/>
    <col min="6584" max="6584" width="81.7109375" style="18" bestFit="1" customWidth="1"/>
    <col min="6585" max="6585" width="20.42578125" style="18" customWidth="1"/>
    <col min="6586" max="6586" width="17" style="18" customWidth="1"/>
    <col min="6587" max="6587" width="13.42578125" style="18" customWidth="1"/>
    <col min="6588" max="6589" width="15.42578125" style="18" customWidth="1"/>
    <col min="6590" max="6590" width="14.140625" style="18" customWidth="1"/>
    <col min="6591" max="6591" width="18.42578125" style="18" bestFit="1" customWidth="1"/>
    <col min="6592" max="6595" width="12.42578125" style="18" customWidth="1"/>
    <col min="6596" max="6596" width="14.42578125" style="18" bestFit="1" customWidth="1"/>
    <col min="6597" max="6597" width="12.42578125" style="18" customWidth="1"/>
    <col min="6598" max="6598" width="14.42578125" style="18" bestFit="1" customWidth="1"/>
    <col min="6599" max="6599" width="12.42578125" style="18" customWidth="1"/>
    <col min="6600" max="6600" width="14.42578125" style="18" bestFit="1" customWidth="1"/>
    <col min="6601" max="6601" width="12.42578125" style="18" customWidth="1"/>
    <col min="6602" max="6602" width="14.42578125" style="18" bestFit="1" customWidth="1"/>
    <col min="6603" max="6603" width="12.42578125" style="18" customWidth="1"/>
    <col min="6604" max="6604" width="14.42578125" style="18" bestFit="1" customWidth="1"/>
    <col min="6605" max="6605" width="12.42578125" style="18" customWidth="1"/>
    <col min="6606" max="6606" width="14.42578125" style="18" bestFit="1" customWidth="1"/>
    <col min="6607" max="6836" width="13.28515625" style="18"/>
    <col min="6837" max="6837" width="26.85546875" style="18" customWidth="1"/>
    <col min="6838" max="6838" width="10.140625" style="18" customWidth="1"/>
    <col min="6839" max="6839" width="24.42578125" style="18" customWidth="1"/>
    <col min="6840" max="6840" width="81.7109375" style="18" bestFit="1" customWidth="1"/>
    <col min="6841" max="6841" width="20.42578125" style="18" customWidth="1"/>
    <col min="6842" max="6842" width="17" style="18" customWidth="1"/>
    <col min="6843" max="6843" width="13.42578125" style="18" customWidth="1"/>
    <col min="6844" max="6845" width="15.42578125" style="18" customWidth="1"/>
    <col min="6846" max="6846" width="14.140625" style="18" customWidth="1"/>
    <col min="6847" max="6847" width="18.42578125" style="18" bestFit="1" customWidth="1"/>
    <col min="6848" max="6851" width="12.42578125" style="18" customWidth="1"/>
    <col min="6852" max="6852" width="14.42578125" style="18" bestFit="1" customWidth="1"/>
    <col min="6853" max="6853" width="12.42578125" style="18" customWidth="1"/>
    <col min="6854" max="6854" width="14.42578125" style="18" bestFit="1" customWidth="1"/>
    <col min="6855" max="6855" width="12.42578125" style="18" customWidth="1"/>
    <col min="6856" max="6856" width="14.42578125" style="18" bestFit="1" customWidth="1"/>
    <col min="6857" max="6857" width="12.42578125" style="18" customWidth="1"/>
    <col min="6858" max="6858" width="14.42578125" style="18" bestFit="1" customWidth="1"/>
    <col min="6859" max="6859" width="12.42578125" style="18" customWidth="1"/>
    <col min="6860" max="6860" width="14.42578125" style="18" bestFit="1" customWidth="1"/>
    <col min="6861" max="6861" width="12.42578125" style="18" customWidth="1"/>
    <col min="6862" max="6862" width="14.42578125" style="18" bestFit="1" customWidth="1"/>
    <col min="6863" max="7092" width="13.28515625" style="18"/>
    <col min="7093" max="7093" width="26.85546875" style="18" customWidth="1"/>
    <col min="7094" max="7094" width="10.140625" style="18" customWidth="1"/>
    <col min="7095" max="7095" width="24.42578125" style="18" customWidth="1"/>
    <col min="7096" max="7096" width="81.7109375" style="18" bestFit="1" customWidth="1"/>
    <col min="7097" max="7097" width="20.42578125" style="18" customWidth="1"/>
    <col min="7098" max="7098" width="17" style="18" customWidth="1"/>
    <col min="7099" max="7099" width="13.42578125" style="18" customWidth="1"/>
    <col min="7100" max="7101" width="15.42578125" style="18" customWidth="1"/>
    <col min="7102" max="7102" width="14.140625" style="18" customWidth="1"/>
    <col min="7103" max="7103" width="18.42578125" style="18" bestFit="1" customWidth="1"/>
    <col min="7104" max="7107" width="12.42578125" style="18" customWidth="1"/>
    <col min="7108" max="7108" width="14.42578125" style="18" bestFit="1" customWidth="1"/>
    <col min="7109" max="7109" width="12.42578125" style="18" customWidth="1"/>
    <col min="7110" max="7110" width="14.42578125" style="18" bestFit="1" customWidth="1"/>
    <col min="7111" max="7111" width="12.42578125" style="18" customWidth="1"/>
    <col min="7112" max="7112" width="14.42578125" style="18" bestFit="1" customWidth="1"/>
    <col min="7113" max="7113" width="12.42578125" style="18" customWidth="1"/>
    <col min="7114" max="7114" width="14.42578125" style="18" bestFit="1" customWidth="1"/>
    <col min="7115" max="7115" width="12.42578125" style="18" customWidth="1"/>
    <col min="7116" max="7116" width="14.42578125" style="18" bestFit="1" customWidth="1"/>
    <col min="7117" max="7117" width="12.42578125" style="18" customWidth="1"/>
    <col min="7118" max="7118" width="14.42578125" style="18" bestFit="1" customWidth="1"/>
    <col min="7119" max="7348" width="13.28515625" style="18"/>
    <col min="7349" max="7349" width="26.85546875" style="18" customWidth="1"/>
    <col min="7350" max="7350" width="10.140625" style="18" customWidth="1"/>
    <col min="7351" max="7351" width="24.42578125" style="18" customWidth="1"/>
    <col min="7352" max="7352" width="81.7109375" style="18" bestFit="1" customWidth="1"/>
    <col min="7353" max="7353" width="20.42578125" style="18" customWidth="1"/>
    <col min="7354" max="7354" width="17" style="18" customWidth="1"/>
    <col min="7355" max="7355" width="13.42578125" style="18" customWidth="1"/>
    <col min="7356" max="7357" width="15.42578125" style="18" customWidth="1"/>
    <col min="7358" max="7358" width="14.140625" style="18" customWidth="1"/>
    <col min="7359" max="7359" width="18.42578125" style="18" bestFit="1" customWidth="1"/>
    <col min="7360" max="7363" width="12.42578125" style="18" customWidth="1"/>
    <col min="7364" max="7364" width="14.42578125" style="18" bestFit="1" customWidth="1"/>
    <col min="7365" max="7365" width="12.42578125" style="18" customWidth="1"/>
    <col min="7366" max="7366" width="14.42578125" style="18" bestFit="1" customWidth="1"/>
    <col min="7367" max="7367" width="12.42578125" style="18" customWidth="1"/>
    <col min="7368" max="7368" width="14.42578125" style="18" bestFit="1" customWidth="1"/>
    <col min="7369" max="7369" width="12.42578125" style="18" customWidth="1"/>
    <col min="7370" max="7370" width="14.42578125" style="18" bestFit="1" customWidth="1"/>
    <col min="7371" max="7371" width="12.42578125" style="18" customWidth="1"/>
    <col min="7372" max="7372" width="14.42578125" style="18" bestFit="1" customWidth="1"/>
    <col min="7373" max="7373" width="12.42578125" style="18" customWidth="1"/>
    <col min="7374" max="7374" width="14.42578125" style="18" bestFit="1" customWidth="1"/>
    <col min="7375" max="7604" width="13.28515625" style="18"/>
    <col min="7605" max="7605" width="26.85546875" style="18" customWidth="1"/>
    <col min="7606" max="7606" width="10.140625" style="18" customWidth="1"/>
    <col min="7607" max="7607" width="24.42578125" style="18" customWidth="1"/>
    <col min="7608" max="7608" width="81.7109375" style="18" bestFit="1" customWidth="1"/>
    <col min="7609" max="7609" width="20.42578125" style="18" customWidth="1"/>
    <col min="7610" max="7610" width="17" style="18" customWidth="1"/>
    <col min="7611" max="7611" width="13.42578125" style="18" customWidth="1"/>
    <col min="7612" max="7613" width="15.42578125" style="18" customWidth="1"/>
    <col min="7614" max="7614" width="14.140625" style="18" customWidth="1"/>
    <col min="7615" max="7615" width="18.42578125" style="18" bestFit="1" customWidth="1"/>
    <col min="7616" max="7619" width="12.42578125" style="18" customWidth="1"/>
    <col min="7620" max="7620" width="14.42578125" style="18" bestFit="1" customWidth="1"/>
    <col min="7621" max="7621" width="12.42578125" style="18" customWidth="1"/>
    <col min="7622" max="7622" width="14.42578125" style="18" bestFit="1" customWidth="1"/>
    <col min="7623" max="7623" width="12.42578125" style="18" customWidth="1"/>
    <col min="7624" max="7624" width="14.42578125" style="18" bestFit="1" customWidth="1"/>
    <col min="7625" max="7625" width="12.42578125" style="18" customWidth="1"/>
    <col min="7626" max="7626" width="14.42578125" style="18" bestFit="1" customWidth="1"/>
    <col min="7627" max="7627" width="12.42578125" style="18" customWidth="1"/>
    <col min="7628" max="7628" width="14.42578125" style="18" bestFit="1" customWidth="1"/>
    <col min="7629" max="7629" width="12.42578125" style="18" customWidth="1"/>
    <col min="7630" max="7630" width="14.42578125" style="18" bestFit="1" customWidth="1"/>
    <col min="7631" max="7860" width="13.28515625" style="18"/>
    <col min="7861" max="7861" width="26.85546875" style="18" customWidth="1"/>
    <col min="7862" max="7862" width="10.140625" style="18" customWidth="1"/>
    <col min="7863" max="7863" width="24.42578125" style="18" customWidth="1"/>
    <col min="7864" max="7864" width="81.7109375" style="18" bestFit="1" customWidth="1"/>
    <col min="7865" max="7865" width="20.42578125" style="18" customWidth="1"/>
    <col min="7866" max="7866" width="17" style="18" customWidth="1"/>
    <col min="7867" max="7867" width="13.42578125" style="18" customWidth="1"/>
    <col min="7868" max="7869" width="15.42578125" style="18" customWidth="1"/>
    <col min="7870" max="7870" width="14.140625" style="18" customWidth="1"/>
    <col min="7871" max="7871" width="18.42578125" style="18" bestFit="1" customWidth="1"/>
    <col min="7872" max="7875" width="12.42578125" style="18" customWidth="1"/>
    <col min="7876" max="7876" width="14.42578125" style="18" bestFit="1" customWidth="1"/>
    <col min="7877" max="7877" width="12.42578125" style="18" customWidth="1"/>
    <col min="7878" max="7878" width="14.42578125" style="18" bestFit="1" customWidth="1"/>
    <col min="7879" max="7879" width="12.42578125" style="18" customWidth="1"/>
    <col min="7880" max="7880" width="14.42578125" style="18" bestFit="1" customWidth="1"/>
    <col min="7881" max="7881" width="12.42578125" style="18" customWidth="1"/>
    <col min="7882" max="7882" width="14.42578125" style="18" bestFit="1" customWidth="1"/>
    <col min="7883" max="7883" width="12.42578125" style="18" customWidth="1"/>
    <col min="7884" max="7884" width="14.42578125" style="18" bestFit="1" customWidth="1"/>
    <col min="7885" max="7885" width="12.42578125" style="18" customWidth="1"/>
    <col min="7886" max="7886" width="14.42578125" style="18" bestFit="1" customWidth="1"/>
    <col min="7887" max="8116" width="13.28515625" style="18"/>
    <col min="8117" max="8117" width="26.85546875" style="18" customWidth="1"/>
    <col min="8118" max="8118" width="10.140625" style="18" customWidth="1"/>
    <col min="8119" max="8119" width="24.42578125" style="18" customWidth="1"/>
    <col min="8120" max="8120" width="81.7109375" style="18" bestFit="1" customWidth="1"/>
    <col min="8121" max="8121" width="20.42578125" style="18" customWidth="1"/>
    <col min="8122" max="8122" width="17" style="18" customWidth="1"/>
    <col min="8123" max="8123" width="13.42578125" style="18" customWidth="1"/>
    <col min="8124" max="8125" width="15.42578125" style="18" customWidth="1"/>
    <col min="8126" max="8126" width="14.140625" style="18" customWidth="1"/>
    <col min="8127" max="8127" width="18.42578125" style="18" bestFit="1" customWidth="1"/>
    <col min="8128" max="8131" width="12.42578125" style="18" customWidth="1"/>
    <col min="8132" max="8132" width="14.42578125" style="18" bestFit="1" customWidth="1"/>
    <col min="8133" max="8133" width="12.42578125" style="18" customWidth="1"/>
    <col min="8134" max="8134" width="14.42578125" style="18" bestFit="1" customWidth="1"/>
    <col min="8135" max="8135" width="12.42578125" style="18" customWidth="1"/>
    <col min="8136" max="8136" width="14.42578125" style="18" bestFit="1" customWidth="1"/>
    <col min="8137" max="8137" width="12.42578125" style="18" customWidth="1"/>
    <col min="8138" max="8138" width="14.42578125" style="18" bestFit="1" customWidth="1"/>
    <col min="8139" max="8139" width="12.42578125" style="18" customWidth="1"/>
    <col min="8140" max="8140" width="14.42578125" style="18" bestFit="1" customWidth="1"/>
    <col min="8141" max="8141" width="12.42578125" style="18" customWidth="1"/>
    <col min="8142" max="8142" width="14.42578125" style="18" bestFit="1" customWidth="1"/>
    <col min="8143" max="8372" width="13.28515625" style="18"/>
    <col min="8373" max="8373" width="26.85546875" style="18" customWidth="1"/>
    <col min="8374" max="8374" width="10.140625" style="18" customWidth="1"/>
    <col min="8375" max="8375" width="24.42578125" style="18" customWidth="1"/>
    <col min="8376" max="8376" width="81.7109375" style="18" bestFit="1" customWidth="1"/>
    <col min="8377" max="8377" width="20.42578125" style="18" customWidth="1"/>
    <col min="8378" max="8378" width="17" style="18" customWidth="1"/>
    <col min="8379" max="8379" width="13.42578125" style="18" customWidth="1"/>
    <col min="8380" max="8381" width="15.42578125" style="18" customWidth="1"/>
    <col min="8382" max="8382" width="14.140625" style="18" customWidth="1"/>
    <col min="8383" max="8383" width="18.42578125" style="18" bestFit="1" customWidth="1"/>
    <col min="8384" max="8387" width="12.42578125" style="18" customWidth="1"/>
    <col min="8388" max="8388" width="14.42578125" style="18" bestFit="1" customWidth="1"/>
    <col min="8389" max="8389" width="12.42578125" style="18" customWidth="1"/>
    <col min="8390" max="8390" width="14.42578125" style="18" bestFit="1" customWidth="1"/>
    <col min="8391" max="8391" width="12.42578125" style="18" customWidth="1"/>
    <col min="8392" max="8392" width="14.42578125" style="18" bestFit="1" customWidth="1"/>
    <col min="8393" max="8393" width="12.42578125" style="18" customWidth="1"/>
    <col min="8394" max="8394" width="14.42578125" style="18" bestFit="1" customWidth="1"/>
    <col min="8395" max="8395" width="12.42578125" style="18" customWidth="1"/>
    <col min="8396" max="8396" width="14.42578125" style="18" bestFit="1" customWidth="1"/>
    <col min="8397" max="8397" width="12.42578125" style="18" customWidth="1"/>
    <col min="8398" max="8398" width="14.42578125" style="18" bestFit="1" customWidth="1"/>
    <col min="8399" max="8628" width="13.28515625" style="18"/>
    <col min="8629" max="8629" width="26.85546875" style="18" customWidth="1"/>
    <col min="8630" max="8630" width="10.140625" style="18" customWidth="1"/>
    <col min="8631" max="8631" width="24.42578125" style="18" customWidth="1"/>
    <col min="8632" max="8632" width="81.7109375" style="18" bestFit="1" customWidth="1"/>
    <col min="8633" max="8633" width="20.42578125" style="18" customWidth="1"/>
    <col min="8634" max="8634" width="17" style="18" customWidth="1"/>
    <col min="8635" max="8635" width="13.42578125" style="18" customWidth="1"/>
    <col min="8636" max="8637" width="15.42578125" style="18" customWidth="1"/>
    <col min="8638" max="8638" width="14.140625" style="18" customWidth="1"/>
    <col min="8639" max="8639" width="18.42578125" style="18" bestFit="1" customWidth="1"/>
    <col min="8640" max="8643" width="12.42578125" style="18" customWidth="1"/>
    <col min="8644" max="8644" width="14.42578125" style="18" bestFit="1" customWidth="1"/>
    <col min="8645" max="8645" width="12.42578125" style="18" customWidth="1"/>
    <col min="8646" max="8646" width="14.42578125" style="18" bestFit="1" customWidth="1"/>
    <col min="8647" max="8647" width="12.42578125" style="18" customWidth="1"/>
    <col min="8648" max="8648" width="14.42578125" style="18" bestFit="1" customWidth="1"/>
    <col min="8649" max="8649" width="12.42578125" style="18" customWidth="1"/>
    <col min="8650" max="8650" width="14.42578125" style="18" bestFit="1" customWidth="1"/>
    <col min="8651" max="8651" width="12.42578125" style="18" customWidth="1"/>
    <col min="8652" max="8652" width="14.42578125" style="18" bestFit="1" customWidth="1"/>
    <col min="8653" max="8653" width="12.42578125" style="18" customWidth="1"/>
    <col min="8654" max="8654" width="14.42578125" style="18" bestFit="1" customWidth="1"/>
    <col min="8655" max="8884" width="13.28515625" style="18"/>
    <col min="8885" max="8885" width="26.85546875" style="18" customWidth="1"/>
    <col min="8886" max="8886" width="10.140625" style="18" customWidth="1"/>
    <col min="8887" max="8887" width="24.42578125" style="18" customWidth="1"/>
    <col min="8888" max="8888" width="81.7109375" style="18" bestFit="1" customWidth="1"/>
    <col min="8889" max="8889" width="20.42578125" style="18" customWidth="1"/>
    <col min="8890" max="8890" width="17" style="18" customWidth="1"/>
    <col min="8891" max="8891" width="13.42578125" style="18" customWidth="1"/>
    <col min="8892" max="8893" width="15.42578125" style="18" customWidth="1"/>
    <col min="8894" max="8894" width="14.140625" style="18" customWidth="1"/>
    <col min="8895" max="8895" width="18.42578125" style="18" bestFit="1" customWidth="1"/>
    <col min="8896" max="8899" width="12.42578125" style="18" customWidth="1"/>
    <col min="8900" max="8900" width="14.42578125" style="18" bestFit="1" customWidth="1"/>
    <col min="8901" max="8901" width="12.42578125" style="18" customWidth="1"/>
    <col min="8902" max="8902" width="14.42578125" style="18" bestFit="1" customWidth="1"/>
    <col min="8903" max="8903" width="12.42578125" style="18" customWidth="1"/>
    <col min="8904" max="8904" width="14.42578125" style="18" bestFit="1" customWidth="1"/>
    <col min="8905" max="8905" width="12.42578125" style="18" customWidth="1"/>
    <col min="8906" max="8906" width="14.42578125" style="18" bestFit="1" customWidth="1"/>
    <col min="8907" max="8907" width="12.42578125" style="18" customWidth="1"/>
    <col min="8908" max="8908" width="14.42578125" style="18" bestFit="1" customWidth="1"/>
    <col min="8909" max="8909" width="12.42578125" style="18" customWidth="1"/>
    <col min="8910" max="8910" width="14.42578125" style="18" bestFit="1" customWidth="1"/>
    <col min="8911" max="9140" width="13.28515625" style="18"/>
    <col min="9141" max="9141" width="26.85546875" style="18" customWidth="1"/>
    <col min="9142" max="9142" width="10.140625" style="18" customWidth="1"/>
    <col min="9143" max="9143" width="24.42578125" style="18" customWidth="1"/>
    <col min="9144" max="9144" width="81.7109375" style="18" bestFit="1" customWidth="1"/>
    <col min="9145" max="9145" width="20.42578125" style="18" customWidth="1"/>
    <col min="9146" max="9146" width="17" style="18" customWidth="1"/>
    <col min="9147" max="9147" width="13.42578125" style="18" customWidth="1"/>
    <col min="9148" max="9149" width="15.42578125" style="18" customWidth="1"/>
    <col min="9150" max="9150" width="14.140625" style="18" customWidth="1"/>
    <col min="9151" max="9151" width="18.42578125" style="18" bestFit="1" customWidth="1"/>
    <col min="9152" max="9155" width="12.42578125" style="18" customWidth="1"/>
    <col min="9156" max="9156" width="14.42578125" style="18" bestFit="1" customWidth="1"/>
    <col min="9157" max="9157" width="12.42578125" style="18" customWidth="1"/>
    <col min="9158" max="9158" width="14.42578125" style="18" bestFit="1" customWidth="1"/>
    <col min="9159" max="9159" width="12.42578125" style="18" customWidth="1"/>
    <col min="9160" max="9160" width="14.42578125" style="18" bestFit="1" customWidth="1"/>
    <col min="9161" max="9161" width="12.42578125" style="18" customWidth="1"/>
    <col min="9162" max="9162" width="14.42578125" style="18" bestFit="1" customWidth="1"/>
    <col min="9163" max="9163" width="12.42578125" style="18" customWidth="1"/>
    <col min="9164" max="9164" width="14.42578125" style="18" bestFit="1" customWidth="1"/>
    <col min="9165" max="9165" width="12.42578125" style="18" customWidth="1"/>
    <col min="9166" max="9166" width="14.42578125" style="18" bestFit="1" customWidth="1"/>
    <col min="9167" max="9396" width="13.28515625" style="18"/>
    <col min="9397" max="9397" width="26.85546875" style="18" customWidth="1"/>
    <col min="9398" max="9398" width="10.140625" style="18" customWidth="1"/>
    <col min="9399" max="9399" width="24.42578125" style="18" customWidth="1"/>
    <col min="9400" max="9400" width="81.7109375" style="18" bestFit="1" customWidth="1"/>
    <col min="9401" max="9401" width="20.42578125" style="18" customWidth="1"/>
    <col min="9402" max="9402" width="17" style="18" customWidth="1"/>
    <col min="9403" max="9403" width="13.42578125" style="18" customWidth="1"/>
    <col min="9404" max="9405" width="15.42578125" style="18" customWidth="1"/>
    <col min="9406" max="9406" width="14.140625" style="18" customWidth="1"/>
    <col min="9407" max="9407" width="18.42578125" style="18" bestFit="1" customWidth="1"/>
    <col min="9408" max="9411" width="12.42578125" style="18" customWidth="1"/>
    <col min="9412" max="9412" width="14.42578125" style="18" bestFit="1" customWidth="1"/>
    <col min="9413" max="9413" width="12.42578125" style="18" customWidth="1"/>
    <col min="9414" max="9414" width="14.42578125" style="18" bestFit="1" customWidth="1"/>
    <col min="9415" max="9415" width="12.42578125" style="18" customWidth="1"/>
    <col min="9416" max="9416" width="14.42578125" style="18" bestFit="1" customWidth="1"/>
    <col min="9417" max="9417" width="12.42578125" style="18" customWidth="1"/>
    <col min="9418" max="9418" width="14.42578125" style="18" bestFit="1" customWidth="1"/>
    <col min="9419" max="9419" width="12.42578125" style="18" customWidth="1"/>
    <col min="9420" max="9420" width="14.42578125" style="18" bestFit="1" customWidth="1"/>
    <col min="9421" max="9421" width="12.42578125" style="18" customWidth="1"/>
    <col min="9422" max="9422" width="14.42578125" style="18" bestFit="1" customWidth="1"/>
    <col min="9423" max="9652" width="13.28515625" style="18"/>
    <col min="9653" max="9653" width="26.85546875" style="18" customWidth="1"/>
    <col min="9654" max="9654" width="10.140625" style="18" customWidth="1"/>
    <col min="9655" max="9655" width="24.42578125" style="18" customWidth="1"/>
    <col min="9656" max="9656" width="81.7109375" style="18" bestFit="1" customWidth="1"/>
    <col min="9657" max="9657" width="20.42578125" style="18" customWidth="1"/>
    <col min="9658" max="9658" width="17" style="18" customWidth="1"/>
    <col min="9659" max="9659" width="13.42578125" style="18" customWidth="1"/>
    <col min="9660" max="9661" width="15.42578125" style="18" customWidth="1"/>
    <col min="9662" max="9662" width="14.140625" style="18" customWidth="1"/>
    <col min="9663" max="9663" width="18.42578125" style="18" bestFit="1" customWidth="1"/>
    <col min="9664" max="9667" width="12.42578125" style="18" customWidth="1"/>
    <col min="9668" max="9668" width="14.42578125" style="18" bestFit="1" customWidth="1"/>
    <col min="9669" max="9669" width="12.42578125" style="18" customWidth="1"/>
    <col min="9670" max="9670" width="14.42578125" style="18" bestFit="1" customWidth="1"/>
    <col min="9671" max="9671" width="12.42578125" style="18" customWidth="1"/>
    <col min="9672" max="9672" width="14.42578125" style="18" bestFit="1" customWidth="1"/>
    <col min="9673" max="9673" width="12.42578125" style="18" customWidth="1"/>
    <col min="9674" max="9674" width="14.42578125" style="18" bestFit="1" customWidth="1"/>
    <col min="9675" max="9675" width="12.42578125" style="18" customWidth="1"/>
    <col min="9676" max="9676" width="14.42578125" style="18" bestFit="1" customWidth="1"/>
    <col min="9677" max="9677" width="12.42578125" style="18" customWidth="1"/>
    <col min="9678" max="9678" width="14.42578125" style="18" bestFit="1" customWidth="1"/>
    <col min="9679" max="9908" width="13.28515625" style="18"/>
    <col min="9909" max="9909" width="26.85546875" style="18" customWidth="1"/>
    <col min="9910" max="9910" width="10.140625" style="18" customWidth="1"/>
    <col min="9911" max="9911" width="24.42578125" style="18" customWidth="1"/>
    <col min="9912" max="9912" width="81.7109375" style="18" bestFit="1" customWidth="1"/>
    <col min="9913" max="9913" width="20.42578125" style="18" customWidth="1"/>
    <col min="9914" max="9914" width="17" style="18" customWidth="1"/>
    <col min="9915" max="9915" width="13.42578125" style="18" customWidth="1"/>
    <col min="9916" max="9917" width="15.42578125" style="18" customWidth="1"/>
    <col min="9918" max="9918" width="14.140625" style="18" customWidth="1"/>
    <col min="9919" max="9919" width="18.42578125" style="18" bestFit="1" customWidth="1"/>
    <col min="9920" max="9923" width="12.42578125" style="18" customWidth="1"/>
    <col min="9924" max="9924" width="14.42578125" style="18" bestFit="1" customWidth="1"/>
    <col min="9925" max="9925" width="12.42578125" style="18" customWidth="1"/>
    <col min="9926" max="9926" width="14.42578125" style="18" bestFit="1" customWidth="1"/>
    <col min="9927" max="9927" width="12.42578125" style="18" customWidth="1"/>
    <col min="9928" max="9928" width="14.42578125" style="18" bestFit="1" customWidth="1"/>
    <col min="9929" max="9929" width="12.42578125" style="18" customWidth="1"/>
    <col min="9930" max="9930" width="14.42578125" style="18" bestFit="1" customWidth="1"/>
    <col min="9931" max="9931" width="12.42578125" style="18" customWidth="1"/>
    <col min="9932" max="9932" width="14.42578125" style="18" bestFit="1" customWidth="1"/>
    <col min="9933" max="9933" width="12.42578125" style="18" customWidth="1"/>
    <col min="9934" max="9934" width="14.42578125" style="18" bestFit="1" customWidth="1"/>
    <col min="9935" max="10164" width="13.28515625" style="18"/>
    <col min="10165" max="10165" width="26.85546875" style="18" customWidth="1"/>
    <col min="10166" max="10166" width="10.140625" style="18" customWidth="1"/>
    <col min="10167" max="10167" width="24.42578125" style="18" customWidth="1"/>
    <col min="10168" max="10168" width="81.7109375" style="18" bestFit="1" customWidth="1"/>
    <col min="10169" max="10169" width="20.42578125" style="18" customWidth="1"/>
    <col min="10170" max="10170" width="17" style="18" customWidth="1"/>
    <col min="10171" max="10171" width="13.42578125" style="18" customWidth="1"/>
    <col min="10172" max="10173" width="15.42578125" style="18" customWidth="1"/>
    <col min="10174" max="10174" width="14.140625" style="18" customWidth="1"/>
    <col min="10175" max="10175" width="18.42578125" style="18" bestFit="1" customWidth="1"/>
    <col min="10176" max="10179" width="12.42578125" style="18" customWidth="1"/>
    <col min="10180" max="10180" width="14.42578125" style="18" bestFit="1" customWidth="1"/>
    <col min="10181" max="10181" width="12.42578125" style="18" customWidth="1"/>
    <col min="10182" max="10182" width="14.42578125" style="18" bestFit="1" customWidth="1"/>
    <col min="10183" max="10183" width="12.42578125" style="18" customWidth="1"/>
    <col min="10184" max="10184" width="14.42578125" style="18" bestFit="1" customWidth="1"/>
    <col min="10185" max="10185" width="12.42578125" style="18" customWidth="1"/>
    <col min="10186" max="10186" width="14.42578125" style="18" bestFit="1" customWidth="1"/>
    <col min="10187" max="10187" width="12.42578125" style="18" customWidth="1"/>
    <col min="10188" max="10188" width="14.42578125" style="18" bestFit="1" customWidth="1"/>
    <col min="10189" max="10189" width="12.42578125" style="18" customWidth="1"/>
    <col min="10190" max="10190" width="14.42578125" style="18" bestFit="1" customWidth="1"/>
    <col min="10191" max="10420" width="13.28515625" style="18"/>
    <col min="10421" max="10421" width="26.85546875" style="18" customWidth="1"/>
    <col min="10422" max="10422" width="10.140625" style="18" customWidth="1"/>
    <col min="10423" max="10423" width="24.42578125" style="18" customWidth="1"/>
    <col min="10424" max="10424" width="81.7109375" style="18" bestFit="1" customWidth="1"/>
    <col min="10425" max="10425" width="20.42578125" style="18" customWidth="1"/>
    <col min="10426" max="10426" width="17" style="18" customWidth="1"/>
    <col min="10427" max="10427" width="13.42578125" style="18" customWidth="1"/>
    <col min="10428" max="10429" width="15.42578125" style="18" customWidth="1"/>
    <col min="10430" max="10430" width="14.140625" style="18" customWidth="1"/>
    <col min="10431" max="10431" width="18.42578125" style="18" bestFit="1" customWidth="1"/>
    <col min="10432" max="10435" width="12.42578125" style="18" customWidth="1"/>
    <col min="10436" max="10436" width="14.42578125" style="18" bestFit="1" customWidth="1"/>
    <col min="10437" max="10437" width="12.42578125" style="18" customWidth="1"/>
    <col min="10438" max="10438" width="14.42578125" style="18" bestFit="1" customWidth="1"/>
    <col min="10439" max="10439" width="12.42578125" style="18" customWidth="1"/>
    <col min="10440" max="10440" width="14.42578125" style="18" bestFit="1" customWidth="1"/>
    <col min="10441" max="10441" width="12.42578125" style="18" customWidth="1"/>
    <col min="10442" max="10442" width="14.42578125" style="18" bestFit="1" customWidth="1"/>
    <col min="10443" max="10443" width="12.42578125" style="18" customWidth="1"/>
    <col min="10444" max="10444" width="14.42578125" style="18" bestFit="1" customWidth="1"/>
    <col min="10445" max="10445" width="12.42578125" style="18" customWidth="1"/>
    <col min="10446" max="10446" width="14.42578125" style="18" bestFit="1" customWidth="1"/>
    <col min="10447" max="10676" width="13.28515625" style="18"/>
    <col min="10677" max="10677" width="26.85546875" style="18" customWidth="1"/>
    <col min="10678" max="10678" width="10.140625" style="18" customWidth="1"/>
    <col min="10679" max="10679" width="24.42578125" style="18" customWidth="1"/>
    <col min="10680" max="10680" width="81.7109375" style="18" bestFit="1" customWidth="1"/>
    <col min="10681" max="10681" width="20.42578125" style="18" customWidth="1"/>
    <col min="10682" max="10682" width="17" style="18" customWidth="1"/>
    <col min="10683" max="10683" width="13.42578125" style="18" customWidth="1"/>
    <col min="10684" max="10685" width="15.42578125" style="18" customWidth="1"/>
    <col min="10686" max="10686" width="14.140625" style="18" customWidth="1"/>
    <col min="10687" max="10687" width="18.42578125" style="18" bestFit="1" customWidth="1"/>
    <col min="10688" max="10691" width="12.42578125" style="18" customWidth="1"/>
    <col min="10692" max="10692" width="14.42578125" style="18" bestFit="1" customWidth="1"/>
    <col min="10693" max="10693" width="12.42578125" style="18" customWidth="1"/>
    <col min="10694" max="10694" width="14.42578125" style="18" bestFit="1" customWidth="1"/>
    <col min="10695" max="10695" width="12.42578125" style="18" customWidth="1"/>
    <col min="10696" max="10696" width="14.42578125" style="18" bestFit="1" customWidth="1"/>
    <col min="10697" max="10697" width="12.42578125" style="18" customWidth="1"/>
    <col min="10698" max="10698" width="14.42578125" style="18" bestFit="1" customWidth="1"/>
    <col min="10699" max="10699" width="12.42578125" style="18" customWidth="1"/>
    <col min="10700" max="10700" width="14.42578125" style="18" bestFit="1" customWidth="1"/>
    <col min="10701" max="10701" width="12.42578125" style="18" customWidth="1"/>
    <col min="10702" max="10702" width="14.42578125" style="18" bestFit="1" customWidth="1"/>
    <col min="10703" max="10932" width="13.28515625" style="18"/>
    <col min="10933" max="10933" width="26.85546875" style="18" customWidth="1"/>
    <col min="10934" max="10934" width="10.140625" style="18" customWidth="1"/>
    <col min="10935" max="10935" width="24.42578125" style="18" customWidth="1"/>
    <col min="10936" max="10936" width="81.7109375" style="18" bestFit="1" customWidth="1"/>
    <col min="10937" max="10937" width="20.42578125" style="18" customWidth="1"/>
    <col min="10938" max="10938" width="17" style="18" customWidth="1"/>
    <col min="10939" max="10939" width="13.42578125" style="18" customWidth="1"/>
    <col min="10940" max="10941" width="15.42578125" style="18" customWidth="1"/>
    <col min="10942" max="10942" width="14.140625" style="18" customWidth="1"/>
    <col min="10943" max="10943" width="18.42578125" style="18" bestFit="1" customWidth="1"/>
    <col min="10944" max="10947" width="12.42578125" style="18" customWidth="1"/>
    <col min="10948" max="10948" width="14.42578125" style="18" bestFit="1" customWidth="1"/>
    <col min="10949" max="10949" width="12.42578125" style="18" customWidth="1"/>
    <col min="10950" max="10950" width="14.42578125" style="18" bestFit="1" customWidth="1"/>
    <col min="10951" max="10951" width="12.42578125" style="18" customWidth="1"/>
    <col min="10952" max="10952" width="14.42578125" style="18" bestFit="1" customWidth="1"/>
    <col min="10953" max="10953" width="12.42578125" style="18" customWidth="1"/>
    <col min="10954" max="10954" width="14.42578125" style="18" bestFit="1" customWidth="1"/>
    <col min="10955" max="10955" width="12.42578125" style="18" customWidth="1"/>
    <col min="10956" max="10956" width="14.42578125" style="18" bestFit="1" customWidth="1"/>
    <col min="10957" max="10957" width="12.42578125" style="18" customWidth="1"/>
    <col min="10958" max="10958" width="14.42578125" style="18" bestFit="1" customWidth="1"/>
    <col min="10959" max="11188" width="13.28515625" style="18"/>
    <col min="11189" max="11189" width="26.85546875" style="18" customWidth="1"/>
    <col min="11190" max="11190" width="10.140625" style="18" customWidth="1"/>
    <col min="11191" max="11191" width="24.42578125" style="18" customWidth="1"/>
    <col min="11192" max="11192" width="81.7109375" style="18" bestFit="1" customWidth="1"/>
    <col min="11193" max="11193" width="20.42578125" style="18" customWidth="1"/>
    <col min="11194" max="11194" width="17" style="18" customWidth="1"/>
    <col min="11195" max="11195" width="13.42578125" style="18" customWidth="1"/>
    <col min="11196" max="11197" width="15.42578125" style="18" customWidth="1"/>
    <col min="11198" max="11198" width="14.140625" style="18" customWidth="1"/>
    <col min="11199" max="11199" width="18.42578125" style="18" bestFit="1" customWidth="1"/>
    <col min="11200" max="11203" width="12.42578125" style="18" customWidth="1"/>
    <col min="11204" max="11204" width="14.42578125" style="18" bestFit="1" customWidth="1"/>
    <col min="11205" max="11205" width="12.42578125" style="18" customWidth="1"/>
    <col min="11206" max="11206" width="14.42578125" style="18" bestFit="1" customWidth="1"/>
    <col min="11207" max="11207" width="12.42578125" style="18" customWidth="1"/>
    <col min="11208" max="11208" width="14.42578125" style="18" bestFit="1" customWidth="1"/>
    <col min="11209" max="11209" width="12.42578125" style="18" customWidth="1"/>
    <col min="11210" max="11210" width="14.42578125" style="18" bestFit="1" customWidth="1"/>
    <col min="11211" max="11211" width="12.42578125" style="18" customWidth="1"/>
    <col min="11212" max="11212" width="14.42578125" style="18" bestFit="1" customWidth="1"/>
    <col min="11213" max="11213" width="12.42578125" style="18" customWidth="1"/>
    <col min="11214" max="11214" width="14.42578125" style="18" bestFit="1" customWidth="1"/>
    <col min="11215" max="11444" width="13.28515625" style="18"/>
    <col min="11445" max="11445" width="26.85546875" style="18" customWidth="1"/>
    <col min="11446" max="11446" width="10.140625" style="18" customWidth="1"/>
    <col min="11447" max="11447" width="24.42578125" style="18" customWidth="1"/>
    <col min="11448" max="11448" width="81.7109375" style="18" bestFit="1" customWidth="1"/>
    <col min="11449" max="11449" width="20.42578125" style="18" customWidth="1"/>
    <col min="11450" max="11450" width="17" style="18" customWidth="1"/>
    <col min="11451" max="11451" width="13.42578125" style="18" customWidth="1"/>
    <col min="11452" max="11453" width="15.42578125" style="18" customWidth="1"/>
    <col min="11454" max="11454" width="14.140625" style="18" customWidth="1"/>
    <col min="11455" max="11455" width="18.42578125" style="18" bestFit="1" customWidth="1"/>
    <col min="11456" max="11459" width="12.42578125" style="18" customWidth="1"/>
    <col min="11460" max="11460" width="14.42578125" style="18" bestFit="1" customWidth="1"/>
    <col min="11461" max="11461" width="12.42578125" style="18" customWidth="1"/>
    <col min="11462" max="11462" width="14.42578125" style="18" bestFit="1" customWidth="1"/>
    <col min="11463" max="11463" width="12.42578125" style="18" customWidth="1"/>
    <col min="11464" max="11464" width="14.42578125" style="18" bestFit="1" customWidth="1"/>
    <col min="11465" max="11465" width="12.42578125" style="18" customWidth="1"/>
    <col min="11466" max="11466" width="14.42578125" style="18" bestFit="1" customWidth="1"/>
    <col min="11467" max="11467" width="12.42578125" style="18" customWidth="1"/>
    <col min="11468" max="11468" width="14.42578125" style="18" bestFit="1" customWidth="1"/>
    <col min="11469" max="11469" width="12.42578125" style="18" customWidth="1"/>
    <col min="11470" max="11470" width="14.42578125" style="18" bestFit="1" customWidth="1"/>
    <col min="11471" max="11700" width="13.28515625" style="18"/>
    <col min="11701" max="11701" width="26.85546875" style="18" customWidth="1"/>
    <col min="11702" max="11702" width="10.140625" style="18" customWidth="1"/>
    <col min="11703" max="11703" width="24.42578125" style="18" customWidth="1"/>
    <col min="11704" max="11704" width="81.7109375" style="18" bestFit="1" customWidth="1"/>
    <col min="11705" max="11705" width="20.42578125" style="18" customWidth="1"/>
    <col min="11706" max="11706" width="17" style="18" customWidth="1"/>
    <col min="11707" max="11707" width="13.42578125" style="18" customWidth="1"/>
    <col min="11708" max="11709" width="15.42578125" style="18" customWidth="1"/>
    <col min="11710" max="11710" width="14.140625" style="18" customWidth="1"/>
    <col min="11711" max="11711" width="18.42578125" style="18" bestFit="1" customWidth="1"/>
    <col min="11712" max="11715" width="12.42578125" style="18" customWidth="1"/>
    <col min="11716" max="11716" width="14.42578125" style="18" bestFit="1" customWidth="1"/>
    <col min="11717" max="11717" width="12.42578125" style="18" customWidth="1"/>
    <col min="11718" max="11718" width="14.42578125" style="18" bestFit="1" customWidth="1"/>
    <col min="11719" max="11719" width="12.42578125" style="18" customWidth="1"/>
    <col min="11720" max="11720" width="14.42578125" style="18" bestFit="1" customWidth="1"/>
    <col min="11721" max="11721" width="12.42578125" style="18" customWidth="1"/>
    <col min="11722" max="11722" width="14.42578125" style="18" bestFit="1" customWidth="1"/>
    <col min="11723" max="11723" width="12.42578125" style="18" customWidth="1"/>
    <col min="11724" max="11724" width="14.42578125" style="18" bestFit="1" customWidth="1"/>
    <col min="11725" max="11725" width="12.42578125" style="18" customWidth="1"/>
    <col min="11726" max="11726" width="14.42578125" style="18" bestFit="1" customWidth="1"/>
    <col min="11727" max="11956" width="13.28515625" style="18"/>
    <col min="11957" max="11957" width="26.85546875" style="18" customWidth="1"/>
    <col min="11958" max="11958" width="10.140625" style="18" customWidth="1"/>
    <col min="11959" max="11959" width="24.42578125" style="18" customWidth="1"/>
    <col min="11960" max="11960" width="81.7109375" style="18" bestFit="1" customWidth="1"/>
    <col min="11961" max="11961" width="20.42578125" style="18" customWidth="1"/>
    <col min="11962" max="11962" width="17" style="18" customWidth="1"/>
    <col min="11963" max="11963" width="13.42578125" style="18" customWidth="1"/>
    <col min="11964" max="11965" width="15.42578125" style="18" customWidth="1"/>
    <col min="11966" max="11966" width="14.140625" style="18" customWidth="1"/>
    <col min="11967" max="11967" width="18.42578125" style="18" bestFit="1" customWidth="1"/>
    <col min="11968" max="11971" width="12.42578125" style="18" customWidth="1"/>
    <col min="11972" max="11972" width="14.42578125" style="18" bestFit="1" customWidth="1"/>
    <col min="11973" max="11973" width="12.42578125" style="18" customWidth="1"/>
    <col min="11974" max="11974" width="14.42578125" style="18" bestFit="1" customWidth="1"/>
    <col min="11975" max="11975" width="12.42578125" style="18" customWidth="1"/>
    <col min="11976" max="11976" width="14.42578125" style="18" bestFit="1" customWidth="1"/>
    <col min="11977" max="11977" width="12.42578125" style="18" customWidth="1"/>
    <col min="11978" max="11978" width="14.42578125" style="18" bestFit="1" customWidth="1"/>
    <col min="11979" max="11979" width="12.42578125" style="18" customWidth="1"/>
    <col min="11980" max="11980" width="14.42578125" style="18" bestFit="1" customWidth="1"/>
    <col min="11981" max="11981" width="12.42578125" style="18" customWidth="1"/>
    <col min="11982" max="11982" width="14.42578125" style="18" bestFit="1" customWidth="1"/>
    <col min="11983" max="12212" width="13.28515625" style="18"/>
    <col min="12213" max="12213" width="26.85546875" style="18" customWidth="1"/>
    <col min="12214" max="12214" width="10.140625" style="18" customWidth="1"/>
    <col min="12215" max="12215" width="24.42578125" style="18" customWidth="1"/>
    <col min="12216" max="12216" width="81.7109375" style="18" bestFit="1" customWidth="1"/>
    <col min="12217" max="12217" width="20.42578125" style="18" customWidth="1"/>
    <col min="12218" max="12218" width="17" style="18" customWidth="1"/>
    <col min="12219" max="12219" width="13.42578125" style="18" customWidth="1"/>
    <col min="12220" max="12221" width="15.42578125" style="18" customWidth="1"/>
    <col min="12222" max="12222" width="14.140625" style="18" customWidth="1"/>
    <col min="12223" max="12223" width="18.42578125" style="18" bestFit="1" customWidth="1"/>
    <col min="12224" max="12227" width="12.42578125" style="18" customWidth="1"/>
    <col min="12228" max="12228" width="14.42578125" style="18" bestFit="1" customWidth="1"/>
    <col min="12229" max="12229" width="12.42578125" style="18" customWidth="1"/>
    <col min="12230" max="12230" width="14.42578125" style="18" bestFit="1" customWidth="1"/>
    <col min="12231" max="12231" width="12.42578125" style="18" customWidth="1"/>
    <col min="12232" max="12232" width="14.42578125" style="18" bestFit="1" customWidth="1"/>
    <col min="12233" max="12233" width="12.42578125" style="18" customWidth="1"/>
    <col min="12234" max="12234" width="14.42578125" style="18" bestFit="1" customWidth="1"/>
    <col min="12235" max="12235" width="12.42578125" style="18" customWidth="1"/>
    <col min="12236" max="12236" width="14.42578125" style="18" bestFit="1" customWidth="1"/>
    <col min="12237" max="12237" width="12.42578125" style="18" customWidth="1"/>
    <col min="12238" max="12238" width="14.42578125" style="18" bestFit="1" customWidth="1"/>
    <col min="12239" max="12468" width="13.28515625" style="18"/>
    <col min="12469" max="12469" width="26.85546875" style="18" customWidth="1"/>
    <col min="12470" max="12470" width="10.140625" style="18" customWidth="1"/>
    <col min="12471" max="12471" width="24.42578125" style="18" customWidth="1"/>
    <col min="12472" max="12472" width="81.7109375" style="18" bestFit="1" customWidth="1"/>
    <col min="12473" max="12473" width="20.42578125" style="18" customWidth="1"/>
    <col min="12474" max="12474" width="17" style="18" customWidth="1"/>
    <col min="12475" max="12475" width="13.42578125" style="18" customWidth="1"/>
    <col min="12476" max="12477" width="15.42578125" style="18" customWidth="1"/>
    <col min="12478" max="12478" width="14.140625" style="18" customWidth="1"/>
    <col min="12479" max="12479" width="18.42578125" style="18" bestFit="1" customWidth="1"/>
    <col min="12480" max="12483" width="12.42578125" style="18" customWidth="1"/>
    <col min="12484" max="12484" width="14.42578125" style="18" bestFit="1" customWidth="1"/>
    <col min="12485" max="12485" width="12.42578125" style="18" customWidth="1"/>
    <col min="12486" max="12486" width="14.42578125" style="18" bestFit="1" customWidth="1"/>
    <col min="12487" max="12487" width="12.42578125" style="18" customWidth="1"/>
    <col min="12488" max="12488" width="14.42578125" style="18" bestFit="1" customWidth="1"/>
    <col min="12489" max="12489" width="12.42578125" style="18" customWidth="1"/>
    <col min="12490" max="12490" width="14.42578125" style="18" bestFit="1" customWidth="1"/>
    <col min="12491" max="12491" width="12.42578125" style="18" customWidth="1"/>
    <col min="12492" max="12492" width="14.42578125" style="18" bestFit="1" customWidth="1"/>
    <col min="12493" max="12493" width="12.42578125" style="18" customWidth="1"/>
    <col min="12494" max="12494" width="14.42578125" style="18" bestFit="1" customWidth="1"/>
    <col min="12495" max="12724" width="13.28515625" style="18"/>
    <col min="12725" max="12725" width="26.85546875" style="18" customWidth="1"/>
    <col min="12726" max="12726" width="10.140625" style="18" customWidth="1"/>
    <col min="12727" max="12727" width="24.42578125" style="18" customWidth="1"/>
    <col min="12728" max="12728" width="81.7109375" style="18" bestFit="1" customWidth="1"/>
    <col min="12729" max="12729" width="20.42578125" style="18" customWidth="1"/>
    <col min="12730" max="12730" width="17" style="18" customWidth="1"/>
    <col min="12731" max="12731" width="13.42578125" style="18" customWidth="1"/>
    <col min="12732" max="12733" width="15.42578125" style="18" customWidth="1"/>
    <col min="12734" max="12734" width="14.140625" style="18" customWidth="1"/>
    <col min="12735" max="12735" width="18.42578125" style="18" bestFit="1" customWidth="1"/>
    <col min="12736" max="12739" width="12.42578125" style="18" customWidth="1"/>
    <col min="12740" max="12740" width="14.42578125" style="18" bestFit="1" customWidth="1"/>
    <col min="12741" max="12741" width="12.42578125" style="18" customWidth="1"/>
    <col min="12742" max="12742" width="14.42578125" style="18" bestFit="1" customWidth="1"/>
    <col min="12743" max="12743" width="12.42578125" style="18" customWidth="1"/>
    <col min="12744" max="12744" width="14.42578125" style="18" bestFit="1" customWidth="1"/>
    <col min="12745" max="12745" width="12.42578125" style="18" customWidth="1"/>
    <col min="12746" max="12746" width="14.42578125" style="18" bestFit="1" customWidth="1"/>
    <col min="12747" max="12747" width="12.42578125" style="18" customWidth="1"/>
    <col min="12748" max="12748" width="14.42578125" style="18" bestFit="1" customWidth="1"/>
    <col min="12749" max="12749" width="12.42578125" style="18" customWidth="1"/>
    <col min="12750" max="12750" width="14.42578125" style="18" bestFit="1" customWidth="1"/>
    <col min="12751" max="12980" width="13.28515625" style="18"/>
    <col min="12981" max="12981" width="26.85546875" style="18" customWidth="1"/>
    <col min="12982" max="12982" width="10.140625" style="18" customWidth="1"/>
    <col min="12983" max="12983" width="24.42578125" style="18" customWidth="1"/>
    <col min="12984" max="12984" width="81.7109375" style="18" bestFit="1" customWidth="1"/>
    <col min="12985" max="12985" width="20.42578125" style="18" customWidth="1"/>
    <col min="12986" max="12986" width="17" style="18" customWidth="1"/>
    <col min="12987" max="12987" width="13.42578125" style="18" customWidth="1"/>
    <col min="12988" max="12989" width="15.42578125" style="18" customWidth="1"/>
    <col min="12990" max="12990" width="14.140625" style="18" customWidth="1"/>
    <col min="12991" max="12991" width="18.42578125" style="18" bestFit="1" customWidth="1"/>
    <col min="12992" max="12995" width="12.42578125" style="18" customWidth="1"/>
    <col min="12996" max="12996" width="14.42578125" style="18" bestFit="1" customWidth="1"/>
    <col min="12997" max="12997" width="12.42578125" style="18" customWidth="1"/>
    <col min="12998" max="12998" width="14.42578125" style="18" bestFit="1" customWidth="1"/>
    <col min="12999" max="12999" width="12.42578125" style="18" customWidth="1"/>
    <col min="13000" max="13000" width="14.42578125" style="18" bestFit="1" customWidth="1"/>
    <col min="13001" max="13001" width="12.42578125" style="18" customWidth="1"/>
    <col min="13002" max="13002" width="14.42578125" style="18" bestFit="1" customWidth="1"/>
    <col min="13003" max="13003" width="12.42578125" style="18" customWidth="1"/>
    <col min="13004" max="13004" width="14.42578125" style="18" bestFit="1" customWidth="1"/>
    <col min="13005" max="13005" width="12.42578125" style="18" customWidth="1"/>
    <col min="13006" max="13006" width="14.42578125" style="18" bestFit="1" customWidth="1"/>
    <col min="13007" max="13236" width="13.28515625" style="18"/>
    <col min="13237" max="13237" width="26.85546875" style="18" customWidth="1"/>
    <col min="13238" max="13238" width="10.140625" style="18" customWidth="1"/>
    <col min="13239" max="13239" width="24.42578125" style="18" customWidth="1"/>
    <col min="13240" max="13240" width="81.7109375" style="18" bestFit="1" customWidth="1"/>
    <col min="13241" max="13241" width="20.42578125" style="18" customWidth="1"/>
    <col min="13242" max="13242" width="17" style="18" customWidth="1"/>
    <col min="13243" max="13243" width="13.42578125" style="18" customWidth="1"/>
    <col min="13244" max="13245" width="15.42578125" style="18" customWidth="1"/>
    <col min="13246" max="13246" width="14.140625" style="18" customWidth="1"/>
    <col min="13247" max="13247" width="18.42578125" style="18" bestFit="1" customWidth="1"/>
    <col min="13248" max="13251" width="12.42578125" style="18" customWidth="1"/>
    <col min="13252" max="13252" width="14.42578125" style="18" bestFit="1" customWidth="1"/>
    <col min="13253" max="13253" width="12.42578125" style="18" customWidth="1"/>
    <col min="13254" max="13254" width="14.42578125" style="18" bestFit="1" customWidth="1"/>
    <col min="13255" max="13255" width="12.42578125" style="18" customWidth="1"/>
    <col min="13256" max="13256" width="14.42578125" style="18" bestFit="1" customWidth="1"/>
    <col min="13257" max="13257" width="12.42578125" style="18" customWidth="1"/>
    <col min="13258" max="13258" width="14.42578125" style="18" bestFit="1" customWidth="1"/>
    <col min="13259" max="13259" width="12.42578125" style="18" customWidth="1"/>
    <col min="13260" max="13260" width="14.42578125" style="18" bestFit="1" customWidth="1"/>
    <col min="13261" max="13261" width="12.42578125" style="18" customWidth="1"/>
    <col min="13262" max="13262" width="14.42578125" style="18" bestFit="1" customWidth="1"/>
    <col min="13263" max="13492" width="13.28515625" style="18"/>
    <col min="13493" max="13493" width="26.85546875" style="18" customWidth="1"/>
    <col min="13494" max="13494" width="10.140625" style="18" customWidth="1"/>
    <col min="13495" max="13495" width="24.42578125" style="18" customWidth="1"/>
    <col min="13496" max="13496" width="81.7109375" style="18" bestFit="1" customWidth="1"/>
    <col min="13497" max="13497" width="20.42578125" style="18" customWidth="1"/>
    <col min="13498" max="13498" width="17" style="18" customWidth="1"/>
    <col min="13499" max="13499" width="13.42578125" style="18" customWidth="1"/>
    <col min="13500" max="13501" width="15.42578125" style="18" customWidth="1"/>
    <col min="13502" max="13502" width="14.140625" style="18" customWidth="1"/>
    <col min="13503" max="13503" width="18.42578125" style="18" bestFit="1" customWidth="1"/>
    <col min="13504" max="13507" width="12.42578125" style="18" customWidth="1"/>
    <col min="13508" max="13508" width="14.42578125" style="18" bestFit="1" customWidth="1"/>
    <col min="13509" max="13509" width="12.42578125" style="18" customWidth="1"/>
    <col min="13510" max="13510" width="14.42578125" style="18" bestFit="1" customWidth="1"/>
    <col min="13511" max="13511" width="12.42578125" style="18" customWidth="1"/>
    <col min="13512" max="13512" width="14.42578125" style="18" bestFit="1" customWidth="1"/>
    <col min="13513" max="13513" width="12.42578125" style="18" customWidth="1"/>
    <col min="13514" max="13514" width="14.42578125" style="18" bestFit="1" customWidth="1"/>
    <col min="13515" max="13515" width="12.42578125" style="18" customWidth="1"/>
    <col min="13516" max="13516" width="14.42578125" style="18" bestFit="1" customWidth="1"/>
    <col min="13517" max="13517" width="12.42578125" style="18" customWidth="1"/>
    <col min="13518" max="13518" width="14.42578125" style="18" bestFit="1" customWidth="1"/>
    <col min="13519" max="13748" width="13.28515625" style="18"/>
    <col min="13749" max="13749" width="26.85546875" style="18" customWidth="1"/>
    <col min="13750" max="13750" width="10.140625" style="18" customWidth="1"/>
    <col min="13751" max="13751" width="24.42578125" style="18" customWidth="1"/>
    <col min="13752" max="13752" width="81.7109375" style="18" bestFit="1" customWidth="1"/>
    <col min="13753" max="13753" width="20.42578125" style="18" customWidth="1"/>
    <col min="13754" max="13754" width="17" style="18" customWidth="1"/>
    <col min="13755" max="13755" width="13.42578125" style="18" customWidth="1"/>
    <col min="13756" max="13757" width="15.42578125" style="18" customWidth="1"/>
    <col min="13758" max="13758" width="14.140625" style="18" customWidth="1"/>
    <col min="13759" max="13759" width="18.42578125" style="18" bestFit="1" customWidth="1"/>
    <col min="13760" max="13763" width="12.42578125" style="18" customWidth="1"/>
    <col min="13764" max="13764" width="14.42578125" style="18" bestFit="1" customWidth="1"/>
    <col min="13765" max="13765" width="12.42578125" style="18" customWidth="1"/>
    <col min="13766" max="13766" width="14.42578125" style="18" bestFit="1" customWidth="1"/>
    <col min="13767" max="13767" width="12.42578125" style="18" customWidth="1"/>
    <col min="13768" max="13768" width="14.42578125" style="18" bestFit="1" customWidth="1"/>
    <col min="13769" max="13769" width="12.42578125" style="18" customWidth="1"/>
    <col min="13770" max="13770" width="14.42578125" style="18" bestFit="1" customWidth="1"/>
    <col min="13771" max="13771" width="12.42578125" style="18" customWidth="1"/>
    <col min="13772" max="13772" width="14.42578125" style="18" bestFit="1" customWidth="1"/>
    <col min="13773" max="13773" width="12.42578125" style="18" customWidth="1"/>
    <col min="13774" max="13774" width="14.42578125" style="18" bestFit="1" customWidth="1"/>
    <col min="13775" max="14004" width="13.28515625" style="18"/>
    <col min="14005" max="14005" width="26.85546875" style="18" customWidth="1"/>
    <col min="14006" max="14006" width="10.140625" style="18" customWidth="1"/>
    <col min="14007" max="14007" width="24.42578125" style="18" customWidth="1"/>
    <col min="14008" max="14008" width="81.7109375" style="18" bestFit="1" customWidth="1"/>
    <col min="14009" max="14009" width="20.42578125" style="18" customWidth="1"/>
    <col min="14010" max="14010" width="17" style="18" customWidth="1"/>
    <col min="14011" max="14011" width="13.42578125" style="18" customWidth="1"/>
    <col min="14012" max="14013" width="15.42578125" style="18" customWidth="1"/>
    <col min="14014" max="14014" width="14.140625" style="18" customWidth="1"/>
    <col min="14015" max="14015" width="18.42578125" style="18" bestFit="1" customWidth="1"/>
    <col min="14016" max="14019" width="12.42578125" style="18" customWidth="1"/>
    <col min="14020" max="14020" width="14.42578125" style="18" bestFit="1" customWidth="1"/>
    <col min="14021" max="14021" width="12.42578125" style="18" customWidth="1"/>
    <col min="14022" max="14022" width="14.42578125" style="18" bestFit="1" customWidth="1"/>
    <col min="14023" max="14023" width="12.42578125" style="18" customWidth="1"/>
    <col min="14024" max="14024" width="14.42578125" style="18" bestFit="1" customWidth="1"/>
    <col min="14025" max="14025" width="12.42578125" style="18" customWidth="1"/>
    <col min="14026" max="14026" width="14.42578125" style="18" bestFit="1" customWidth="1"/>
    <col min="14027" max="14027" width="12.42578125" style="18" customWidth="1"/>
    <col min="14028" max="14028" width="14.42578125" style="18" bestFit="1" customWidth="1"/>
    <col min="14029" max="14029" width="12.42578125" style="18" customWidth="1"/>
    <col min="14030" max="14030" width="14.42578125" style="18" bestFit="1" customWidth="1"/>
    <col min="14031" max="14260" width="13.28515625" style="18"/>
    <col min="14261" max="14261" width="26.85546875" style="18" customWidth="1"/>
    <col min="14262" max="14262" width="10.140625" style="18" customWidth="1"/>
    <col min="14263" max="14263" width="24.42578125" style="18" customWidth="1"/>
    <col min="14264" max="14264" width="81.7109375" style="18" bestFit="1" customWidth="1"/>
    <col min="14265" max="14265" width="20.42578125" style="18" customWidth="1"/>
    <col min="14266" max="14266" width="17" style="18" customWidth="1"/>
    <col min="14267" max="14267" width="13.42578125" style="18" customWidth="1"/>
    <col min="14268" max="14269" width="15.42578125" style="18" customWidth="1"/>
    <col min="14270" max="14270" width="14.140625" style="18" customWidth="1"/>
    <col min="14271" max="14271" width="18.42578125" style="18" bestFit="1" customWidth="1"/>
    <col min="14272" max="14275" width="12.42578125" style="18" customWidth="1"/>
    <col min="14276" max="14276" width="14.42578125" style="18" bestFit="1" customWidth="1"/>
    <col min="14277" max="14277" width="12.42578125" style="18" customWidth="1"/>
    <col min="14278" max="14278" width="14.42578125" style="18" bestFit="1" customWidth="1"/>
    <col min="14279" max="14279" width="12.42578125" style="18" customWidth="1"/>
    <col min="14280" max="14280" width="14.42578125" style="18" bestFit="1" customWidth="1"/>
    <col min="14281" max="14281" width="12.42578125" style="18" customWidth="1"/>
    <col min="14282" max="14282" width="14.42578125" style="18" bestFit="1" customWidth="1"/>
    <col min="14283" max="14283" width="12.42578125" style="18" customWidth="1"/>
    <col min="14284" max="14284" width="14.42578125" style="18" bestFit="1" customWidth="1"/>
    <col min="14285" max="14285" width="12.42578125" style="18" customWidth="1"/>
    <col min="14286" max="14286" width="14.42578125" style="18" bestFit="1" customWidth="1"/>
    <col min="14287" max="14516" width="13.28515625" style="18"/>
    <col min="14517" max="14517" width="26.85546875" style="18" customWidth="1"/>
    <col min="14518" max="14518" width="10.140625" style="18" customWidth="1"/>
    <col min="14519" max="14519" width="24.42578125" style="18" customWidth="1"/>
    <col min="14520" max="14520" width="81.7109375" style="18" bestFit="1" customWidth="1"/>
    <col min="14521" max="14521" width="20.42578125" style="18" customWidth="1"/>
    <col min="14522" max="14522" width="17" style="18" customWidth="1"/>
    <col min="14523" max="14523" width="13.42578125" style="18" customWidth="1"/>
    <col min="14524" max="14525" width="15.42578125" style="18" customWidth="1"/>
    <col min="14526" max="14526" width="14.140625" style="18" customWidth="1"/>
    <col min="14527" max="14527" width="18.42578125" style="18" bestFit="1" customWidth="1"/>
    <col min="14528" max="14531" width="12.42578125" style="18" customWidth="1"/>
    <col min="14532" max="14532" width="14.42578125" style="18" bestFit="1" customWidth="1"/>
    <col min="14533" max="14533" width="12.42578125" style="18" customWidth="1"/>
    <col min="14534" max="14534" width="14.42578125" style="18" bestFit="1" customWidth="1"/>
    <col min="14535" max="14535" width="12.42578125" style="18" customWidth="1"/>
    <col min="14536" max="14536" width="14.42578125" style="18" bestFit="1" customWidth="1"/>
    <col min="14537" max="14537" width="12.42578125" style="18" customWidth="1"/>
    <col min="14538" max="14538" width="14.42578125" style="18" bestFit="1" customWidth="1"/>
    <col min="14539" max="14539" width="12.42578125" style="18" customWidth="1"/>
    <col min="14540" max="14540" width="14.42578125" style="18" bestFit="1" customWidth="1"/>
    <col min="14541" max="14541" width="12.42578125" style="18" customWidth="1"/>
    <col min="14542" max="14542" width="14.42578125" style="18" bestFit="1" customWidth="1"/>
    <col min="14543" max="14772" width="13.28515625" style="18"/>
    <col min="14773" max="14773" width="26.85546875" style="18" customWidth="1"/>
    <col min="14774" max="14774" width="10.140625" style="18" customWidth="1"/>
    <col min="14775" max="14775" width="24.42578125" style="18" customWidth="1"/>
    <col min="14776" max="14776" width="81.7109375" style="18" bestFit="1" customWidth="1"/>
    <col min="14777" max="14777" width="20.42578125" style="18" customWidth="1"/>
    <col min="14778" max="14778" width="17" style="18" customWidth="1"/>
    <col min="14779" max="14779" width="13.42578125" style="18" customWidth="1"/>
    <col min="14780" max="14781" width="15.42578125" style="18" customWidth="1"/>
    <col min="14782" max="14782" width="14.140625" style="18" customWidth="1"/>
    <col min="14783" max="14783" width="18.42578125" style="18" bestFit="1" customWidth="1"/>
    <col min="14784" max="14787" width="12.42578125" style="18" customWidth="1"/>
    <col min="14788" max="14788" width="14.42578125" style="18" bestFit="1" customWidth="1"/>
    <col min="14789" max="14789" width="12.42578125" style="18" customWidth="1"/>
    <col min="14790" max="14790" width="14.42578125" style="18" bestFit="1" customWidth="1"/>
    <col min="14791" max="14791" width="12.42578125" style="18" customWidth="1"/>
    <col min="14792" max="14792" width="14.42578125" style="18" bestFit="1" customWidth="1"/>
    <col min="14793" max="14793" width="12.42578125" style="18" customWidth="1"/>
    <col min="14794" max="14794" width="14.42578125" style="18" bestFit="1" customWidth="1"/>
    <col min="14795" max="14795" width="12.42578125" style="18" customWidth="1"/>
    <col min="14796" max="14796" width="14.42578125" style="18" bestFit="1" customWidth="1"/>
    <col min="14797" max="14797" width="12.42578125" style="18" customWidth="1"/>
    <col min="14798" max="14798" width="14.42578125" style="18" bestFit="1" customWidth="1"/>
    <col min="14799" max="15028" width="13.28515625" style="18"/>
    <col min="15029" max="15029" width="26.85546875" style="18" customWidth="1"/>
    <col min="15030" max="15030" width="10.140625" style="18" customWidth="1"/>
    <col min="15031" max="15031" width="24.42578125" style="18" customWidth="1"/>
    <col min="15032" max="15032" width="81.7109375" style="18" bestFit="1" customWidth="1"/>
    <col min="15033" max="15033" width="20.42578125" style="18" customWidth="1"/>
    <col min="15034" max="15034" width="17" style="18" customWidth="1"/>
    <col min="15035" max="15035" width="13.42578125" style="18" customWidth="1"/>
    <col min="15036" max="15037" width="15.42578125" style="18" customWidth="1"/>
    <col min="15038" max="15038" width="14.140625" style="18" customWidth="1"/>
    <col min="15039" max="15039" width="18.42578125" style="18" bestFit="1" customWidth="1"/>
    <col min="15040" max="15043" width="12.42578125" style="18" customWidth="1"/>
    <col min="15044" max="15044" width="14.42578125" style="18" bestFit="1" customWidth="1"/>
    <col min="15045" max="15045" width="12.42578125" style="18" customWidth="1"/>
    <col min="15046" max="15046" width="14.42578125" style="18" bestFit="1" customWidth="1"/>
    <col min="15047" max="15047" width="12.42578125" style="18" customWidth="1"/>
    <col min="15048" max="15048" width="14.42578125" style="18" bestFit="1" customWidth="1"/>
    <col min="15049" max="15049" width="12.42578125" style="18" customWidth="1"/>
    <col min="15050" max="15050" width="14.42578125" style="18" bestFit="1" customWidth="1"/>
    <col min="15051" max="15051" width="12.42578125" style="18" customWidth="1"/>
    <col min="15052" max="15052" width="14.42578125" style="18" bestFit="1" customWidth="1"/>
    <col min="15053" max="15053" width="12.42578125" style="18" customWidth="1"/>
    <col min="15054" max="15054" width="14.42578125" style="18" bestFit="1" customWidth="1"/>
    <col min="15055" max="15284" width="13.28515625" style="18"/>
    <col min="15285" max="15285" width="26.85546875" style="18" customWidth="1"/>
    <col min="15286" max="15286" width="10.140625" style="18" customWidth="1"/>
    <col min="15287" max="15287" width="24.42578125" style="18" customWidth="1"/>
    <col min="15288" max="15288" width="81.7109375" style="18" bestFit="1" customWidth="1"/>
    <col min="15289" max="15289" width="20.42578125" style="18" customWidth="1"/>
    <col min="15290" max="15290" width="17" style="18" customWidth="1"/>
    <col min="15291" max="15291" width="13.42578125" style="18" customWidth="1"/>
    <col min="15292" max="15293" width="15.42578125" style="18" customWidth="1"/>
    <col min="15294" max="15294" width="14.140625" style="18" customWidth="1"/>
    <col min="15295" max="15295" width="18.42578125" style="18" bestFit="1" customWidth="1"/>
    <col min="15296" max="15299" width="12.42578125" style="18" customWidth="1"/>
    <col min="15300" max="15300" width="14.42578125" style="18" bestFit="1" customWidth="1"/>
    <col min="15301" max="15301" width="12.42578125" style="18" customWidth="1"/>
    <col min="15302" max="15302" width="14.42578125" style="18" bestFit="1" customWidth="1"/>
    <col min="15303" max="15303" width="12.42578125" style="18" customWidth="1"/>
    <col min="15304" max="15304" width="14.42578125" style="18" bestFit="1" customWidth="1"/>
    <col min="15305" max="15305" width="12.42578125" style="18" customWidth="1"/>
    <col min="15306" max="15306" width="14.42578125" style="18" bestFit="1" customWidth="1"/>
    <col min="15307" max="15307" width="12.42578125" style="18" customWidth="1"/>
    <col min="15308" max="15308" width="14.42578125" style="18" bestFit="1" customWidth="1"/>
    <col min="15309" max="15309" width="12.42578125" style="18" customWidth="1"/>
    <col min="15310" max="15310" width="14.42578125" style="18" bestFit="1" customWidth="1"/>
    <col min="15311" max="15540" width="13.28515625" style="18"/>
    <col min="15541" max="15541" width="26.85546875" style="18" customWidth="1"/>
    <col min="15542" max="15542" width="10.140625" style="18" customWidth="1"/>
    <col min="15543" max="15543" width="24.42578125" style="18" customWidth="1"/>
    <col min="15544" max="15544" width="81.7109375" style="18" bestFit="1" customWidth="1"/>
    <col min="15545" max="15545" width="20.42578125" style="18" customWidth="1"/>
    <col min="15546" max="15546" width="17" style="18" customWidth="1"/>
    <col min="15547" max="15547" width="13.42578125" style="18" customWidth="1"/>
    <col min="15548" max="15549" width="15.42578125" style="18" customWidth="1"/>
    <col min="15550" max="15550" width="14.140625" style="18" customWidth="1"/>
    <col min="15551" max="15551" width="18.42578125" style="18" bestFit="1" customWidth="1"/>
    <col min="15552" max="15555" width="12.42578125" style="18" customWidth="1"/>
    <col min="15556" max="15556" width="14.42578125" style="18" bestFit="1" customWidth="1"/>
    <col min="15557" max="15557" width="12.42578125" style="18" customWidth="1"/>
    <col min="15558" max="15558" width="14.42578125" style="18" bestFit="1" customWidth="1"/>
    <col min="15559" max="15559" width="12.42578125" style="18" customWidth="1"/>
    <col min="15560" max="15560" width="14.42578125" style="18" bestFit="1" customWidth="1"/>
    <col min="15561" max="15561" width="12.42578125" style="18" customWidth="1"/>
    <col min="15562" max="15562" width="14.42578125" style="18" bestFit="1" customWidth="1"/>
    <col min="15563" max="15563" width="12.42578125" style="18" customWidth="1"/>
    <col min="15564" max="15564" width="14.42578125" style="18" bestFit="1" customWidth="1"/>
    <col min="15565" max="15565" width="12.42578125" style="18" customWidth="1"/>
    <col min="15566" max="15566" width="14.42578125" style="18" bestFit="1" customWidth="1"/>
    <col min="15567" max="15796" width="13.28515625" style="18"/>
    <col min="15797" max="15797" width="26.85546875" style="18" customWidth="1"/>
    <col min="15798" max="15798" width="10.140625" style="18" customWidth="1"/>
    <col min="15799" max="15799" width="24.42578125" style="18" customWidth="1"/>
    <col min="15800" max="15800" width="81.7109375" style="18" bestFit="1" customWidth="1"/>
    <col min="15801" max="15801" width="20.42578125" style="18" customWidth="1"/>
    <col min="15802" max="15802" width="17" style="18" customWidth="1"/>
    <col min="15803" max="15803" width="13.42578125" style="18" customWidth="1"/>
    <col min="15804" max="15805" width="15.42578125" style="18" customWidth="1"/>
    <col min="15806" max="15806" width="14.140625" style="18" customWidth="1"/>
    <col min="15807" max="15807" width="18.42578125" style="18" bestFit="1" customWidth="1"/>
    <col min="15808" max="15811" width="12.42578125" style="18" customWidth="1"/>
    <col min="15812" max="15812" width="14.42578125" style="18" bestFit="1" customWidth="1"/>
    <col min="15813" max="15813" width="12.42578125" style="18" customWidth="1"/>
    <col min="15814" max="15814" width="14.42578125" style="18" bestFit="1" customWidth="1"/>
    <col min="15815" max="15815" width="12.42578125" style="18" customWidth="1"/>
    <col min="15816" max="15816" width="14.42578125" style="18" bestFit="1" customWidth="1"/>
    <col min="15817" max="15817" width="12.42578125" style="18" customWidth="1"/>
    <col min="15818" max="15818" width="14.42578125" style="18" bestFit="1" customWidth="1"/>
    <col min="15819" max="15819" width="12.42578125" style="18" customWidth="1"/>
    <col min="15820" max="15820" width="14.42578125" style="18" bestFit="1" customWidth="1"/>
    <col min="15821" max="15821" width="12.42578125" style="18" customWidth="1"/>
    <col min="15822" max="15822" width="14.42578125" style="18" bestFit="1" customWidth="1"/>
    <col min="15823" max="16052" width="13.28515625" style="18"/>
    <col min="16053" max="16053" width="26.85546875" style="18" customWidth="1"/>
    <col min="16054" max="16054" width="10.140625" style="18" customWidth="1"/>
    <col min="16055" max="16055" width="24.42578125" style="18" customWidth="1"/>
    <col min="16056" max="16056" width="81.7109375" style="18" bestFit="1" customWidth="1"/>
    <col min="16057" max="16057" width="20.42578125" style="18" customWidth="1"/>
    <col min="16058" max="16058" width="17" style="18" customWidth="1"/>
    <col min="16059" max="16059" width="13.42578125" style="18" customWidth="1"/>
    <col min="16060" max="16061" width="15.42578125" style="18" customWidth="1"/>
    <col min="16062" max="16062" width="14.140625" style="18" customWidth="1"/>
    <col min="16063" max="16063" width="18.42578125" style="18" bestFit="1" customWidth="1"/>
    <col min="16064" max="16067" width="12.42578125" style="18" customWidth="1"/>
    <col min="16068" max="16068" width="14.42578125" style="18" bestFit="1" customWidth="1"/>
    <col min="16069" max="16069" width="12.42578125" style="18" customWidth="1"/>
    <col min="16070" max="16070" width="14.42578125" style="18" bestFit="1" customWidth="1"/>
    <col min="16071" max="16071" width="12.42578125" style="18" customWidth="1"/>
    <col min="16072" max="16072" width="14.42578125" style="18" bestFit="1" customWidth="1"/>
    <col min="16073" max="16073" width="12.42578125" style="18" customWidth="1"/>
    <col min="16074" max="16074" width="14.42578125" style="18" bestFit="1" customWidth="1"/>
    <col min="16075" max="16075" width="12.42578125" style="18" customWidth="1"/>
    <col min="16076" max="16076" width="14.42578125" style="18" bestFit="1" customWidth="1"/>
    <col min="16077" max="16077" width="12.42578125" style="18" customWidth="1"/>
    <col min="16078" max="16078" width="14.42578125" style="18" bestFit="1" customWidth="1"/>
    <col min="16079" max="16384" width="13.28515625" style="18"/>
  </cols>
  <sheetData>
    <row r="1" spans="2:187" ht="54.75" customHeight="1">
      <c r="C1" s="19"/>
      <c r="E1" s="19"/>
      <c r="F1" s="19" t="s">
        <v>1360</v>
      </c>
      <c r="G1" s="19"/>
    </row>
    <row r="2" spans="2:187" ht="60" customHeight="1" thickBot="1">
      <c r="J2" s="13"/>
      <c r="K2" s="13"/>
    </row>
    <row r="3" spans="2:187" ht="45" customHeight="1" thickBot="1">
      <c r="C3" s="1103"/>
      <c r="D3" s="1236"/>
      <c r="E3" s="1236"/>
      <c r="F3" s="2010"/>
      <c r="G3" s="1105"/>
      <c r="H3" s="2196"/>
      <c r="I3" s="2197"/>
      <c r="J3" s="2197"/>
      <c r="K3" s="2197" t="s">
        <v>132</v>
      </c>
      <c r="L3" s="2197"/>
      <c r="M3" s="2197"/>
      <c r="N3" s="2198"/>
      <c r="O3" s="2196"/>
      <c r="P3" s="2197"/>
      <c r="Q3" s="2197"/>
      <c r="R3" s="2197"/>
      <c r="S3" s="2197" t="s">
        <v>134</v>
      </c>
      <c r="T3" s="2197"/>
      <c r="U3" s="2197"/>
      <c r="V3" s="2197"/>
      <c r="W3" s="2198"/>
      <c r="X3" s="2196"/>
      <c r="Y3" s="2197"/>
      <c r="Z3" s="2197"/>
      <c r="AA3" s="2197"/>
      <c r="AB3" s="2197" t="s">
        <v>586</v>
      </c>
      <c r="AC3" s="2197"/>
      <c r="AD3" s="2197"/>
      <c r="AE3" s="2197"/>
      <c r="AF3" s="2198"/>
      <c r="AG3" s="2196"/>
      <c r="AH3" s="2197"/>
      <c r="AI3" s="2197"/>
      <c r="AJ3" s="2197"/>
      <c r="AK3" s="2197" t="s">
        <v>587</v>
      </c>
      <c r="AL3" s="2197"/>
      <c r="AM3" s="2197"/>
      <c r="AN3" s="2197"/>
      <c r="AO3" s="2198"/>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row>
    <row r="4" spans="2:187" ht="45" customHeight="1" thickBot="1">
      <c r="C4" s="1107"/>
      <c r="D4" s="1106"/>
      <c r="E4" s="1107"/>
      <c r="F4" s="1106"/>
      <c r="G4" s="1103" t="s">
        <v>127</v>
      </c>
      <c r="H4" s="2196"/>
      <c r="I4" s="2197"/>
      <c r="J4" s="2199" t="s">
        <v>588</v>
      </c>
      <c r="K4" s="2198"/>
      <c r="L4" s="2196"/>
      <c r="M4" s="2199" t="s">
        <v>133</v>
      </c>
      <c r="N4" s="2198"/>
      <c r="O4" s="2196"/>
      <c r="P4" s="2197"/>
      <c r="Q4" s="2199" t="s">
        <v>589</v>
      </c>
      <c r="R4" s="2198"/>
      <c r="S4" s="2196"/>
      <c r="T4" s="2197" t="s">
        <v>1231</v>
      </c>
      <c r="U4" s="2198"/>
      <c r="V4" s="2200" t="s">
        <v>1233</v>
      </c>
      <c r="W4" s="2200" t="s">
        <v>590</v>
      </c>
      <c r="X4" s="2196"/>
      <c r="Y4" s="2197"/>
      <c r="Z4" s="2197" t="s">
        <v>589</v>
      </c>
      <c r="AA4" s="2198"/>
      <c r="AB4" s="2196"/>
      <c r="AC4" s="2197" t="s">
        <v>1231</v>
      </c>
      <c r="AD4" s="2198"/>
      <c r="AE4" s="2200" t="s">
        <v>1234</v>
      </c>
      <c r="AF4" s="2200" t="s">
        <v>590</v>
      </c>
      <c r="AG4" s="2196"/>
      <c r="AH4" s="2197"/>
      <c r="AI4" s="2197" t="s">
        <v>589</v>
      </c>
      <c r="AJ4" s="2198"/>
      <c r="AK4" s="2196"/>
      <c r="AL4" s="2197" t="s">
        <v>1231</v>
      </c>
      <c r="AM4" s="2198"/>
      <c r="AN4" s="2200" t="s">
        <v>1234</v>
      </c>
      <c r="AO4" s="2200" t="s">
        <v>590</v>
      </c>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row>
    <row r="5" spans="2:187" ht="18" hidden="1" customHeight="1" thickBot="1">
      <c r="C5" s="1107"/>
      <c r="D5" s="1106"/>
      <c r="E5" s="1107"/>
      <c r="F5" s="1106"/>
      <c r="G5" s="1103"/>
      <c r="H5" s="1542">
        <v>1</v>
      </c>
      <c r="I5" s="1543">
        <v>2</v>
      </c>
      <c r="J5" s="1543">
        <v>3</v>
      </c>
      <c r="K5" s="1543">
        <v>4</v>
      </c>
      <c r="L5" s="1543">
        <v>5</v>
      </c>
      <c r="M5" s="1543">
        <v>6</v>
      </c>
      <c r="N5" s="1543">
        <v>7</v>
      </c>
      <c r="O5" s="1543">
        <v>8</v>
      </c>
      <c r="P5" s="1543">
        <v>9</v>
      </c>
      <c r="Q5" s="1543">
        <v>10</v>
      </c>
      <c r="R5" s="1543">
        <v>11</v>
      </c>
      <c r="S5" s="1543">
        <v>12</v>
      </c>
      <c r="T5" s="1543">
        <v>13</v>
      </c>
      <c r="U5" s="1543">
        <v>14</v>
      </c>
      <c r="V5" s="1543">
        <v>15</v>
      </c>
      <c r="W5" s="1543">
        <v>16</v>
      </c>
      <c r="X5" s="1543">
        <v>17</v>
      </c>
      <c r="Y5" s="1543">
        <v>18</v>
      </c>
      <c r="Z5" s="1543">
        <v>19</v>
      </c>
      <c r="AA5" s="1543">
        <v>20</v>
      </c>
      <c r="AB5" s="1543">
        <v>21</v>
      </c>
      <c r="AC5" s="1543">
        <v>22</v>
      </c>
      <c r="AD5" s="1543">
        <v>23</v>
      </c>
      <c r="AE5" s="1543">
        <v>24</v>
      </c>
      <c r="AF5" s="1543">
        <v>25</v>
      </c>
      <c r="AG5" s="1543">
        <v>26</v>
      </c>
      <c r="AH5" s="1543">
        <v>27</v>
      </c>
      <c r="AI5" s="1543">
        <v>28</v>
      </c>
      <c r="AJ5" s="1543">
        <v>29</v>
      </c>
      <c r="AK5" s="1543">
        <v>30</v>
      </c>
      <c r="AL5" s="1543">
        <v>31</v>
      </c>
      <c r="AM5" s="1543">
        <v>32</v>
      </c>
      <c r="AN5" s="1543">
        <v>33</v>
      </c>
      <c r="AO5" s="1544">
        <v>34</v>
      </c>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row>
    <row r="6" spans="2:187" ht="105" customHeight="1" thickBot="1">
      <c r="B6" s="1109" t="s">
        <v>1201</v>
      </c>
      <c r="C6" s="2201" t="s">
        <v>953</v>
      </c>
      <c r="D6" s="1108" t="s">
        <v>1040</v>
      </c>
      <c r="E6" s="1108" t="s">
        <v>1041</v>
      </c>
      <c r="F6" s="2011" t="s">
        <v>135</v>
      </c>
      <c r="G6" s="1110" t="s">
        <v>749</v>
      </c>
      <c r="H6" s="1111" t="s">
        <v>49</v>
      </c>
      <c r="I6" s="1111" t="s">
        <v>591</v>
      </c>
      <c r="J6" s="1111" t="s">
        <v>592</v>
      </c>
      <c r="K6" s="1111" t="s">
        <v>593</v>
      </c>
      <c r="L6" s="1111" t="s">
        <v>136</v>
      </c>
      <c r="M6" s="1111" t="s">
        <v>594</v>
      </c>
      <c r="N6" s="1111" t="s">
        <v>595</v>
      </c>
      <c r="O6" s="1111" t="s">
        <v>980</v>
      </c>
      <c r="P6" s="1111" t="s">
        <v>981</v>
      </c>
      <c r="Q6" s="1111" t="s">
        <v>983</v>
      </c>
      <c r="R6" s="1111" t="s">
        <v>984</v>
      </c>
      <c r="S6" s="1111" t="s">
        <v>981</v>
      </c>
      <c r="T6" s="1111" t="s">
        <v>982</v>
      </c>
      <c r="U6" s="1111" t="s">
        <v>984</v>
      </c>
      <c r="V6" s="1111" t="s">
        <v>985</v>
      </c>
      <c r="W6" s="1111" t="s">
        <v>986</v>
      </c>
      <c r="X6" s="1111" t="s">
        <v>987</v>
      </c>
      <c r="Y6" s="1111" t="s">
        <v>988</v>
      </c>
      <c r="Z6" s="1111" t="s">
        <v>989</v>
      </c>
      <c r="AA6" s="1111" t="s">
        <v>990</v>
      </c>
      <c r="AB6" s="1111" t="s">
        <v>988</v>
      </c>
      <c r="AC6" s="1111" t="s">
        <v>989</v>
      </c>
      <c r="AD6" s="1111" t="s">
        <v>990</v>
      </c>
      <c r="AE6" s="1111" t="s">
        <v>991</v>
      </c>
      <c r="AF6" s="1111" t="s">
        <v>992</v>
      </c>
      <c r="AG6" s="1111" t="s">
        <v>993</v>
      </c>
      <c r="AH6" s="1111" t="s">
        <v>994</v>
      </c>
      <c r="AI6" s="1111" t="s">
        <v>995</v>
      </c>
      <c r="AJ6" s="1111" t="s">
        <v>996</v>
      </c>
      <c r="AK6" s="1111" t="s">
        <v>994</v>
      </c>
      <c r="AL6" s="1111" t="s">
        <v>995</v>
      </c>
      <c r="AM6" s="1111" t="s">
        <v>996</v>
      </c>
      <c r="AN6" s="1111" t="s">
        <v>997</v>
      </c>
      <c r="AO6" s="1111" t="s">
        <v>998</v>
      </c>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row>
    <row r="7" spans="2:187" ht="12.75" customHeight="1">
      <c r="B7" s="1114">
        <v>1</v>
      </c>
      <c r="C7" s="2202" t="s">
        <v>953</v>
      </c>
      <c r="D7" s="1112" t="s">
        <v>137</v>
      </c>
      <c r="E7" s="1113" t="s">
        <v>1225</v>
      </c>
      <c r="F7" s="2012" t="s">
        <v>138</v>
      </c>
      <c r="G7" s="1115"/>
      <c r="H7" s="2223"/>
      <c r="I7" s="2217"/>
      <c r="J7" s="2218"/>
      <c r="K7" s="2218"/>
      <c r="L7" s="1118"/>
      <c r="M7" s="1119"/>
      <c r="N7" s="1119"/>
      <c r="O7" s="1120"/>
      <c r="P7" s="1119"/>
      <c r="Q7" s="1119"/>
      <c r="R7" s="1119"/>
      <c r="S7" s="1119"/>
      <c r="T7" s="1119"/>
      <c r="U7" s="1119"/>
      <c r="V7" s="1119"/>
      <c r="W7" s="1120"/>
      <c r="X7" s="1120"/>
      <c r="Y7" s="1119"/>
      <c r="Z7" s="1119"/>
      <c r="AA7" s="1119"/>
      <c r="AB7" s="1119"/>
      <c r="AC7" s="1119"/>
      <c r="AD7" s="1119"/>
      <c r="AE7" s="1119"/>
      <c r="AF7" s="1120"/>
      <c r="AG7" s="1120"/>
      <c r="AH7" s="1119"/>
      <c r="AI7" s="1119"/>
      <c r="AJ7" s="1119"/>
      <c r="AK7" s="1119"/>
      <c r="AL7" s="1119"/>
      <c r="AM7" s="1119"/>
      <c r="AN7" s="1119"/>
      <c r="AO7" s="1120"/>
    </row>
    <row r="8" spans="2:187" ht="13.5" customHeight="1">
      <c r="B8" s="1123">
        <v>2</v>
      </c>
      <c r="C8" s="2203" t="s">
        <v>953</v>
      </c>
      <c r="D8" s="1121" t="s">
        <v>137</v>
      </c>
      <c r="E8" s="1122" t="s">
        <v>1225</v>
      </c>
      <c r="F8" s="2013" t="s">
        <v>139</v>
      </c>
      <c r="G8" s="1125"/>
      <c r="H8" s="2223"/>
      <c r="I8" s="2217"/>
      <c r="J8" s="2218"/>
      <c r="K8" s="2218"/>
      <c r="L8" s="1118"/>
      <c r="M8" s="1119"/>
      <c r="N8" s="1119"/>
      <c r="O8" s="1120"/>
      <c r="P8" s="1119"/>
      <c r="Q8" s="1119"/>
      <c r="R8" s="1119"/>
      <c r="S8" s="1119"/>
      <c r="T8" s="1119"/>
      <c r="U8" s="1119"/>
      <c r="V8" s="1119"/>
      <c r="W8" s="1120"/>
      <c r="X8" s="1120"/>
      <c r="Y8" s="1119"/>
      <c r="Z8" s="1119"/>
      <c r="AA8" s="1119"/>
      <c r="AB8" s="1119"/>
      <c r="AC8" s="1119"/>
      <c r="AD8" s="1119"/>
      <c r="AE8" s="1119"/>
      <c r="AF8" s="1120"/>
      <c r="AG8" s="1120"/>
      <c r="AH8" s="1119"/>
      <c r="AI8" s="1119"/>
      <c r="AJ8" s="1119"/>
      <c r="AK8" s="1119"/>
      <c r="AL8" s="1119"/>
      <c r="AM8" s="1119"/>
      <c r="AN8" s="1119"/>
      <c r="AO8" s="1120"/>
    </row>
    <row r="9" spans="2:187" ht="13.5" customHeight="1">
      <c r="B9" s="1123">
        <v>3</v>
      </c>
      <c r="C9" s="2203" t="s">
        <v>953</v>
      </c>
      <c r="D9" s="1121" t="s">
        <v>137</v>
      </c>
      <c r="E9" s="1122" t="s">
        <v>1225</v>
      </c>
      <c r="F9" s="2013" t="s">
        <v>140</v>
      </c>
      <c r="G9" s="1125"/>
      <c r="H9" s="2223"/>
      <c r="I9" s="2217"/>
      <c r="J9" s="2218"/>
      <c r="K9" s="2218"/>
      <c r="L9" s="1118"/>
      <c r="M9" s="1119"/>
      <c r="N9" s="1119"/>
      <c r="O9" s="1120"/>
      <c r="P9" s="1119"/>
      <c r="Q9" s="1119"/>
      <c r="R9" s="1119"/>
      <c r="S9" s="1119"/>
      <c r="T9" s="1119"/>
      <c r="U9" s="1119"/>
      <c r="V9" s="1119"/>
      <c r="W9" s="1120"/>
      <c r="X9" s="1120"/>
      <c r="Y9" s="1119"/>
      <c r="Z9" s="1119"/>
      <c r="AA9" s="1119"/>
      <c r="AB9" s="1119"/>
      <c r="AC9" s="1119"/>
      <c r="AD9" s="1119"/>
      <c r="AE9" s="1119"/>
      <c r="AF9" s="1120"/>
      <c r="AG9" s="1120"/>
      <c r="AH9" s="1119"/>
      <c r="AI9" s="1119"/>
      <c r="AJ9" s="1119"/>
      <c r="AK9" s="1119"/>
      <c r="AL9" s="1119"/>
      <c r="AM9" s="1119"/>
      <c r="AN9" s="1119"/>
      <c r="AO9" s="1120"/>
    </row>
    <row r="10" spans="2:187" ht="13.5" customHeight="1">
      <c r="B10" s="1123">
        <v>4</v>
      </c>
      <c r="C10" s="2203" t="s">
        <v>953</v>
      </c>
      <c r="D10" s="1121" t="s">
        <v>137</v>
      </c>
      <c r="E10" s="1122" t="s">
        <v>1225</v>
      </c>
      <c r="F10" s="2013" t="s">
        <v>141</v>
      </c>
      <c r="G10" s="1125"/>
      <c r="H10" s="2223"/>
      <c r="I10" s="2217"/>
      <c r="J10" s="2218"/>
      <c r="K10" s="2218"/>
      <c r="L10" s="1118"/>
      <c r="M10" s="1119"/>
      <c r="N10" s="1119"/>
      <c r="O10" s="1120"/>
      <c r="P10" s="1119"/>
      <c r="Q10" s="1119"/>
      <c r="R10" s="1119"/>
      <c r="S10" s="1119"/>
      <c r="T10" s="1119"/>
      <c r="U10" s="1119"/>
      <c r="V10" s="1119"/>
      <c r="W10" s="1120"/>
      <c r="X10" s="1120"/>
      <c r="Y10" s="1119"/>
      <c r="Z10" s="1119"/>
      <c r="AA10" s="1119"/>
      <c r="AB10" s="1119"/>
      <c r="AC10" s="1119"/>
      <c r="AD10" s="1119"/>
      <c r="AE10" s="1119"/>
      <c r="AF10" s="1120"/>
      <c r="AG10" s="1120"/>
      <c r="AH10" s="1119"/>
      <c r="AI10" s="1119"/>
      <c r="AJ10" s="1119"/>
      <c r="AK10" s="1119"/>
      <c r="AL10" s="1119"/>
      <c r="AM10" s="1119"/>
      <c r="AN10" s="1119"/>
      <c r="AO10" s="1120"/>
    </row>
    <row r="11" spans="2:187" ht="13.5" customHeight="1">
      <c r="B11" s="1123">
        <v>5</v>
      </c>
      <c r="C11" s="2203" t="s">
        <v>953</v>
      </c>
      <c r="D11" s="1121" t="s">
        <v>137</v>
      </c>
      <c r="E11" s="1122" t="s">
        <v>1225</v>
      </c>
      <c r="F11" s="2013" t="s">
        <v>142</v>
      </c>
      <c r="G11" s="1125"/>
      <c r="H11" s="2223"/>
      <c r="I11" s="2217"/>
      <c r="J11" s="2218"/>
      <c r="K11" s="2218"/>
      <c r="L11" s="1118"/>
      <c r="M11" s="1119"/>
      <c r="N11" s="1119"/>
      <c r="O11" s="1120"/>
      <c r="P11" s="1119"/>
      <c r="Q11" s="1119"/>
      <c r="R11" s="1119"/>
      <c r="S11" s="1119"/>
      <c r="T11" s="1119"/>
      <c r="U11" s="1119"/>
      <c r="V11" s="1119"/>
      <c r="W11" s="1120"/>
      <c r="X11" s="1120"/>
      <c r="Y11" s="1119"/>
      <c r="Z11" s="1119"/>
      <c r="AA11" s="1119"/>
      <c r="AB11" s="1119"/>
      <c r="AC11" s="1119"/>
      <c r="AD11" s="1119"/>
      <c r="AE11" s="1119"/>
      <c r="AF11" s="1120"/>
      <c r="AG11" s="1120"/>
      <c r="AH11" s="1119"/>
      <c r="AI11" s="1119"/>
      <c r="AJ11" s="1119"/>
      <c r="AK11" s="1119"/>
      <c r="AL11" s="1119"/>
      <c r="AM11" s="1119"/>
      <c r="AN11" s="1119"/>
      <c r="AO11" s="1120"/>
    </row>
    <row r="12" spans="2:187" ht="13.5" customHeight="1">
      <c r="B12" s="1123">
        <v>6</v>
      </c>
      <c r="C12" s="2203" t="s">
        <v>953</v>
      </c>
      <c r="D12" s="1121" t="s">
        <v>137</v>
      </c>
      <c r="E12" s="1122" t="s">
        <v>1225</v>
      </c>
      <c r="F12" s="2013" t="s">
        <v>143</v>
      </c>
      <c r="G12" s="1125"/>
      <c r="H12" s="2223"/>
      <c r="I12" s="2217"/>
      <c r="J12" s="2218"/>
      <c r="K12" s="2218"/>
      <c r="L12" s="1118"/>
      <c r="M12" s="1119"/>
      <c r="N12" s="1119"/>
      <c r="O12" s="1120"/>
      <c r="P12" s="1119"/>
      <c r="Q12" s="1119"/>
      <c r="R12" s="1119"/>
      <c r="S12" s="1119"/>
      <c r="T12" s="1119"/>
      <c r="U12" s="1119"/>
      <c r="V12" s="1119"/>
      <c r="W12" s="1120"/>
      <c r="X12" s="1120"/>
      <c r="Y12" s="1119"/>
      <c r="Z12" s="1119"/>
      <c r="AA12" s="1119"/>
      <c r="AB12" s="1119"/>
      <c r="AC12" s="1119"/>
      <c r="AD12" s="1119"/>
      <c r="AE12" s="1119"/>
      <c r="AF12" s="1120"/>
      <c r="AG12" s="1120"/>
      <c r="AH12" s="1119"/>
      <c r="AI12" s="1119"/>
      <c r="AJ12" s="1119"/>
      <c r="AK12" s="1119"/>
      <c r="AL12" s="1119"/>
      <c r="AM12" s="1119"/>
      <c r="AN12" s="1119"/>
      <c r="AO12" s="1120"/>
    </row>
    <row r="13" spans="2:187" ht="13.5" customHeight="1">
      <c r="B13" s="1123">
        <v>7</v>
      </c>
      <c r="C13" s="2203" t="s">
        <v>953</v>
      </c>
      <c r="D13" s="1121" t="s">
        <v>137</v>
      </c>
      <c r="E13" s="1122" t="s">
        <v>1225</v>
      </c>
      <c r="F13" s="2013" t="s">
        <v>144</v>
      </c>
      <c r="G13" s="1125"/>
      <c r="H13" s="2223"/>
      <c r="I13" s="2217"/>
      <c r="J13" s="2218"/>
      <c r="K13" s="2218"/>
      <c r="L13" s="1118"/>
      <c r="M13" s="1119"/>
      <c r="N13" s="1119"/>
      <c r="O13" s="1120"/>
      <c r="P13" s="1119"/>
      <c r="Q13" s="1119"/>
      <c r="R13" s="1119"/>
      <c r="S13" s="1119"/>
      <c r="T13" s="1119"/>
      <c r="U13" s="1119"/>
      <c r="V13" s="1119"/>
      <c r="W13" s="1120"/>
      <c r="X13" s="1120"/>
      <c r="Y13" s="1119"/>
      <c r="Z13" s="1119"/>
      <c r="AA13" s="1119"/>
      <c r="AB13" s="1119"/>
      <c r="AC13" s="1119"/>
      <c r="AD13" s="1119"/>
      <c r="AE13" s="1119"/>
      <c r="AF13" s="1120"/>
      <c r="AG13" s="1120"/>
      <c r="AH13" s="1119"/>
      <c r="AI13" s="1119"/>
      <c r="AJ13" s="1119"/>
      <c r="AK13" s="1119"/>
      <c r="AL13" s="1119"/>
      <c r="AM13" s="1119"/>
      <c r="AN13" s="1119"/>
      <c r="AO13" s="1120"/>
    </row>
    <row r="14" spans="2:187" ht="13.5" customHeight="1">
      <c r="B14" s="1123">
        <v>8</v>
      </c>
      <c r="C14" s="2203" t="s">
        <v>953</v>
      </c>
      <c r="D14" s="1121" t="s">
        <v>137</v>
      </c>
      <c r="E14" s="1122" t="s">
        <v>1225</v>
      </c>
      <c r="F14" s="2013" t="s">
        <v>145</v>
      </c>
      <c r="G14" s="1125"/>
      <c r="H14" s="2223"/>
      <c r="I14" s="2217"/>
      <c r="J14" s="2218"/>
      <c r="K14" s="2218"/>
      <c r="L14" s="1118"/>
      <c r="M14" s="1119"/>
      <c r="N14" s="1119"/>
      <c r="O14" s="1120"/>
      <c r="P14" s="1119"/>
      <c r="Q14" s="1119"/>
      <c r="R14" s="1119"/>
      <c r="S14" s="1119"/>
      <c r="T14" s="1119"/>
      <c r="U14" s="1119"/>
      <c r="V14" s="1119"/>
      <c r="W14" s="1120"/>
      <c r="X14" s="1120"/>
      <c r="Y14" s="1119"/>
      <c r="Z14" s="1119"/>
      <c r="AA14" s="1119"/>
      <c r="AB14" s="1119"/>
      <c r="AC14" s="1119"/>
      <c r="AD14" s="1119"/>
      <c r="AE14" s="1119"/>
      <c r="AF14" s="1120"/>
      <c r="AG14" s="1120"/>
      <c r="AH14" s="1119"/>
      <c r="AI14" s="1119"/>
      <c r="AJ14" s="1119"/>
      <c r="AK14" s="1119"/>
      <c r="AL14" s="1119"/>
      <c r="AM14" s="1119"/>
      <c r="AN14" s="1119"/>
      <c r="AO14" s="1120"/>
    </row>
    <row r="15" spans="2:187" ht="13.5" customHeight="1">
      <c r="B15" s="1123">
        <v>9</v>
      </c>
      <c r="C15" s="2203" t="s">
        <v>953</v>
      </c>
      <c r="D15" s="1121" t="s">
        <v>137</v>
      </c>
      <c r="E15" s="1122" t="s">
        <v>1225</v>
      </c>
      <c r="F15" s="2013" t="s">
        <v>146</v>
      </c>
      <c r="G15" s="1125"/>
      <c r="H15" s="2223"/>
      <c r="I15" s="2217"/>
      <c r="J15" s="2218"/>
      <c r="K15" s="2218"/>
      <c r="L15" s="1118"/>
      <c r="M15" s="1119"/>
      <c r="N15" s="1119"/>
      <c r="O15" s="1120"/>
      <c r="P15" s="1119"/>
      <c r="Q15" s="1119"/>
      <c r="R15" s="1119"/>
      <c r="S15" s="1119"/>
      <c r="T15" s="1119"/>
      <c r="U15" s="1119"/>
      <c r="V15" s="1119"/>
      <c r="W15" s="1120"/>
      <c r="X15" s="1120"/>
      <c r="Y15" s="1119"/>
      <c r="Z15" s="1119"/>
      <c r="AA15" s="1119"/>
      <c r="AB15" s="1119"/>
      <c r="AC15" s="1119"/>
      <c r="AD15" s="1119"/>
      <c r="AE15" s="1119"/>
      <c r="AF15" s="1120"/>
      <c r="AG15" s="1120"/>
      <c r="AH15" s="1119"/>
      <c r="AI15" s="1119"/>
      <c r="AJ15" s="1119"/>
      <c r="AK15" s="1119"/>
      <c r="AL15" s="1119"/>
      <c r="AM15" s="1119"/>
      <c r="AN15" s="1119"/>
      <c r="AO15" s="1120"/>
    </row>
    <row r="16" spans="2:187" ht="13.5" customHeight="1">
      <c r="B16" s="1123">
        <v>10</v>
      </c>
      <c r="C16" s="2203" t="s">
        <v>953</v>
      </c>
      <c r="D16" s="1121" t="s">
        <v>137</v>
      </c>
      <c r="E16" s="1122" t="s">
        <v>1225</v>
      </c>
      <c r="F16" s="2013" t="s">
        <v>147</v>
      </c>
      <c r="G16" s="1125"/>
      <c r="H16" s="2223"/>
      <c r="I16" s="2217"/>
      <c r="J16" s="2218"/>
      <c r="K16" s="2218"/>
      <c r="L16" s="1118"/>
      <c r="M16" s="1119"/>
      <c r="N16" s="1119"/>
      <c r="O16" s="1120"/>
      <c r="P16" s="1119"/>
      <c r="Q16" s="1119"/>
      <c r="R16" s="1119"/>
      <c r="S16" s="1119"/>
      <c r="T16" s="1119"/>
      <c r="U16" s="1119"/>
      <c r="V16" s="1119"/>
      <c r="W16" s="1120"/>
      <c r="X16" s="1120"/>
      <c r="Y16" s="1119"/>
      <c r="Z16" s="1119"/>
      <c r="AA16" s="1119"/>
      <c r="AB16" s="1119"/>
      <c r="AC16" s="1119"/>
      <c r="AD16" s="1119"/>
      <c r="AE16" s="1119"/>
      <c r="AF16" s="1120"/>
      <c r="AG16" s="1120"/>
      <c r="AH16" s="1119"/>
      <c r="AI16" s="1119"/>
      <c r="AJ16" s="1119"/>
      <c r="AK16" s="1119"/>
      <c r="AL16" s="1119"/>
      <c r="AM16" s="1119"/>
      <c r="AN16" s="1119"/>
      <c r="AO16" s="1120"/>
    </row>
    <row r="17" spans="2:41" ht="13.5" customHeight="1">
      <c r="B17" s="1123">
        <v>11</v>
      </c>
      <c r="C17" s="2203" t="s">
        <v>953</v>
      </c>
      <c r="D17" s="1121" t="s">
        <v>137</v>
      </c>
      <c r="E17" s="1122" t="s">
        <v>1225</v>
      </c>
      <c r="F17" s="2013" t="s">
        <v>148</v>
      </c>
      <c r="G17" s="1125"/>
      <c r="H17" s="2223"/>
      <c r="I17" s="2217"/>
      <c r="J17" s="2218"/>
      <c r="K17" s="2218"/>
      <c r="L17" s="1118"/>
      <c r="M17" s="1119"/>
      <c r="N17" s="1119"/>
      <c r="O17" s="1120"/>
      <c r="P17" s="1119"/>
      <c r="Q17" s="1119"/>
      <c r="R17" s="1119"/>
      <c r="S17" s="1119"/>
      <c r="T17" s="1119"/>
      <c r="U17" s="1119"/>
      <c r="V17" s="1119"/>
      <c r="W17" s="1120"/>
      <c r="X17" s="1120"/>
      <c r="Y17" s="1119"/>
      <c r="Z17" s="1119"/>
      <c r="AA17" s="1119"/>
      <c r="AB17" s="1119"/>
      <c r="AC17" s="1119"/>
      <c r="AD17" s="1119"/>
      <c r="AE17" s="1119"/>
      <c r="AF17" s="1120"/>
      <c r="AG17" s="1120"/>
      <c r="AH17" s="1119"/>
      <c r="AI17" s="1119"/>
      <c r="AJ17" s="1119"/>
      <c r="AK17" s="1119"/>
      <c r="AL17" s="1119"/>
      <c r="AM17" s="1119"/>
      <c r="AN17" s="1119"/>
      <c r="AO17" s="1120"/>
    </row>
    <row r="18" spans="2:41" ht="13.5" customHeight="1">
      <c r="B18" s="1123">
        <v>12</v>
      </c>
      <c r="C18" s="2203" t="s">
        <v>953</v>
      </c>
      <c r="D18" s="1121" t="s">
        <v>137</v>
      </c>
      <c r="E18" s="1122" t="s">
        <v>1225</v>
      </c>
      <c r="F18" s="2013" t="s">
        <v>149</v>
      </c>
      <c r="G18" s="1125"/>
      <c r="H18" s="2223"/>
      <c r="I18" s="2217"/>
      <c r="J18" s="2218"/>
      <c r="K18" s="2218"/>
      <c r="L18" s="1118"/>
      <c r="M18" s="1119"/>
      <c r="N18" s="1119"/>
      <c r="O18" s="1120"/>
      <c r="P18" s="1119"/>
      <c r="Q18" s="1119"/>
      <c r="R18" s="1119"/>
      <c r="S18" s="1119"/>
      <c r="T18" s="1119"/>
      <c r="U18" s="1119"/>
      <c r="V18" s="1119"/>
      <c r="W18" s="1120"/>
      <c r="X18" s="1120"/>
      <c r="Y18" s="1119"/>
      <c r="Z18" s="1119"/>
      <c r="AA18" s="1119"/>
      <c r="AB18" s="1119"/>
      <c r="AC18" s="1119"/>
      <c r="AD18" s="1119"/>
      <c r="AE18" s="1119"/>
      <c r="AF18" s="1120"/>
      <c r="AG18" s="1120"/>
      <c r="AH18" s="1119"/>
      <c r="AI18" s="1119"/>
      <c r="AJ18" s="1119"/>
      <c r="AK18" s="1119"/>
      <c r="AL18" s="1119"/>
      <c r="AM18" s="1119"/>
      <c r="AN18" s="1119"/>
      <c r="AO18" s="1120"/>
    </row>
    <row r="19" spans="2:41" ht="13.5" customHeight="1">
      <c r="B19" s="1123">
        <v>13</v>
      </c>
      <c r="C19" s="2203" t="s">
        <v>953</v>
      </c>
      <c r="D19" s="1121" t="s">
        <v>137</v>
      </c>
      <c r="E19" s="1122" t="s">
        <v>1225</v>
      </c>
      <c r="F19" s="2013" t="s">
        <v>150</v>
      </c>
      <c r="G19" s="1125"/>
      <c r="H19" s="2223"/>
      <c r="I19" s="2217"/>
      <c r="J19" s="2218"/>
      <c r="K19" s="2218"/>
      <c r="L19" s="1118"/>
      <c r="M19" s="1119"/>
      <c r="N19" s="1119"/>
      <c r="O19" s="1120"/>
      <c r="P19" s="1119"/>
      <c r="Q19" s="1119"/>
      <c r="R19" s="1119"/>
      <c r="S19" s="1119"/>
      <c r="T19" s="1119"/>
      <c r="U19" s="1119"/>
      <c r="V19" s="1119"/>
      <c r="W19" s="1120"/>
      <c r="X19" s="1120"/>
      <c r="Y19" s="1119"/>
      <c r="Z19" s="1119"/>
      <c r="AA19" s="1119"/>
      <c r="AB19" s="1119"/>
      <c r="AC19" s="1119"/>
      <c r="AD19" s="1119"/>
      <c r="AE19" s="1119"/>
      <c r="AF19" s="1120"/>
      <c r="AG19" s="1120"/>
      <c r="AH19" s="1119"/>
      <c r="AI19" s="1119"/>
      <c r="AJ19" s="1119"/>
      <c r="AK19" s="1119"/>
      <c r="AL19" s="1119"/>
      <c r="AM19" s="1119"/>
      <c r="AN19" s="1119"/>
      <c r="AO19" s="1120"/>
    </row>
    <row r="20" spans="2:41" ht="13.5" customHeight="1">
      <c r="B20" s="1123">
        <v>14</v>
      </c>
      <c r="C20" s="2203" t="s">
        <v>953</v>
      </c>
      <c r="D20" s="1121" t="s">
        <v>137</v>
      </c>
      <c r="E20" s="1122" t="s">
        <v>1225</v>
      </c>
      <c r="F20" s="2013" t="s">
        <v>151</v>
      </c>
      <c r="G20" s="1125"/>
      <c r="H20" s="2223"/>
      <c r="I20" s="2217"/>
      <c r="J20" s="2218"/>
      <c r="K20" s="2218"/>
      <c r="L20" s="1118"/>
      <c r="M20" s="1119"/>
      <c r="N20" s="1119"/>
      <c r="O20" s="1120"/>
      <c r="P20" s="1119"/>
      <c r="Q20" s="1119"/>
      <c r="R20" s="1119"/>
      <c r="S20" s="1119"/>
      <c r="T20" s="1119"/>
      <c r="U20" s="1119"/>
      <c r="V20" s="1119"/>
      <c r="W20" s="1120"/>
      <c r="X20" s="1120"/>
      <c r="Y20" s="1119"/>
      <c r="Z20" s="1119"/>
      <c r="AA20" s="1119"/>
      <c r="AB20" s="1119"/>
      <c r="AC20" s="1119"/>
      <c r="AD20" s="1119"/>
      <c r="AE20" s="1119"/>
      <c r="AF20" s="1120"/>
      <c r="AG20" s="1120"/>
      <c r="AH20" s="1119"/>
      <c r="AI20" s="1119"/>
      <c r="AJ20" s="1119"/>
      <c r="AK20" s="1119"/>
      <c r="AL20" s="1119"/>
      <c r="AM20" s="1119"/>
      <c r="AN20" s="1119"/>
      <c r="AO20" s="1120"/>
    </row>
    <row r="21" spans="2:41" ht="13.5" customHeight="1">
      <c r="B21" s="1123">
        <v>15</v>
      </c>
      <c r="C21" s="2203" t="s">
        <v>953</v>
      </c>
      <c r="D21" s="1121" t="s">
        <v>137</v>
      </c>
      <c r="E21" s="1122" t="s">
        <v>1225</v>
      </c>
      <c r="F21" s="2013" t="s">
        <v>152</v>
      </c>
      <c r="G21" s="1125"/>
      <c r="H21" s="2223"/>
      <c r="I21" s="2217"/>
      <c r="J21" s="2218"/>
      <c r="K21" s="2218"/>
      <c r="L21" s="1118"/>
      <c r="M21" s="1119"/>
      <c r="N21" s="1119"/>
      <c r="O21" s="1120"/>
      <c r="P21" s="1119"/>
      <c r="Q21" s="1119"/>
      <c r="R21" s="1119"/>
      <c r="S21" s="1119"/>
      <c r="T21" s="1119"/>
      <c r="U21" s="1119"/>
      <c r="V21" s="1119"/>
      <c r="W21" s="1120"/>
      <c r="X21" s="1120"/>
      <c r="Y21" s="1119"/>
      <c r="Z21" s="1119"/>
      <c r="AA21" s="1119"/>
      <c r="AB21" s="1119"/>
      <c r="AC21" s="1119"/>
      <c r="AD21" s="1119"/>
      <c r="AE21" s="1119"/>
      <c r="AF21" s="1120"/>
      <c r="AG21" s="1120"/>
      <c r="AH21" s="1119"/>
      <c r="AI21" s="1119"/>
      <c r="AJ21" s="1119"/>
      <c r="AK21" s="1119"/>
      <c r="AL21" s="1119"/>
      <c r="AM21" s="1119"/>
      <c r="AN21" s="1119"/>
      <c r="AO21" s="1120"/>
    </row>
    <row r="22" spans="2:41" ht="13.5" customHeight="1">
      <c r="B22" s="1123">
        <v>16</v>
      </c>
      <c r="C22" s="2203" t="s">
        <v>953</v>
      </c>
      <c r="D22" s="1121" t="s">
        <v>137</v>
      </c>
      <c r="E22" s="1122" t="s">
        <v>1225</v>
      </c>
      <c r="F22" s="2013" t="s">
        <v>153</v>
      </c>
      <c r="G22" s="1125"/>
      <c r="H22" s="2223"/>
      <c r="I22" s="2217"/>
      <c r="J22" s="2218"/>
      <c r="K22" s="2218"/>
      <c r="L22" s="1118"/>
      <c r="M22" s="1119"/>
      <c r="N22" s="1119"/>
      <c r="O22" s="1120"/>
      <c r="P22" s="1119"/>
      <c r="Q22" s="1119"/>
      <c r="R22" s="1119"/>
      <c r="S22" s="1119"/>
      <c r="T22" s="1119"/>
      <c r="U22" s="1119"/>
      <c r="V22" s="1119"/>
      <c r="W22" s="1120"/>
      <c r="X22" s="1120"/>
      <c r="Y22" s="1119"/>
      <c r="Z22" s="1119"/>
      <c r="AA22" s="1119"/>
      <c r="AB22" s="1119"/>
      <c r="AC22" s="1119"/>
      <c r="AD22" s="1119"/>
      <c r="AE22" s="1119"/>
      <c r="AF22" s="1120"/>
      <c r="AG22" s="1120"/>
      <c r="AH22" s="1119"/>
      <c r="AI22" s="1119"/>
      <c r="AJ22" s="1119"/>
      <c r="AK22" s="1119"/>
      <c r="AL22" s="1119"/>
      <c r="AM22" s="1119"/>
      <c r="AN22" s="1119"/>
      <c r="AO22" s="1120"/>
    </row>
    <row r="23" spans="2:41" ht="13.5" customHeight="1">
      <c r="B23" s="1123">
        <v>17</v>
      </c>
      <c r="C23" s="2203" t="s">
        <v>953</v>
      </c>
      <c r="D23" s="1121" t="s">
        <v>137</v>
      </c>
      <c r="E23" s="1122" t="s">
        <v>1225</v>
      </c>
      <c r="F23" s="2013" t="s">
        <v>154</v>
      </c>
      <c r="G23" s="1125"/>
      <c r="H23" s="2223"/>
      <c r="I23" s="2217"/>
      <c r="J23" s="2218"/>
      <c r="K23" s="2218"/>
      <c r="L23" s="1118"/>
      <c r="M23" s="1119"/>
      <c r="N23" s="1119"/>
      <c r="O23" s="1120"/>
      <c r="P23" s="1119"/>
      <c r="Q23" s="1119"/>
      <c r="R23" s="1119"/>
      <c r="S23" s="1119"/>
      <c r="T23" s="1119"/>
      <c r="U23" s="1119"/>
      <c r="V23" s="1119"/>
      <c r="W23" s="1120"/>
      <c r="X23" s="1120"/>
      <c r="Y23" s="1119"/>
      <c r="Z23" s="1119"/>
      <c r="AA23" s="1119"/>
      <c r="AB23" s="1119"/>
      <c r="AC23" s="1119"/>
      <c r="AD23" s="1119"/>
      <c r="AE23" s="1119"/>
      <c r="AF23" s="1120"/>
      <c r="AG23" s="1120"/>
      <c r="AH23" s="1119"/>
      <c r="AI23" s="1119"/>
      <c r="AJ23" s="1119"/>
      <c r="AK23" s="1119"/>
      <c r="AL23" s="1119"/>
      <c r="AM23" s="1119"/>
      <c r="AN23" s="1119"/>
      <c r="AO23" s="1120"/>
    </row>
    <row r="24" spans="2:41" ht="13.5" customHeight="1">
      <c r="B24" s="1123">
        <v>18</v>
      </c>
      <c r="C24" s="2203" t="s">
        <v>953</v>
      </c>
      <c r="D24" s="1121" t="s">
        <v>137</v>
      </c>
      <c r="E24" s="1122" t="s">
        <v>1225</v>
      </c>
      <c r="F24" s="2013" t="s">
        <v>155</v>
      </c>
      <c r="G24" s="1125"/>
      <c r="H24" s="2223"/>
      <c r="I24" s="2217"/>
      <c r="J24" s="2218"/>
      <c r="K24" s="2218"/>
      <c r="L24" s="1118"/>
      <c r="M24" s="1119"/>
      <c r="N24" s="1119"/>
      <c r="O24" s="1120"/>
      <c r="P24" s="1119"/>
      <c r="Q24" s="1119"/>
      <c r="R24" s="1119"/>
      <c r="S24" s="1119"/>
      <c r="T24" s="1119"/>
      <c r="U24" s="1119"/>
      <c r="V24" s="1119"/>
      <c r="W24" s="1120"/>
      <c r="X24" s="1120"/>
      <c r="Y24" s="1119"/>
      <c r="Z24" s="1119"/>
      <c r="AA24" s="1119"/>
      <c r="AB24" s="1119"/>
      <c r="AC24" s="1119"/>
      <c r="AD24" s="1119"/>
      <c r="AE24" s="1119"/>
      <c r="AF24" s="1120"/>
      <c r="AG24" s="1120"/>
      <c r="AH24" s="1119"/>
      <c r="AI24" s="1119"/>
      <c r="AJ24" s="1119"/>
      <c r="AK24" s="1119"/>
      <c r="AL24" s="1119"/>
      <c r="AM24" s="1119"/>
      <c r="AN24" s="1119"/>
      <c r="AO24" s="1120"/>
    </row>
    <row r="25" spans="2:41" ht="13.5" customHeight="1">
      <c r="B25" s="1123">
        <v>19</v>
      </c>
      <c r="C25" s="2203" t="s">
        <v>953</v>
      </c>
      <c r="D25" s="1121" t="s">
        <v>137</v>
      </c>
      <c r="E25" s="1122" t="s">
        <v>1225</v>
      </c>
      <c r="F25" s="2013" t="s">
        <v>156</v>
      </c>
      <c r="G25" s="1125"/>
      <c r="H25" s="2223"/>
      <c r="I25" s="2217"/>
      <c r="J25" s="2218"/>
      <c r="K25" s="2218"/>
      <c r="L25" s="1118"/>
      <c r="M25" s="1119"/>
      <c r="N25" s="1119"/>
      <c r="O25" s="1120"/>
      <c r="P25" s="1119"/>
      <c r="Q25" s="1119"/>
      <c r="R25" s="1119"/>
      <c r="S25" s="1119"/>
      <c r="T25" s="1119"/>
      <c r="U25" s="1119"/>
      <c r="V25" s="1119"/>
      <c r="W25" s="1120"/>
      <c r="X25" s="1120"/>
      <c r="Y25" s="1119"/>
      <c r="Z25" s="1119"/>
      <c r="AA25" s="1119"/>
      <c r="AB25" s="1119"/>
      <c r="AC25" s="1119"/>
      <c r="AD25" s="1119"/>
      <c r="AE25" s="1119"/>
      <c r="AF25" s="1120"/>
      <c r="AG25" s="1120"/>
      <c r="AH25" s="1119"/>
      <c r="AI25" s="1119"/>
      <c r="AJ25" s="1119"/>
      <c r="AK25" s="1119"/>
      <c r="AL25" s="1119"/>
      <c r="AM25" s="1119"/>
      <c r="AN25" s="1119"/>
      <c r="AO25" s="1120"/>
    </row>
    <row r="26" spans="2:41" ht="13.5" customHeight="1">
      <c r="B26" s="1123">
        <v>20</v>
      </c>
      <c r="C26" s="2203" t="s">
        <v>953</v>
      </c>
      <c r="D26" s="1121" t="s">
        <v>137</v>
      </c>
      <c r="E26" s="1122" t="s">
        <v>1225</v>
      </c>
      <c r="F26" s="2013" t="s">
        <v>157</v>
      </c>
      <c r="G26" s="1125"/>
      <c r="H26" s="2223"/>
      <c r="I26" s="2217"/>
      <c r="J26" s="2218"/>
      <c r="K26" s="2218"/>
      <c r="L26" s="1118"/>
      <c r="M26" s="1119"/>
      <c r="N26" s="1119"/>
      <c r="O26" s="1120"/>
      <c r="P26" s="1119"/>
      <c r="Q26" s="1119"/>
      <c r="R26" s="1119"/>
      <c r="S26" s="1119"/>
      <c r="T26" s="1119"/>
      <c r="U26" s="1119"/>
      <c r="V26" s="1119"/>
      <c r="W26" s="1120"/>
      <c r="X26" s="1120"/>
      <c r="Y26" s="1119"/>
      <c r="Z26" s="1119"/>
      <c r="AA26" s="1119"/>
      <c r="AB26" s="1119"/>
      <c r="AC26" s="1119"/>
      <c r="AD26" s="1119"/>
      <c r="AE26" s="1119"/>
      <c r="AF26" s="1120"/>
      <c r="AG26" s="1120"/>
      <c r="AH26" s="1119"/>
      <c r="AI26" s="1119"/>
      <c r="AJ26" s="1119"/>
      <c r="AK26" s="1119"/>
      <c r="AL26" s="1119"/>
      <c r="AM26" s="1119"/>
      <c r="AN26" s="1119"/>
      <c r="AO26" s="1120"/>
    </row>
    <row r="27" spans="2:41" ht="13.5" customHeight="1">
      <c r="B27" s="1123">
        <v>21</v>
      </c>
      <c r="C27" s="2203" t="s">
        <v>953</v>
      </c>
      <c r="D27" s="1121" t="s">
        <v>137</v>
      </c>
      <c r="E27" s="1122" t="s">
        <v>1225</v>
      </c>
      <c r="F27" s="2013" t="s">
        <v>158</v>
      </c>
      <c r="G27" s="1125"/>
      <c r="H27" s="2223"/>
      <c r="I27" s="2217"/>
      <c r="J27" s="2218"/>
      <c r="K27" s="2218"/>
      <c r="L27" s="1118"/>
      <c r="M27" s="1126"/>
      <c r="N27" s="1126"/>
      <c r="O27" s="1127"/>
      <c r="P27" s="1126"/>
      <c r="Q27" s="1126"/>
      <c r="R27" s="1126"/>
      <c r="S27" s="1126"/>
      <c r="T27" s="1126"/>
      <c r="U27" s="1126"/>
      <c r="V27" s="1126"/>
      <c r="W27" s="1127"/>
      <c r="X27" s="1127"/>
      <c r="Y27" s="1126"/>
      <c r="Z27" s="1126"/>
      <c r="AA27" s="1126"/>
      <c r="AB27" s="1126"/>
      <c r="AC27" s="1126"/>
      <c r="AD27" s="1126"/>
      <c r="AE27" s="1126"/>
      <c r="AF27" s="1127"/>
      <c r="AG27" s="1127"/>
      <c r="AH27" s="1126"/>
      <c r="AI27" s="1126"/>
      <c r="AJ27" s="1126"/>
      <c r="AK27" s="1126"/>
      <c r="AL27" s="1126"/>
      <c r="AM27" s="1126"/>
      <c r="AN27" s="1126"/>
      <c r="AO27" s="1127"/>
    </row>
    <row r="28" spans="2:41" ht="13.5" customHeight="1">
      <c r="B28" s="1123">
        <v>22</v>
      </c>
      <c r="C28" s="2203" t="s">
        <v>953</v>
      </c>
      <c r="D28" s="1121" t="s">
        <v>137</v>
      </c>
      <c r="E28" s="1122" t="s">
        <v>1225</v>
      </c>
      <c r="F28" s="2013" t="s">
        <v>159</v>
      </c>
      <c r="G28" s="1125"/>
      <c r="H28" s="2223"/>
      <c r="I28" s="2217"/>
      <c r="J28" s="2218"/>
      <c r="K28" s="2218"/>
      <c r="L28" s="1118"/>
      <c r="M28" s="1126"/>
      <c r="N28" s="1126"/>
      <c r="O28" s="1127"/>
      <c r="P28" s="1126"/>
      <c r="Q28" s="1126"/>
      <c r="R28" s="1126"/>
      <c r="S28" s="1126"/>
      <c r="T28" s="1126"/>
      <c r="U28" s="1126"/>
      <c r="V28" s="1126"/>
      <c r="W28" s="1127"/>
      <c r="X28" s="1127"/>
      <c r="Y28" s="1126"/>
      <c r="Z28" s="1126"/>
      <c r="AA28" s="1126"/>
      <c r="AB28" s="1126"/>
      <c r="AC28" s="1126"/>
      <c r="AD28" s="1126"/>
      <c r="AE28" s="1126"/>
      <c r="AF28" s="1127"/>
      <c r="AG28" s="1127"/>
      <c r="AH28" s="1126"/>
      <c r="AI28" s="1126"/>
      <c r="AJ28" s="1126"/>
      <c r="AK28" s="1126"/>
      <c r="AL28" s="1126"/>
      <c r="AM28" s="1126"/>
      <c r="AN28" s="1126"/>
      <c r="AO28" s="1127"/>
    </row>
    <row r="29" spans="2:41" ht="13.5" customHeight="1">
      <c r="B29" s="1123">
        <v>23</v>
      </c>
      <c r="C29" s="2203" t="s">
        <v>953</v>
      </c>
      <c r="D29" s="1121" t="s">
        <v>137</v>
      </c>
      <c r="E29" s="1122" t="s">
        <v>1225</v>
      </c>
      <c r="F29" s="2013" t="s">
        <v>160</v>
      </c>
      <c r="G29" s="1125"/>
      <c r="H29" s="2223"/>
      <c r="I29" s="2217"/>
      <c r="J29" s="2218"/>
      <c r="K29" s="2218"/>
      <c r="L29" s="1118"/>
      <c r="M29" s="1126"/>
      <c r="N29" s="1126"/>
      <c r="O29" s="1127"/>
      <c r="P29" s="1126"/>
      <c r="Q29" s="1126"/>
      <c r="R29" s="1126"/>
      <c r="S29" s="1126"/>
      <c r="T29" s="1126"/>
      <c r="U29" s="1126"/>
      <c r="V29" s="1126"/>
      <c r="W29" s="1127"/>
      <c r="X29" s="1127"/>
      <c r="Y29" s="1126"/>
      <c r="Z29" s="1126"/>
      <c r="AA29" s="1126"/>
      <c r="AB29" s="1126"/>
      <c r="AC29" s="1126"/>
      <c r="AD29" s="1126"/>
      <c r="AE29" s="1126"/>
      <c r="AF29" s="1127"/>
      <c r="AG29" s="1127"/>
      <c r="AH29" s="1126"/>
      <c r="AI29" s="1126"/>
      <c r="AJ29" s="1126"/>
      <c r="AK29" s="1126"/>
      <c r="AL29" s="1126"/>
      <c r="AM29" s="1126"/>
      <c r="AN29" s="1126"/>
      <c r="AO29" s="1127"/>
    </row>
    <row r="30" spans="2:41" ht="12.75">
      <c r="B30" s="1123">
        <v>24</v>
      </c>
      <c r="C30" s="2203" t="s">
        <v>953</v>
      </c>
      <c r="D30" s="1136" t="s">
        <v>137</v>
      </c>
      <c r="E30" s="1122" t="s">
        <v>1225</v>
      </c>
      <c r="F30" s="2014" t="s">
        <v>161</v>
      </c>
      <c r="G30" s="1128"/>
      <c r="H30" s="1137"/>
      <c r="I30" s="2219"/>
      <c r="J30" s="1506"/>
      <c r="K30" s="1506"/>
      <c r="L30" s="1137"/>
      <c r="M30" s="1126"/>
      <c r="N30" s="1126"/>
      <c r="O30" s="1127"/>
      <c r="P30" s="1126"/>
      <c r="Q30" s="1126"/>
      <c r="R30" s="1126"/>
      <c r="S30" s="1126"/>
      <c r="T30" s="1126"/>
      <c r="U30" s="1126"/>
      <c r="V30" s="1126"/>
      <c r="W30" s="1127"/>
      <c r="X30" s="1127"/>
      <c r="Y30" s="1126"/>
      <c r="Z30" s="1126"/>
      <c r="AA30" s="1126"/>
      <c r="AB30" s="1126"/>
      <c r="AC30" s="1126"/>
      <c r="AD30" s="1126"/>
      <c r="AE30" s="1126"/>
      <c r="AF30" s="1127"/>
      <c r="AG30" s="1127"/>
      <c r="AH30" s="1126"/>
      <c r="AI30" s="1126"/>
      <c r="AJ30" s="1126"/>
      <c r="AK30" s="1126"/>
      <c r="AL30" s="1126"/>
      <c r="AM30" s="1126"/>
      <c r="AN30" s="1126"/>
      <c r="AO30" s="1127"/>
    </row>
    <row r="31" spans="2:41" ht="13.5" customHeight="1">
      <c r="B31" s="1131">
        <v>25</v>
      </c>
      <c r="C31" s="2204" t="s">
        <v>953</v>
      </c>
      <c r="D31" s="1121" t="s">
        <v>137</v>
      </c>
      <c r="E31" s="1130" t="s">
        <v>162</v>
      </c>
      <c r="F31" s="2015" t="s">
        <v>163</v>
      </c>
      <c r="G31" s="1125"/>
      <c r="H31" s="2223"/>
      <c r="I31" s="2220"/>
      <c r="J31" s="2221"/>
      <c r="K31" s="2221"/>
      <c r="L31" s="1118"/>
      <c r="M31" s="1132"/>
      <c r="N31" s="1132"/>
      <c r="O31" s="1133"/>
      <c r="P31" s="1132"/>
      <c r="Q31" s="1132"/>
      <c r="R31" s="1132"/>
      <c r="S31" s="1132"/>
      <c r="T31" s="1132"/>
      <c r="U31" s="1132"/>
      <c r="V31" s="1132"/>
      <c r="W31" s="1133"/>
      <c r="X31" s="1133"/>
      <c r="Y31" s="1132"/>
      <c r="Z31" s="1132"/>
      <c r="AA31" s="1132"/>
      <c r="AB31" s="1132"/>
      <c r="AC31" s="1132"/>
      <c r="AD31" s="1132"/>
      <c r="AE31" s="1132"/>
      <c r="AF31" s="1133"/>
      <c r="AG31" s="1133"/>
      <c r="AH31" s="1132"/>
      <c r="AI31" s="1132"/>
      <c r="AJ31" s="1132"/>
      <c r="AK31" s="1132"/>
      <c r="AL31" s="1132"/>
      <c r="AM31" s="1132"/>
      <c r="AN31" s="1132"/>
      <c r="AO31" s="1133"/>
    </row>
    <row r="32" spans="2:41" ht="13.5" customHeight="1">
      <c r="B32" s="1123">
        <v>26</v>
      </c>
      <c r="C32" s="2203" t="s">
        <v>953</v>
      </c>
      <c r="D32" s="1121" t="s">
        <v>137</v>
      </c>
      <c r="E32" s="1122" t="s">
        <v>162</v>
      </c>
      <c r="F32" s="2013" t="s">
        <v>164</v>
      </c>
      <c r="G32" s="1125"/>
      <c r="H32" s="2223"/>
      <c r="I32" s="2217"/>
      <c r="J32" s="2218"/>
      <c r="K32" s="2218"/>
      <c r="L32" s="1118"/>
      <c r="M32" s="1134"/>
      <c r="N32" s="1134"/>
      <c r="O32" s="1135"/>
      <c r="P32" s="1134"/>
      <c r="Q32" s="1134"/>
      <c r="R32" s="1134"/>
      <c r="S32" s="1134"/>
      <c r="T32" s="1134"/>
      <c r="U32" s="1134"/>
      <c r="V32" s="1134"/>
      <c r="W32" s="1135"/>
      <c r="X32" s="1135"/>
      <c r="Y32" s="1134"/>
      <c r="Z32" s="1134"/>
      <c r="AA32" s="1134"/>
      <c r="AB32" s="1134"/>
      <c r="AC32" s="1134"/>
      <c r="AD32" s="1134"/>
      <c r="AE32" s="1134"/>
      <c r="AF32" s="1135"/>
      <c r="AG32" s="1135"/>
      <c r="AH32" s="1134"/>
      <c r="AI32" s="1134"/>
      <c r="AJ32" s="1134"/>
      <c r="AK32" s="1134"/>
      <c r="AL32" s="1134"/>
      <c r="AM32" s="1134"/>
      <c r="AN32" s="1134"/>
      <c r="AO32" s="1135"/>
    </row>
    <row r="33" spans="2:41" ht="13.5" customHeight="1">
      <c r="B33" s="1123">
        <v>27</v>
      </c>
      <c r="C33" s="2203" t="s">
        <v>953</v>
      </c>
      <c r="D33" s="1121" t="s">
        <v>137</v>
      </c>
      <c r="E33" s="1122" t="s">
        <v>162</v>
      </c>
      <c r="F33" s="2013" t="s">
        <v>165</v>
      </c>
      <c r="G33" s="1125"/>
      <c r="H33" s="2223"/>
      <c r="I33" s="2217"/>
      <c r="J33" s="2218"/>
      <c r="K33" s="2218"/>
      <c r="L33" s="1118"/>
      <c r="M33" s="1134"/>
      <c r="N33" s="1134"/>
      <c r="O33" s="1135"/>
      <c r="P33" s="1134"/>
      <c r="Q33" s="1134"/>
      <c r="R33" s="1134"/>
      <c r="S33" s="1134"/>
      <c r="T33" s="1134"/>
      <c r="U33" s="1134"/>
      <c r="V33" s="1134"/>
      <c r="W33" s="1135"/>
      <c r="X33" s="1135"/>
      <c r="Y33" s="1134"/>
      <c r="Z33" s="1134"/>
      <c r="AA33" s="1134"/>
      <c r="AB33" s="1134"/>
      <c r="AC33" s="1134"/>
      <c r="AD33" s="1134"/>
      <c r="AE33" s="1134"/>
      <c r="AF33" s="1135"/>
      <c r="AG33" s="1135"/>
      <c r="AH33" s="1134"/>
      <c r="AI33" s="1134"/>
      <c r="AJ33" s="1134"/>
      <c r="AK33" s="1134"/>
      <c r="AL33" s="1134"/>
      <c r="AM33" s="1134"/>
      <c r="AN33" s="1134"/>
      <c r="AO33" s="1135"/>
    </row>
    <row r="34" spans="2:41" ht="13.5" customHeight="1">
      <c r="B34" s="1123">
        <v>28</v>
      </c>
      <c r="C34" s="2203" t="s">
        <v>953</v>
      </c>
      <c r="D34" s="1121" t="s">
        <v>137</v>
      </c>
      <c r="E34" s="1122" t="s">
        <v>162</v>
      </c>
      <c r="F34" s="2013" t="s">
        <v>166</v>
      </c>
      <c r="G34" s="1125"/>
      <c r="H34" s="2223"/>
      <c r="I34" s="2217"/>
      <c r="J34" s="2218"/>
      <c r="K34" s="2218"/>
      <c r="L34" s="1118"/>
      <c r="M34" s="1134"/>
      <c r="N34" s="1134"/>
      <c r="O34" s="1135"/>
      <c r="P34" s="1134"/>
      <c r="Q34" s="1134"/>
      <c r="R34" s="1134"/>
      <c r="S34" s="1134"/>
      <c r="T34" s="1134"/>
      <c r="U34" s="1134"/>
      <c r="V34" s="1134"/>
      <c r="W34" s="1135"/>
      <c r="X34" s="1135"/>
      <c r="Y34" s="1134"/>
      <c r="Z34" s="1134"/>
      <c r="AA34" s="1134"/>
      <c r="AB34" s="1134"/>
      <c r="AC34" s="1134"/>
      <c r="AD34" s="1134"/>
      <c r="AE34" s="1134"/>
      <c r="AF34" s="1135"/>
      <c r="AG34" s="1135"/>
      <c r="AH34" s="1134"/>
      <c r="AI34" s="1134"/>
      <c r="AJ34" s="1134"/>
      <c r="AK34" s="1134"/>
      <c r="AL34" s="1134"/>
      <c r="AM34" s="1134"/>
      <c r="AN34" s="1134"/>
      <c r="AO34" s="1135"/>
    </row>
    <row r="35" spans="2:41" ht="13.5" customHeight="1">
      <c r="B35" s="1123">
        <v>29</v>
      </c>
      <c r="C35" s="2203" t="s">
        <v>953</v>
      </c>
      <c r="D35" s="1121" t="s">
        <v>137</v>
      </c>
      <c r="E35" s="1122" t="s">
        <v>162</v>
      </c>
      <c r="F35" s="2013" t="s">
        <v>167</v>
      </c>
      <c r="G35" s="1125"/>
      <c r="H35" s="2223"/>
      <c r="I35" s="2217"/>
      <c r="J35" s="2218"/>
      <c r="K35" s="2218"/>
      <c r="L35" s="1118"/>
      <c r="M35" s="1119"/>
      <c r="N35" s="1119"/>
      <c r="O35" s="1120"/>
      <c r="P35" s="1119"/>
      <c r="Q35" s="1119"/>
      <c r="R35" s="1119"/>
      <c r="S35" s="1119"/>
      <c r="T35" s="1119"/>
      <c r="U35" s="1119"/>
      <c r="V35" s="1119"/>
      <c r="W35" s="1120"/>
      <c r="X35" s="1120"/>
      <c r="Y35" s="1119"/>
      <c r="Z35" s="1119"/>
      <c r="AA35" s="1119"/>
      <c r="AB35" s="1119"/>
      <c r="AC35" s="1119"/>
      <c r="AD35" s="1119"/>
      <c r="AE35" s="1119"/>
      <c r="AF35" s="1120"/>
      <c r="AG35" s="1120"/>
      <c r="AH35" s="1119"/>
      <c r="AI35" s="1119"/>
      <c r="AJ35" s="1119"/>
      <c r="AK35" s="1119"/>
      <c r="AL35" s="1119"/>
      <c r="AM35" s="1119"/>
      <c r="AN35" s="1119"/>
      <c r="AO35" s="1120"/>
    </row>
    <row r="36" spans="2:41" ht="13.5" customHeight="1">
      <c r="B36" s="1123">
        <v>30</v>
      </c>
      <c r="C36" s="2203" t="s">
        <v>953</v>
      </c>
      <c r="D36" s="1121" t="s">
        <v>137</v>
      </c>
      <c r="E36" s="1122" t="s">
        <v>162</v>
      </c>
      <c r="F36" s="2013" t="s">
        <v>168</v>
      </c>
      <c r="G36" s="1125"/>
      <c r="H36" s="2223"/>
      <c r="I36" s="2217"/>
      <c r="J36" s="2218"/>
      <c r="K36" s="2218"/>
      <c r="L36" s="1118"/>
      <c r="M36" s="1119"/>
      <c r="N36" s="1119"/>
      <c r="O36" s="1120"/>
      <c r="P36" s="1119"/>
      <c r="Q36" s="1119"/>
      <c r="R36" s="1119"/>
      <c r="S36" s="1119"/>
      <c r="T36" s="1119"/>
      <c r="U36" s="1119"/>
      <c r="V36" s="1119"/>
      <c r="W36" s="1120"/>
      <c r="X36" s="1120"/>
      <c r="Y36" s="1119"/>
      <c r="Z36" s="1119"/>
      <c r="AA36" s="1119"/>
      <c r="AB36" s="1119"/>
      <c r="AC36" s="1119"/>
      <c r="AD36" s="1119"/>
      <c r="AE36" s="1119"/>
      <c r="AF36" s="1120"/>
      <c r="AG36" s="1120"/>
      <c r="AH36" s="1119"/>
      <c r="AI36" s="1119"/>
      <c r="AJ36" s="1119"/>
      <c r="AK36" s="1119"/>
      <c r="AL36" s="1119"/>
      <c r="AM36" s="1119"/>
      <c r="AN36" s="1119"/>
      <c r="AO36" s="1120"/>
    </row>
    <row r="37" spans="2:41" ht="13.5" customHeight="1">
      <c r="B37" s="1123">
        <v>31</v>
      </c>
      <c r="C37" s="2203" t="s">
        <v>953</v>
      </c>
      <c r="D37" s="1121" t="s">
        <v>137</v>
      </c>
      <c r="E37" s="1122" t="s">
        <v>162</v>
      </c>
      <c r="F37" s="2013" t="s">
        <v>169</v>
      </c>
      <c r="G37" s="1125"/>
      <c r="H37" s="2223"/>
      <c r="I37" s="2217"/>
      <c r="J37" s="2218"/>
      <c r="K37" s="2218"/>
      <c r="L37" s="1118"/>
      <c r="M37" s="1119"/>
      <c r="N37" s="1119"/>
      <c r="O37" s="1120"/>
      <c r="P37" s="1119"/>
      <c r="Q37" s="1119"/>
      <c r="R37" s="1119"/>
      <c r="S37" s="1119"/>
      <c r="T37" s="1119"/>
      <c r="U37" s="1119"/>
      <c r="V37" s="1119"/>
      <c r="W37" s="1120"/>
      <c r="X37" s="1120"/>
      <c r="Y37" s="1119"/>
      <c r="Z37" s="1119"/>
      <c r="AA37" s="1119"/>
      <c r="AB37" s="1119"/>
      <c r="AC37" s="1119"/>
      <c r="AD37" s="1119"/>
      <c r="AE37" s="1119"/>
      <c r="AF37" s="1120"/>
      <c r="AG37" s="1120"/>
      <c r="AH37" s="1119"/>
      <c r="AI37" s="1119"/>
      <c r="AJ37" s="1119"/>
      <c r="AK37" s="1119"/>
      <c r="AL37" s="1119"/>
      <c r="AM37" s="1119"/>
      <c r="AN37" s="1119"/>
      <c r="AO37" s="1120"/>
    </row>
    <row r="38" spans="2:41" ht="13.5" customHeight="1">
      <c r="B38" s="1123">
        <v>32</v>
      </c>
      <c r="C38" s="2203" t="s">
        <v>953</v>
      </c>
      <c r="D38" s="1121" t="s">
        <v>137</v>
      </c>
      <c r="E38" s="1122" t="s">
        <v>162</v>
      </c>
      <c r="F38" s="2013" t="s">
        <v>170</v>
      </c>
      <c r="G38" s="1125"/>
      <c r="H38" s="2223"/>
      <c r="I38" s="2217"/>
      <c r="J38" s="2218"/>
      <c r="K38" s="2218"/>
      <c r="L38" s="1118"/>
      <c r="M38" s="1119"/>
      <c r="N38" s="1119"/>
      <c r="O38" s="1120"/>
      <c r="P38" s="1119"/>
      <c r="Q38" s="1119"/>
      <c r="R38" s="1119"/>
      <c r="S38" s="1119"/>
      <c r="T38" s="1119"/>
      <c r="U38" s="1119"/>
      <c r="V38" s="1119"/>
      <c r="W38" s="1120"/>
      <c r="X38" s="1120"/>
      <c r="Y38" s="1119"/>
      <c r="Z38" s="1119"/>
      <c r="AA38" s="1119"/>
      <c r="AB38" s="1119"/>
      <c r="AC38" s="1119"/>
      <c r="AD38" s="1119"/>
      <c r="AE38" s="1119"/>
      <c r="AF38" s="1120"/>
      <c r="AG38" s="1120"/>
      <c r="AH38" s="1119"/>
      <c r="AI38" s="1119"/>
      <c r="AJ38" s="1119"/>
      <c r="AK38" s="1119"/>
      <c r="AL38" s="1119"/>
      <c r="AM38" s="1119"/>
      <c r="AN38" s="1119"/>
      <c r="AO38" s="1120"/>
    </row>
    <row r="39" spans="2:41" ht="13.5" customHeight="1">
      <c r="B39" s="1123">
        <v>33</v>
      </c>
      <c r="C39" s="2203" t="s">
        <v>953</v>
      </c>
      <c r="D39" s="1121" t="s">
        <v>137</v>
      </c>
      <c r="E39" s="1122" t="s">
        <v>162</v>
      </c>
      <c r="F39" s="2013" t="s">
        <v>171</v>
      </c>
      <c r="G39" s="1125"/>
      <c r="H39" s="2223"/>
      <c r="I39" s="2217"/>
      <c r="J39" s="2218"/>
      <c r="K39" s="2218"/>
      <c r="L39" s="1118"/>
      <c r="M39" s="1119"/>
      <c r="N39" s="1119"/>
      <c r="O39" s="1120"/>
      <c r="P39" s="1119"/>
      <c r="Q39" s="1119"/>
      <c r="R39" s="1119"/>
      <c r="S39" s="1119"/>
      <c r="T39" s="1119"/>
      <c r="U39" s="1119"/>
      <c r="V39" s="1119"/>
      <c r="W39" s="1120"/>
      <c r="X39" s="1120"/>
      <c r="Y39" s="1119"/>
      <c r="Z39" s="1119"/>
      <c r="AA39" s="1119"/>
      <c r="AB39" s="1119"/>
      <c r="AC39" s="1119"/>
      <c r="AD39" s="1119"/>
      <c r="AE39" s="1119"/>
      <c r="AF39" s="1120"/>
      <c r="AG39" s="1120"/>
      <c r="AH39" s="1119"/>
      <c r="AI39" s="1119"/>
      <c r="AJ39" s="1119"/>
      <c r="AK39" s="1119"/>
      <c r="AL39" s="1119"/>
      <c r="AM39" s="1119"/>
      <c r="AN39" s="1119"/>
      <c r="AO39" s="1120"/>
    </row>
    <row r="40" spans="2:41" ht="13.5" customHeight="1">
      <c r="B40" s="1123">
        <v>34</v>
      </c>
      <c r="C40" s="2203" t="s">
        <v>953</v>
      </c>
      <c r="D40" s="1121" t="s">
        <v>137</v>
      </c>
      <c r="E40" s="1122" t="s">
        <v>162</v>
      </c>
      <c r="F40" s="2013" t="s">
        <v>172</v>
      </c>
      <c r="G40" s="1125"/>
      <c r="H40" s="2223"/>
      <c r="I40" s="2217"/>
      <c r="J40" s="2218"/>
      <c r="K40" s="2218"/>
      <c r="L40" s="1118"/>
      <c r="M40" s="1126"/>
      <c r="N40" s="1126"/>
      <c r="O40" s="1127"/>
      <c r="P40" s="1126"/>
      <c r="Q40" s="1126"/>
      <c r="R40" s="1126"/>
      <c r="S40" s="1126"/>
      <c r="T40" s="1126"/>
      <c r="U40" s="1126"/>
      <c r="V40" s="1126"/>
      <c r="W40" s="1127"/>
      <c r="X40" s="1127"/>
      <c r="Y40" s="1126"/>
      <c r="Z40" s="1126"/>
      <c r="AA40" s="1126"/>
      <c r="AB40" s="1126"/>
      <c r="AC40" s="1126"/>
      <c r="AD40" s="1126"/>
      <c r="AE40" s="1126"/>
      <c r="AF40" s="1127"/>
      <c r="AG40" s="1127"/>
      <c r="AH40" s="1126"/>
      <c r="AI40" s="1126"/>
      <c r="AJ40" s="1126"/>
      <c r="AK40" s="1126"/>
      <c r="AL40" s="1126"/>
      <c r="AM40" s="1126"/>
      <c r="AN40" s="1126"/>
      <c r="AO40" s="1127"/>
    </row>
    <row r="41" spans="2:41" ht="13.5" customHeight="1">
      <c r="B41" s="1123">
        <v>35</v>
      </c>
      <c r="C41" s="2203" t="s">
        <v>953</v>
      </c>
      <c r="D41" s="1121" t="s">
        <v>137</v>
      </c>
      <c r="E41" s="1122" t="s">
        <v>162</v>
      </c>
      <c r="F41" s="2013" t="s">
        <v>173</v>
      </c>
      <c r="G41" s="1125"/>
      <c r="H41" s="2223"/>
      <c r="I41" s="2217"/>
      <c r="J41" s="2218"/>
      <c r="K41" s="2218"/>
      <c r="L41" s="1118"/>
      <c r="M41" s="1119"/>
      <c r="N41" s="1119"/>
      <c r="O41" s="1120"/>
      <c r="P41" s="1119"/>
      <c r="Q41" s="1119"/>
      <c r="R41" s="1119"/>
      <c r="S41" s="1119"/>
      <c r="T41" s="1119"/>
      <c r="U41" s="1119"/>
      <c r="V41" s="1119"/>
      <c r="W41" s="1120"/>
      <c r="X41" s="1120"/>
      <c r="Y41" s="1119"/>
      <c r="Z41" s="1119"/>
      <c r="AA41" s="1119"/>
      <c r="AB41" s="1119"/>
      <c r="AC41" s="1119"/>
      <c r="AD41" s="1119"/>
      <c r="AE41" s="1119"/>
      <c r="AF41" s="1120"/>
      <c r="AG41" s="1120"/>
      <c r="AH41" s="1119"/>
      <c r="AI41" s="1119"/>
      <c r="AJ41" s="1119"/>
      <c r="AK41" s="1119"/>
      <c r="AL41" s="1119"/>
      <c r="AM41" s="1119"/>
      <c r="AN41" s="1119"/>
      <c r="AO41" s="1120"/>
    </row>
    <row r="42" spans="2:41" ht="13.5" customHeight="1">
      <c r="B42" s="1123">
        <v>36</v>
      </c>
      <c r="C42" s="2203" t="s">
        <v>953</v>
      </c>
      <c r="D42" s="1121" t="s">
        <v>137</v>
      </c>
      <c r="E42" s="1122" t="s">
        <v>162</v>
      </c>
      <c r="F42" s="2013" t="s">
        <v>174</v>
      </c>
      <c r="G42" s="1125"/>
      <c r="H42" s="2223"/>
      <c r="I42" s="2217"/>
      <c r="J42" s="2218"/>
      <c r="K42" s="2218"/>
      <c r="L42" s="1118"/>
      <c r="M42" s="1119"/>
      <c r="N42" s="1119"/>
      <c r="O42" s="1120"/>
      <c r="P42" s="1119"/>
      <c r="Q42" s="1119"/>
      <c r="R42" s="1119"/>
      <c r="S42" s="1119"/>
      <c r="T42" s="1119"/>
      <c r="U42" s="1119"/>
      <c r="V42" s="1119"/>
      <c r="W42" s="1120"/>
      <c r="X42" s="1120"/>
      <c r="Y42" s="1119"/>
      <c r="Z42" s="1119"/>
      <c r="AA42" s="1119"/>
      <c r="AB42" s="1119"/>
      <c r="AC42" s="1119"/>
      <c r="AD42" s="1119"/>
      <c r="AE42" s="1119"/>
      <c r="AF42" s="1120"/>
      <c r="AG42" s="1120"/>
      <c r="AH42" s="1119"/>
      <c r="AI42" s="1119"/>
      <c r="AJ42" s="1119"/>
      <c r="AK42" s="1119"/>
      <c r="AL42" s="1119"/>
      <c r="AM42" s="1119"/>
      <c r="AN42" s="1119"/>
      <c r="AO42" s="1120"/>
    </row>
    <row r="43" spans="2:41" ht="13.5" customHeight="1">
      <c r="B43" s="1123">
        <v>37</v>
      </c>
      <c r="C43" s="2203" t="s">
        <v>953</v>
      </c>
      <c r="D43" s="1121" t="s">
        <v>137</v>
      </c>
      <c r="E43" s="1122" t="s">
        <v>162</v>
      </c>
      <c r="F43" s="2013" t="s">
        <v>175</v>
      </c>
      <c r="G43" s="1125"/>
      <c r="H43" s="2223"/>
      <c r="I43" s="2217"/>
      <c r="J43" s="2218"/>
      <c r="K43" s="2218"/>
      <c r="L43" s="1118"/>
      <c r="M43" s="1119"/>
      <c r="N43" s="1119"/>
      <c r="O43" s="1120"/>
      <c r="P43" s="1119"/>
      <c r="Q43" s="1119"/>
      <c r="R43" s="1119"/>
      <c r="S43" s="1119"/>
      <c r="T43" s="1119"/>
      <c r="U43" s="1119"/>
      <c r="V43" s="1119"/>
      <c r="W43" s="1120"/>
      <c r="X43" s="1120"/>
      <c r="Y43" s="1119"/>
      <c r="Z43" s="1119"/>
      <c r="AA43" s="1119"/>
      <c r="AB43" s="1119"/>
      <c r="AC43" s="1119"/>
      <c r="AD43" s="1119"/>
      <c r="AE43" s="1119"/>
      <c r="AF43" s="1120"/>
      <c r="AG43" s="1120"/>
      <c r="AH43" s="1119"/>
      <c r="AI43" s="1119"/>
      <c r="AJ43" s="1119"/>
      <c r="AK43" s="1119"/>
      <c r="AL43" s="1119"/>
      <c r="AM43" s="1119"/>
      <c r="AN43" s="1119"/>
      <c r="AO43" s="1120"/>
    </row>
    <row r="44" spans="2:41" ht="13.5" customHeight="1">
      <c r="B44" s="1123">
        <v>38</v>
      </c>
      <c r="C44" s="2203" t="s">
        <v>953</v>
      </c>
      <c r="D44" s="1121" t="s">
        <v>137</v>
      </c>
      <c r="E44" s="1122" t="s">
        <v>162</v>
      </c>
      <c r="F44" s="2013" t="s">
        <v>176</v>
      </c>
      <c r="G44" s="1125"/>
      <c r="H44" s="2223"/>
      <c r="I44" s="2217"/>
      <c r="J44" s="2218"/>
      <c r="K44" s="2218"/>
      <c r="L44" s="1118"/>
      <c r="M44" s="1119"/>
      <c r="N44" s="1119"/>
      <c r="O44" s="1120"/>
      <c r="P44" s="1119"/>
      <c r="Q44" s="1119"/>
      <c r="R44" s="1119"/>
      <c r="S44" s="1119"/>
      <c r="T44" s="1119"/>
      <c r="U44" s="1119"/>
      <c r="V44" s="1119"/>
      <c r="W44" s="1120"/>
      <c r="X44" s="1120"/>
      <c r="Y44" s="1119"/>
      <c r="Z44" s="1119"/>
      <c r="AA44" s="1119"/>
      <c r="AB44" s="1119"/>
      <c r="AC44" s="1119"/>
      <c r="AD44" s="1119"/>
      <c r="AE44" s="1119"/>
      <c r="AF44" s="1120"/>
      <c r="AG44" s="1120"/>
      <c r="AH44" s="1119"/>
      <c r="AI44" s="1119"/>
      <c r="AJ44" s="1119"/>
      <c r="AK44" s="1119"/>
      <c r="AL44" s="1119"/>
      <c r="AM44" s="1119"/>
      <c r="AN44" s="1119"/>
      <c r="AO44" s="1120"/>
    </row>
    <row r="45" spans="2:41" ht="13.5" customHeight="1">
      <c r="B45" s="1123">
        <v>39</v>
      </c>
      <c r="C45" s="2203" t="s">
        <v>953</v>
      </c>
      <c r="D45" s="1121" t="s">
        <v>137</v>
      </c>
      <c r="E45" s="1122" t="s">
        <v>162</v>
      </c>
      <c r="F45" s="2013" t="s">
        <v>177</v>
      </c>
      <c r="G45" s="1125"/>
      <c r="H45" s="2223"/>
      <c r="I45" s="2217"/>
      <c r="J45" s="2218"/>
      <c r="K45" s="2218"/>
      <c r="L45" s="1118"/>
      <c r="M45" s="1119"/>
      <c r="N45" s="1119"/>
      <c r="O45" s="1120"/>
      <c r="P45" s="1119"/>
      <c r="Q45" s="1119"/>
      <c r="R45" s="1119"/>
      <c r="S45" s="1119"/>
      <c r="T45" s="1119"/>
      <c r="U45" s="1119"/>
      <c r="V45" s="1119"/>
      <c r="W45" s="1120"/>
      <c r="X45" s="1120"/>
      <c r="Y45" s="1119"/>
      <c r="Z45" s="1119"/>
      <c r="AA45" s="1119"/>
      <c r="AB45" s="1119"/>
      <c r="AC45" s="1119"/>
      <c r="AD45" s="1119"/>
      <c r="AE45" s="1119"/>
      <c r="AF45" s="1120"/>
      <c r="AG45" s="1120"/>
      <c r="AH45" s="1119"/>
      <c r="AI45" s="1119"/>
      <c r="AJ45" s="1119"/>
      <c r="AK45" s="1119"/>
      <c r="AL45" s="1119"/>
      <c r="AM45" s="1119"/>
      <c r="AN45" s="1119"/>
      <c r="AO45" s="1120"/>
    </row>
    <row r="46" spans="2:41" ht="13.5" customHeight="1">
      <c r="B46" s="1123">
        <v>40</v>
      </c>
      <c r="C46" s="2203" t="s">
        <v>953</v>
      </c>
      <c r="D46" s="1121" t="s">
        <v>137</v>
      </c>
      <c r="E46" s="1122" t="s">
        <v>162</v>
      </c>
      <c r="F46" s="2013" t="s">
        <v>178</v>
      </c>
      <c r="G46" s="1125"/>
      <c r="H46" s="2223"/>
      <c r="I46" s="2217"/>
      <c r="J46" s="2218"/>
      <c r="K46" s="2218"/>
      <c r="L46" s="1118"/>
      <c r="M46" s="1119"/>
      <c r="N46" s="1119"/>
      <c r="O46" s="1120"/>
      <c r="P46" s="1119"/>
      <c r="Q46" s="1119"/>
      <c r="R46" s="1119"/>
      <c r="S46" s="1119"/>
      <c r="T46" s="1119"/>
      <c r="U46" s="1119"/>
      <c r="V46" s="1119"/>
      <c r="W46" s="1120"/>
      <c r="X46" s="1120"/>
      <c r="Y46" s="1119"/>
      <c r="Z46" s="1119"/>
      <c r="AA46" s="1119"/>
      <c r="AB46" s="1119"/>
      <c r="AC46" s="1119"/>
      <c r="AD46" s="1119"/>
      <c r="AE46" s="1119"/>
      <c r="AF46" s="1120"/>
      <c r="AG46" s="1120"/>
      <c r="AH46" s="1119"/>
      <c r="AI46" s="1119"/>
      <c r="AJ46" s="1119"/>
      <c r="AK46" s="1119"/>
      <c r="AL46" s="1119"/>
      <c r="AM46" s="1119"/>
      <c r="AN46" s="1119"/>
      <c r="AO46" s="1120"/>
    </row>
    <row r="47" spans="2:41" ht="13.5" customHeight="1">
      <c r="B47" s="1123">
        <v>41</v>
      </c>
      <c r="C47" s="2203" t="s">
        <v>953</v>
      </c>
      <c r="D47" s="1121" t="s">
        <v>137</v>
      </c>
      <c r="E47" s="1122" t="s">
        <v>162</v>
      </c>
      <c r="F47" s="2013" t="s">
        <v>179</v>
      </c>
      <c r="G47" s="1125"/>
      <c r="H47" s="2223"/>
      <c r="I47" s="2217"/>
      <c r="J47" s="2218"/>
      <c r="K47" s="2218"/>
      <c r="L47" s="1118"/>
      <c r="M47" s="1119"/>
      <c r="N47" s="1119"/>
      <c r="O47" s="1120"/>
      <c r="P47" s="1119"/>
      <c r="Q47" s="1119"/>
      <c r="R47" s="1119"/>
      <c r="S47" s="1119"/>
      <c r="T47" s="1119"/>
      <c r="U47" s="1119"/>
      <c r="V47" s="1119"/>
      <c r="W47" s="1120"/>
      <c r="X47" s="1120"/>
      <c r="Y47" s="1119"/>
      <c r="Z47" s="1119"/>
      <c r="AA47" s="1119"/>
      <c r="AB47" s="1119"/>
      <c r="AC47" s="1119"/>
      <c r="AD47" s="1119"/>
      <c r="AE47" s="1119"/>
      <c r="AF47" s="1120"/>
      <c r="AG47" s="1120"/>
      <c r="AH47" s="1119"/>
      <c r="AI47" s="1119"/>
      <c r="AJ47" s="1119"/>
      <c r="AK47" s="1119"/>
      <c r="AL47" s="1119"/>
      <c r="AM47" s="1119"/>
      <c r="AN47" s="1119"/>
      <c r="AO47" s="1120"/>
    </row>
    <row r="48" spans="2:41" ht="13.5" customHeight="1">
      <c r="B48" s="1123">
        <v>42</v>
      </c>
      <c r="C48" s="2203" t="s">
        <v>953</v>
      </c>
      <c r="D48" s="1121" t="s">
        <v>137</v>
      </c>
      <c r="E48" s="1122" t="s">
        <v>162</v>
      </c>
      <c r="F48" s="2013" t="s">
        <v>180</v>
      </c>
      <c r="G48" s="1124"/>
      <c r="H48" s="2223"/>
      <c r="I48" s="2217"/>
      <c r="J48" s="2218"/>
      <c r="K48" s="2218"/>
      <c r="L48" s="1118"/>
      <c r="M48" s="1119"/>
      <c r="N48" s="1119"/>
      <c r="O48" s="1120"/>
      <c r="P48" s="1119"/>
      <c r="Q48" s="1119"/>
      <c r="R48" s="1119"/>
      <c r="S48" s="1119"/>
      <c r="T48" s="1119"/>
      <c r="U48" s="1119"/>
      <c r="V48" s="1119"/>
      <c r="W48" s="1120"/>
      <c r="X48" s="1120"/>
      <c r="Y48" s="1119"/>
      <c r="Z48" s="1119"/>
      <c r="AA48" s="1119"/>
      <c r="AB48" s="1119"/>
      <c r="AC48" s="1119"/>
      <c r="AD48" s="1119"/>
      <c r="AE48" s="1119"/>
      <c r="AF48" s="1120"/>
      <c r="AG48" s="1120"/>
      <c r="AH48" s="1119"/>
      <c r="AI48" s="1119"/>
      <c r="AJ48" s="1119"/>
      <c r="AK48" s="1119"/>
      <c r="AL48" s="1119"/>
      <c r="AM48" s="1119"/>
      <c r="AN48" s="1119"/>
      <c r="AO48" s="1120"/>
    </row>
    <row r="49" spans="2:41" ht="13.5" customHeight="1">
      <c r="B49" s="1123">
        <v>43</v>
      </c>
      <c r="C49" s="2203" t="s">
        <v>953</v>
      </c>
      <c r="D49" s="1121" t="s">
        <v>137</v>
      </c>
      <c r="E49" s="1122" t="s">
        <v>162</v>
      </c>
      <c r="F49" s="2013" t="s">
        <v>1405</v>
      </c>
      <c r="G49" s="1125"/>
      <c r="H49" s="2223"/>
      <c r="I49" s="2217"/>
      <c r="J49" s="2218"/>
      <c r="K49" s="2218"/>
      <c r="L49" s="1118"/>
      <c r="M49" s="1119"/>
      <c r="N49" s="1119"/>
      <c r="O49" s="1120"/>
      <c r="P49" s="1119"/>
      <c r="Q49" s="1119"/>
      <c r="R49" s="1119"/>
      <c r="S49" s="1119"/>
      <c r="T49" s="1119"/>
      <c r="U49" s="1119"/>
      <c r="V49" s="1119"/>
      <c r="W49" s="1120"/>
      <c r="X49" s="1120"/>
      <c r="Y49" s="1119"/>
      <c r="Z49" s="1119"/>
      <c r="AA49" s="1119"/>
      <c r="AB49" s="1119"/>
      <c r="AC49" s="1119"/>
      <c r="AD49" s="1119"/>
      <c r="AE49" s="1119"/>
      <c r="AF49" s="1120"/>
      <c r="AG49" s="1120"/>
      <c r="AH49" s="1119"/>
      <c r="AI49" s="1119"/>
      <c r="AJ49" s="1119"/>
      <c r="AK49" s="1119"/>
      <c r="AL49" s="1119"/>
      <c r="AM49" s="1119"/>
      <c r="AN49" s="1119"/>
      <c r="AO49" s="1120"/>
    </row>
    <row r="50" spans="2:41" ht="13.5" customHeight="1">
      <c r="B50" s="1123">
        <v>44</v>
      </c>
      <c r="C50" s="2203" t="s">
        <v>953</v>
      </c>
      <c r="D50" s="1121" t="s">
        <v>137</v>
      </c>
      <c r="E50" s="1122" t="s">
        <v>162</v>
      </c>
      <c r="F50" s="2013" t="s">
        <v>596</v>
      </c>
      <c r="G50" s="1125"/>
      <c r="H50" s="2223"/>
      <c r="I50" s="2217"/>
      <c r="J50" s="2218"/>
      <c r="K50" s="2218"/>
      <c r="L50" s="1118"/>
      <c r="M50" s="1119"/>
      <c r="N50" s="1119"/>
      <c r="O50" s="1120"/>
      <c r="P50" s="1119"/>
      <c r="Q50" s="1119"/>
      <c r="R50" s="1119"/>
      <c r="S50" s="1119"/>
      <c r="T50" s="1119"/>
      <c r="U50" s="1119"/>
      <c r="V50" s="1119"/>
      <c r="W50" s="1120"/>
      <c r="X50" s="1120"/>
      <c r="Y50" s="1119"/>
      <c r="Z50" s="1119"/>
      <c r="AA50" s="1119"/>
      <c r="AB50" s="1119"/>
      <c r="AC50" s="1119"/>
      <c r="AD50" s="1119"/>
      <c r="AE50" s="1119"/>
      <c r="AF50" s="1120"/>
      <c r="AG50" s="1120"/>
      <c r="AH50" s="1119"/>
      <c r="AI50" s="1119"/>
      <c r="AJ50" s="1119"/>
      <c r="AK50" s="1119"/>
      <c r="AL50" s="1119"/>
      <c r="AM50" s="1119"/>
      <c r="AN50" s="1119"/>
      <c r="AO50" s="1120"/>
    </row>
    <row r="51" spans="2:41" ht="13.5" customHeight="1">
      <c r="B51" s="1123">
        <v>45</v>
      </c>
      <c r="C51" s="2203" t="s">
        <v>953</v>
      </c>
      <c r="D51" s="1121" t="s">
        <v>137</v>
      </c>
      <c r="E51" s="1122" t="s">
        <v>162</v>
      </c>
      <c r="F51" s="2013" t="s">
        <v>1407</v>
      </c>
      <c r="G51" s="1125"/>
      <c r="H51" s="2223"/>
      <c r="I51" s="2217"/>
      <c r="J51" s="2218"/>
      <c r="K51" s="2218"/>
      <c r="L51" s="1118"/>
      <c r="M51" s="1119"/>
      <c r="N51" s="1119"/>
      <c r="O51" s="1120"/>
      <c r="P51" s="1119"/>
      <c r="Q51" s="1119"/>
      <c r="R51" s="1119"/>
      <c r="S51" s="1119"/>
      <c r="T51" s="1119"/>
      <c r="U51" s="1119"/>
      <c r="V51" s="1119"/>
      <c r="W51" s="1120"/>
      <c r="X51" s="1120"/>
      <c r="Y51" s="1119"/>
      <c r="Z51" s="1119"/>
      <c r="AA51" s="1119"/>
      <c r="AB51" s="1119"/>
      <c r="AC51" s="1119"/>
      <c r="AD51" s="1119"/>
      <c r="AE51" s="1119"/>
      <c r="AF51" s="1120"/>
      <c r="AG51" s="1120"/>
      <c r="AH51" s="1119"/>
      <c r="AI51" s="1119"/>
      <c r="AJ51" s="1119"/>
      <c r="AK51" s="1119"/>
      <c r="AL51" s="1119"/>
      <c r="AM51" s="1119"/>
      <c r="AN51" s="1119"/>
      <c r="AO51" s="1120"/>
    </row>
    <row r="52" spans="2:41" ht="13.5" customHeight="1">
      <c r="B52" s="1123">
        <v>46</v>
      </c>
      <c r="C52" s="2203" t="s">
        <v>953</v>
      </c>
      <c r="D52" s="1121" t="s">
        <v>137</v>
      </c>
      <c r="E52" s="1122" t="s">
        <v>162</v>
      </c>
      <c r="F52" s="2013" t="s">
        <v>597</v>
      </c>
      <c r="G52" s="1125"/>
      <c r="H52" s="2223"/>
      <c r="I52" s="2217"/>
      <c r="J52" s="2218"/>
      <c r="K52" s="2218"/>
      <c r="L52" s="1118"/>
      <c r="M52" s="1119"/>
      <c r="N52" s="1119"/>
      <c r="O52" s="1120"/>
      <c r="P52" s="1119"/>
      <c r="Q52" s="1119"/>
      <c r="R52" s="1119"/>
      <c r="S52" s="1119"/>
      <c r="T52" s="1119"/>
      <c r="U52" s="1119"/>
      <c r="V52" s="1119"/>
      <c r="W52" s="1120"/>
      <c r="X52" s="1120"/>
      <c r="Y52" s="1119"/>
      <c r="Z52" s="1119"/>
      <c r="AA52" s="1119"/>
      <c r="AB52" s="1119"/>
      <c r="AC52" s="1119"/>
      <c r="AD52" s="1119"/>
      <c r="AE52" s="1119"/>
      <c r="AF52" s="1120"/>
      <c r="AG52" s="1120"/>
      <c r="AH52" s="1119"/>
      <c r="AI52" s="1119"/>
      <c r="AJ52" s="1119"/>
      <c r="AK52" s="1119"/>
      <c r="AL52" s="1119"/>
      <c r="AM52" s="1119"/>
      <c r="AN52" s="1119"/>
      <c r="AO52" s="1120"/>
    </row>
    <row r="53" spans="2:41" ht="13.5" customHeight="1">
      <c r="B53" s="1123">
        <v>47</v>
      </c>
      <c r="C53" s="2203" t="s">
        <v>953</v>
      </c>
      <c r="D53" s="1121" t="s">
        <v>137</v>
      </c>
      <c r="E53" s="1122" t="s">
        <v>162</v>
      </c>
      <c r="F53" s="2013" t="s">
        <v>598</v>
      </c>
      <c r="G53" s="1125"/>
      <c r="H53" s="2223"/>
      <c r="I53" s="2217"/>
      <c r="J53" s="2218"/>
      <c r="K53" s="2218"/>
      <c r="L53" s="1118"/>
      <c r="M53" s="1119"/>
      <c r="N53" s="1119"/>
      <c r="O53" s="1120"/>
      <c r="P53" s="1119"/>
      <c r="Q53" s="1119"/>
      <c r="R53" s="1119"/>
      <c r="S53" s="1119"/>
      <c r="T53" s="1119"/>
      <c r="U53" s="1119"/>
      <c r="V53" s="1119"/>
      <c r="W53" s="1120"/>
      <c r="X53" s="1120"/>
      <c r="Y53" s="1119"/>
      <c r="Z53" s="1119"/>
      <c r="AA53" s="1119"/>
      <c r="AB53" s="1119"/>
      <c r="AC53" s="1119"/>
      <c r="AD53" s="1119"/>
      <c r="AE53" s="1119"/>
      <c r="AF53" s="1120"/>
      <c r="AG53" s="1120"/>
      <c r="AH53" s="1119"/>
      <c r="AI53" s="1119"/>
      <c r="AJ53" s="1119"/>
      <c r="AK53" s="1119"/>
      <c r="AL53" s="1119"/>
      <c r="AM53" s="1119"/>
      <c r="AN53" s="1119"/>
      <c r="AO53" s="1120"/>
    </row>
    <row r="54" spans="2:41" ht="13.5" customHeight="1">
      <c r="B54" s="1123">
        <v>48</v>
      </c>
      <c r="C54" s="2203" t="s">
        <v>953</v>
      </c>
      <c r="D54" s="1136" t="s">
        <v>137</v>
      </c>
      <c r="E54" s="1122" t="s">
        <v>162</v>
      </c>
      <c r="F54" s="2013" t="s">
        <v>1406</v>
      </c>
      <c r="G54" s="1124"/>
      <c r="H54" s="1137"/>
      <c r="I54" s="2219"/>
      <c r="J54" s="1506"/>
      <c r="K54" s="1506"/>
      <c r="L54" s="1137"/>
      <c r="M54" s="1138"/>
      <c r="N54" s="1138"/>
      <c r="O54" s="1139"/>
      <c r="P54" s="1138"/>
      <c r="Q54" s="1138"/>
      <c r="R54" s="1138"/>
      <c r="S54" s="1138"/>
      <c r="T54" s="1138"/>
      <c r="U54" s="1138"/>
      <c r="V54" s="1138"/>
      <c r="W54" s="1139"/>
      <c r="X54" s="1139"/>
      <c r="Y54" s="1138"/>
      <c r="Z54" s="1138"/>
      <c r="AA54" s="1138"/>
      <c r="AB54" s="1138"/>
      <c r="AC54" s="1138"/>
      <c r="AD54" s="1138"/>
      <c r="AE54" s="1138"/>
      <c r="AF54" s="1139"/>
      <c r="AG54" s="1139"/>
      <c r="AH54" s="1138"/>
      <c r="AI54" s="1138"/>
      <c r="AJ54" s="1138"/>
      <c r="AK54" s="1138"/>
      <c r="AL54" s="1138"/>
      <c r="AM54" s="1138"/>
      <c r="AN54" s="1138"/>
      <c r="AO54" s="1139"/>
    </row>
    <row r="55" spans="2:41" ht="12.75">
      <c r="B55" s="1141">
        <v>49</v>
      </c>
      <c r="C55" s="2205" t="s">
        <v>953</v>
      </c>
      <c r="D55" s="1136" t="s">
        <v>137</v>
      </c>
      <c r="E55" s="1140" t="s">
        <v>1218</v>
      </c>
      <c r="F55" s="1140" t="s">
        <v>1230</v>
      </c>
      <c r="G55" s="1142"/>
      <c r="H55" s="1144"/>
      <c r="I55" s="1506"/>
      <c r="J55" s="1506"/>
      <c r="K55" s="1506"/>
      <c r="L55" s="1144"/>
      <c r="M55" s="1138"/>
      <c r="N55" s="1138"/>
      <c r="O55" s="1139"/>
      <c r="P55" s="1138"/>
      <c r="Q55" s="1138"/>
      <c r="R55" s="1138"/>
      <c r="S55" s="1138"/>
      <c r="T55" s="1138"/>
      <c r="U55" s="1138"/>
      <c r="V55" s="1138"/>
      <c r="W55" s="1139"/>
      <c r="X55" s="1139"/>
      <c r="Y55" s="1138"/>
      <c r="Z55" s="1138"/>
      <c r="AA55" s="1138"/>
      <c r="AB55" s="1138"/>
      <c r="AC55" s="1138"/>
      <c r="AD55" s="1138"/>
      <c r="AE55" s="1138"/>
      <c r="AF55" s="1139"/>
      <c r="AG55" s="1139"/>
      <c r="AH55" s="1138"/>
      <c r="AI55" s="1138"/>
      <c r="AJ55" s="1138"/>
      <c r="AK55" s="1138"/>
      <c r="AL55" s="1138"/>
      <c r="AM55" s="1138"/>
      <c r="AN55" s="1138"/>
      <c r="AO55" s="1139"/>
    </row>
    <row r="56" spans="2:41" ht="33.75" customHeight="1" thickBot="1">
      <c r="B56" s="1229">
        <v>50</v>
      </c>
      <c r="C56" s="2206" t="s">
        <v>954</v>
      </c>
      <c r="D56" s="1121" t="s">
        <v>137</v>
      </c>
      <c r="E56" s="1145" t="s">
        <v>49</v>
      </c>
      <c r="F56" s="2016" t="s">
        <v>49</v>
      </c>
      <c r="G56" s="1146"/>
      <c r="H56" s="1147">
        <f>SUM(I56:K56)</f>
        <v>0</v>
      </c>
      <c r="I56" s="1149"/>
      <c r="J56" s="1149"/>
      <c r="K56" s="1149"/>
      <c r="L56" s="1149"/>
      <c r="M56" s="1148">
        <f>SUM(M7:M55)</f>
        <v>0</v>
      </c>
      <c r="N56" s="1148">
        <f>SUM(N7:N55)</f>
        <v>0</v>
      </c>
      <c r="O56" s="1149"/>
      <c r="P56" s="1148">
        <f>SUM(P$7:P$55)</f>
        <v>0</v>
      </c>
      <c r="Q56" s="1148">
        <f t="shared" ref="Q56:V56" si="0">SUM(Q$7:Q$55)</f>
        <v>0</v>
      </c>
      <c r="R56" s="1148">
        <f t="shared" si="0"/>
        <v>0</v>
      </c>
      <c r="S56" s="1148">
        <f t="shared" si="0"/>
        <v>0</v>
      </c>
      <c r="T56" s="1148">
        <f t="shared" si="0"/>
        <v>0</v>
      </c>
      <c r="U56" s="1148">
        <f>SUM(U$7:U$55)</f>
        <v>0</v>
      </c>
      <c r="V56" s="1148">
        <f t="shared" si="0"/>
        <v>0</v>
      </c>
      <c r="W56" s="1148">
        <f>O56+S56+T56+U56+V56</f>
        <v>0</v>
      </c>
      <c r="X56" s="1149"/>
      <c r="Y56" s="1148">
        <f>SUM(Y$7:Y$55)</f>
        <v>0</v>
      </c>
      <c r="Z56" s="1148">
        <f t="shared" ref="Z56:AE56" si="1">SUM(Z$7:Z$55)</f>
        <v>0</v>
      </c>
      <c r="AA56" s="1148">
        <f t="shared" si="1"/>
        <v>0</v>
      </c>
      <c r="AB56" s="1148">
        <f t="shared" si="1"/>
        <v>0</v>
      </c>
      <c r="AC56" s="1148">
        <f t="shared" si="1"/>
        <v>0</v>
      </c>
      <c r="AD56" s="1148">
        <f>SUM(AD$7:AD$55)</f>
        <v>0</v>
      </c>
      <c r="AE56" s="1148">
        <f t="shared" si="1"/>
        <v>0</v>
      </c>
      <c r="AF56" s="1148">
        <f>X56+AB56+AC56+AD56+AE56</f>
        <v>0</v>
      </c>
      <c r="AG56" s="1149"/>
      <c r="AH56" s="1148">
        <f>SUM(AH$7:AH$55)</f>
        <v>0</v>
      </c>
      <c r="AI56" s="1148">
        <f t="shared" ref="AI56:AN56" si="2">SUM(AI$7:AI$55)</f>
        <v>0</v>
      </c>
      <c r="AJ56" s="1148">
        <f t="shared" si="2"/>
        <v>0</v>
      </c>
      <c r="AK56" s="1148">
        <f t="shared" si="2"/>
        <v>0</v>
      </c>
      <c r="AL56" s="1148">
        <f t="shared" si="2"/>
        <v>0</v>
      </c>
      <c r="AM56" s="1148">
        <f>SUM(AM$7:AM$55)</f>
        <v>0</v>
      </c>
      <c r="AN56" s="1148">
        <f t="shared" si="2"/>
        <v>0</v>
      </c>
      <c r="AO56" s="1148">
        <f>AG56+AK56+AL56+AM56+AN56</f>
        <v>0</v>
      </c>
    </row>
    <row r="57" spans="2:41" ht="13.5" customHeight="1">
      <c r="B57" s="1123">
        <v>51</v>
      </c>
      <c r="C57" s="2203" t="s">
        <v>953</v>
      </c>
      <c r="D57" s="1112" t="s">
        <v>181</v>
      </c>
      <c r="E57" s="1113" t="s">
        <v>1225</v>
      </c>
      <c r="F57" s="2013" t="s">
        <v>599</v>
      </c>
      <c r="G57" s="1125"/>
      <c r="H57" s="2223"/>
      <c r="I57" s="2218"/>
      <c r="J57" s="2218"/>
      <c r="K57" s="2218"/>
      <c r="L57" s="1150"/>
      <c r="M57" s="1119"/>
      <c r="N57" s="1119"/>
      <c r="O57" s="1150"/>
      <c r="P57" s="1119"/>
      <c r="Q57" s="1119"/>
      <c r="R57" s="1119"/>
      <c r="S57" s="1119"/>
      <c r="T57" s="1119"/>
      <c r="U57" s="1119"/>
      <c r="V57" s="1119"/>
      <c r="W57" s="1120"/>
      <c r="X57" s="1150"/>
      <c r="Y57" s="1119"/>
      <c r="Z57" s="1119"/>
      <c r="AA57" s="1119"/>
      <c r="AB57" s="1119"/>
      <c r="AC57" s="1119"/>
      <c r="AD57" s="1119"/>
      <c r="AE57" s="1119"/>
      <c r="AF57" s="1120"/>
      <c r="AG57" s="1150"/>
      <c r="AH57" s="1119"/>
      <c r="AI57" s="1119"/>
      <c r="AJ57" s="1119"/>
      <c r="AK57" s="1119"/>
      <c r="AL57" s="1119"/>
      <c r="AM57" s="1119"/>
      <c r="AN57" s="1119"/>
      <c r="AO57" s="1120"/>
    </row>
    <row r="58" spans="2:41" ht="13.5" customHeight="1">
      <c r="B58" s="1123">
        <v>52</v>
      </c>
      <c r="C58" s="2203" t="s">
        <v>953</v>
      </c>
      <c r="D58" s="1121" t="s">
        <v>181</v>
      </c>
      <c r="E58" s="1122" t="s">
        <v>1225</v>
      </c>
      <c r="F58" s="2013" t="s">
        <v>600</v>
      </c>
      <c r="G58" s="1125"/>
      <c r="H58" s="2223"/>
      <c r="I58" s="2218"/>
      <c r="J58" s="2218"/>
      <c r="K58" s="2218"/>
      <c r="L58" s="1150"/>
      <c r="M58" s="1119"/>
      <c r="N58" s="1119"/>
      <c r="O58" s="1150"/>
      <c r="P58" s="1119"/>
      <c r="Q58" s="1119"/>
      <c r="R58" s="1119"/>
      <c r="S58" s="1119"/>
      <c r="T58" s="1119"/>
      <c r="U58" s="1119"/>
      <c r="V58" s="1119"/>
      <c r="W58" s="1120"/>
      <c r="X58" s="1150"/>
      <c r="Y58" s="1119"/>
      <c r="Z58" s="1119"/>
      <c r="AA58" s="1119"/>
      <c r="AB58" s="1119"/>
      <c r="AC58" s="1119"/>
      <c r="AD58" s="1119"/>
      <c r="AE58" s="1119"/>
      <c r="AF58" s="1120"/>
      <c r="AG58" s="1150"/>
      <c r="AH58" s="1119"/>
      <c r="AI58" s="1119"/>
      <c r="AJ58" s="1119"/>
      <c r="AK58" s="1119"/>
      <c r="AL58" s="1119"/>
      <c r="AM58" s="1119"/>
      <c r="AN58" s="1119"/>
      <c r="AO58" s="1120"/>
    </row>
    <row r="59" spans="2:41" ht="13.5" customHeight="1">
      <c r="B59" s="1123">
        <v>53</v>
      </c>
      <c r="C59" s="2203" t="s">
        <v>953</v>
      </c>
      <c r="D59" s="1121" t="s">
        <v>181</v>
      </c>
      <c r="E59" s="1122" t="s">
        <v>1225</v>
      </c>
      <c r="F59" s="2013" t="s">
        <v>601</v>
      </c>
      <c r="G59" s="1125"/>
      <c r="H59" s="2223"/>
      <c r="I59" s="2218"/>
      <c r="J59" s="2218"/>
      <c r="K59" s="2218"/>
      <c r="L59" s="1150"/>
      <c r="M59" s="1151"/>
      <c r="N59" s="1151"/>
      <c r="O59" s="1150"/>
      <c r="P59" s="1151"/>
      <c r="Q59" s="1151"/>
      <c r="R59" s="1151"/>
      <c r="S59" s="1151"/>
      <c r="T59" s="1151"/>
      <c r="U59" s="1151"/>
      <c r="V59" s="1151"/>
      <c r="W59" s="1152"/>
      <c r="X59" s="1150"/>
      <c r="Y59" s="1151"/>
      <c r="Z59" s="1151"/>
      <c r="AA59" s="1151"/>
      <c r="AB59" s="1151"/>
      <c r="AC59" s="1151"/>
      <c r="AD59" s="1151"/>
      <c r="AE59" s="1151"/>
      <c r="AF59" s="1152"/>
      <c r="AG59" s="1150"/>
      <c r="AH59" s="1151"/>
      <c r="AI59" s="1151"/>
      <c r="AJ59" s="1151"/>
      <c r="AK59" s="1151"/>
      <c r="AL59" s="1151"/>
      <c r="AM59" s="1151"/>
      <c r="AN59" s="1151"/>
      <c r="AO59" s="1152"/>
    </row>
    <row r="60" spans="2:41" ht="13.5" customHeight="1">
      <c r="B60" s="1153">
        <v>54</v>
      </c>
      <c r="C60" s="2207" t="s">
        <v>953</v>
      </c>
      <c r="D60" s="1136" t="s">
        <v>181</v>
      </c>
      <c r="E60" s="1177" t="s">
        <v>1225</v>
      </c>
      <c r="F60" s="2014" t="s">
        <v>602</v>
      </c>
      <c r="G60" s="1128"/>
      <c r="H60" s="1137"/>
      <c r="I60" s="1506"/>
      <c r="J60" s="1506"/>
      <c r="K60" s="1506"/>
      <c r="L60" s="1154"/>
      <c r="M60" s="1138"/>
      <c r="N60" s="1138"/>
      <c r="O60" s="1154"/>
      <c r="P60" s="1138"/>
      <c r="Q60" s="1138"/>
      <c r="R60" s="1138"/>
      <c r="S60" s="1138"/>
      <c r="T60" s="1138"/>
      <c r="U60" s="1138"/>
      <c r="V60" s="1138"/>
      <c r="W60" s="1139"/>
      <c r="X60" s="1154"/>
      <c r="Y60" s="1138"/>
      <c r="Z60" s="1138"/>
      <c r="AA60" s="1138"/>
      <c r="AB60" s="1138"/>
      <c r="AC60" s="1138"/>
      <c r="AD60" s="1138"/>
      <c r="AE60" s="1138"/>
      <c r="AF60" s="1139"/>
      <c r="AG60" s="1154"/>
      <c r="AH60" s="1138"/>
      <c r="AI60" s="1138"/>
      <c r="AJ60" s="1138"/>
      <c r="AK60" s="1138"/>
      <c r="AL60" s="1138"/>
      <c r="AM60" s="1138"/>
      <c r="AN60" s="1138"/>
      <c r="AO60" s="1139"/>
    </row>
    <row r="61" spans="2:41" ht="13.5" customHeight="1">
      <c r="B61" s="1123">
        <v>55</v>
      </c>
      <c r="C61" s="2203" t="s">
        <v>953</v>
      </c>
      <c r="D61" s="1121" t="s">
        <v>181</v>
      </c>
      <c r="E61" s="1122" t="s">
        <v>162</v>
      </c>
      <c r="F61" s="2013" t="s">
        <v>603</v>
      </c>
      <c r="G61" s="1125"/>
      <c r="H61" s="2223"/>
      <c r="I61" s="2218"/>
      <c r="J61" s="2218"/>
      <c r="K61" s="2218"/>
      <c r="L61" s="1150"/>
      <c r="M61" s="1119"/>
      <c r="N61" s="1119"/>
      <c r="O61" s="1150"/>
      <c r="P61" s="1119"/>
      <c r="Q61" s="1119"/>
      <c r="R61" s="1119"/>
      <c r="S61" s="1119"/>
      <c r="T61" s="1119"/>
      <c r="U61" s="1119"/>
      <c r="V61" s="1119"/>
      <c r="W61" s="1120"/>
      <c r="X61" s="1150"/>
      <c r="Y61" s="1119"/>
      <c r="Z61" s="1119"/>
      <c r="AA61" s="1119"/>
      <c r="AB61" s="1119"/>
      <c r="AC61" s="1119"/>
      <c r="AD61" s="1119"/>
      <c r="AE61" s="1119"/>
      <c r="AF61" s="1120"/>
      <c r="AG61" s="1150"/>
      <c r="AH61" s="1119"/>
      <c r="AI61" s="1119"/>
      <c r="AJ61" s="1119"/>
      <c r="AK61" s="1119"/>
      <c r="AL61" s="1119"/>
      <c r="AM61" s="1119"/>
      <c r="AN61" s="1119"/>
      <c r="AO61" s="1120"/>
    </row>
    <row r="62" spans="2:41" ht="13.5" customHeight="1">
      <c r="B62" s="1123">
        <v>56</v>
      </c>
      <c r="C62" s="2203" t="s">
        <v>953</v>
      </c>
      <c r="D62" s="1121" t="s">
        <v>181</v>
      </c>
      <c r="E62" s="1122" t="s">
        <v>162</v>
      </c>
      <c r="F62" s="2013" t="s">
        <v>604</v>
      </c>
      <c r="G62" s="1125"/>
      <c r="H62" s="2223"/>
      <c r="I62" s="2218"/>
      <c r="J62" s="2218"/>
      <c r="K62" s="2218"/>
      <c r="L62" s="1150"/>
      <c r="M62" s="1119"/>
      <c r="N62" s="1119"/>
      <c r="O62" s="1150"/>
      <c r="P62" s="1119"/>
      <c r="Q62" s="1119"/>
      <c r="R62" s="1119"/>
      <c r="S62" s="1119"/>
      <c r="T62" s="1119"/>
      <c r="U62" s="1119"/>
      <c r="V62" s="1119"/>
      <c r="W62" s="1120"/>
      <c r="X62" s="1150"/>
      <c r="Y62" s="1119"/>
      <c r="Z62" s="1119"/>
      <c r="AA62" s="1119"/>
      <c r="AB62" s="1119"/>
      <c r="AC62" s="1119"/>
      <c r="AD62" s="1119"/>
      <c r="AE62" s="1119"/>
      <c r="AF62" s="1120"/>
      <c r="AG62" s="1150"/>
      <c r="AH62" s="1119"/>
      <c r="AI62" s="1119"/>
      <c r="AJ62" s="1119"/>
      <c r="AK62" s="1119"/>
      <c r="AL62" s="1119"/>
      <c r="AM62" s="1119"/>
      <c r="AN62" s="1119"/>
      <c r="AO62" s="1120"/>
    </row>
    <row r="63" spans="2:41" ht="13.5" customHeight="1">
      <c r="B63" s="1123">
        <v>57</v>
      </c>
      <c r="C63" s="2203" t="s">
        <v>953</v>
      </c>
      <c r="D63" s="1121" t="s">
        <v>181</v>
      </c>
      <c r="E63" s="1122" t="s">
        <v>162</v>
      </c>
      <c r="F63" s="2013" t="s">
        <v>605</v>
      </c>
      <c r="G63" s="1124"/>
      <c r="H63" s="2223"/>
      <c r="I63" s="2218"/>
      <c r="J63" s="2218"/>
      <c r="K63" s="2218"/>
      <c r="L63" s="1150"/>
      <c r="M63" s="1119"/>
      <c r="N63" s="1119"/>
      <c r="O63" s="1150"/>
      <c r="P63" s="1119"/>
      <c r="Q63" s="1119"/>
      <c r="R63" s="1119"/>
      <c r="S63" s="1119"/>
      <c r="T63" s="1119"/>
      <c r="U63" s="1119"/>
      <c r="V63" s="1119"/>
      <c r="W63" s="1120"/>
      <c r="X63" s="1150"/>
      <c r="Y63" s="1119"/>
      <c r="Z63" s="1119"/>
      <c r="AA63" s="1119"/>
      <c r="AB63" s="1119"/>
      <c r="AC63" s="1119"/>
      <c r="AD63" s="1119"/>
      <c r="AE63" s="1119"/>
      <c r="AF63" s="1120"/>
      <c r="AG63" s="1150"/>
      <c r="AH63" s="1119"/>
      <c r="AI63" s="1119"/>
      <c r="AJ63" s="1119"/>
      <c r="AK63" s="1119"/>
      <c r="AL63" s="1119"/>
      <c r="AM63" s="1119"/>
      <c r="AN63" s="1119"/>
      <c r="AO63" s="1120"/>
    </row>
    <row r="64" spans="2:41" ht="13.5" customHeight="1">
      <c r="B64" s="1153">
        <v>58</v>
      </c>
      <c r="C64" s="2207" t="s">
        <v>953</v>
      </c>
      <c r="D64" s="1136" t="s">
        <v>181</v>
      </c>
      <c r="E64" s="1122" t="s">
        <v>162</v>
      </c>
      <c r="F64" s="2014" t="s">
        <v>606</v>
      </c>
      <c r="G64" s="1128"/>
      <c r="H64" s="1137"/>
      <c r="I64" s="1506"/>
      <c r="J64" s="1506"/>
      <c r="K64" s="1506"/>
      <c r="L64" s="1154"/>
      <c r="M64" s="1138"/>
      <c r="N64" s="1138"/>
      <c r="O64" s="1154"/>
      <c r="P64" s="1138"/>
      <c r="Q64" s="1138"/>
      <c r="R64" s="1138"/>
      <c r="S64" s="1138"/>
      <c r="T64" s="1138"/>
      <c r="U64" s="1138"/>
      <c r="V64" s="1138"/>
      <c r="W64" s="1139"/>
      <c r="X64" s="1154"/>
      <c r="Y64" s="1138"/>
      <c r="Z64" s="1138"/>
      <c r="AA64" s="1138"/>
      <c r="AB64" s="1138"/>
      <c r="AC64" s="1138"/>
      <c r="AD64" s="1138"/>
      <c r="AE64" s="1138"/>
      <c r="AF64" s="1139"/>
      <c r="AG64" s="1154"/>
      <c r="AH64" s="1138"/>
      <c r="AI64" s="1138"/>
      <c r="AJ64" s="1138"/>
      <c r="AK64" s="1138"/>
      <c r="AL64" s="1138"/>
      <c r="AM64" s="1138"/>
      <c r="AN64" s="1138"/>
      <c r="AO64" s="1139"/>
    </row>
    <row r="65" spans="2:41" ht="12.75">
      <c r="B65" s="1156">
        <v>59</v>
      </c>
      <c r="C65" s="2208" t="s">
        <v>953</v>
      </c>
      <c r="D65" s="1155" t="s">
        <v>181</v>
      </c>
      <c r="E65" s="1140" t="s">
        <v>1218</v>
      </c>
      <c r="F65" s="1140" t="s">
        <v>1230</v>
      </c>
      <c r="G65" s="1157"/>
      <c r="H65" s="1144"/>
      <c r="I65" s="1506"/>
      <c r="J65" s="1506"/>
      <c r="K65" s="1506"/>
      <c r="L65" s="1158"/>
      <c r="M65" s="1138"/>
      <c r="N65" s="1138"/>
      <c r="O65" s="1158"/>
      <c r="P65" s="1138"/>
      <c r="Q65" s="1138"/>
      <c r="R65" s="1138"/>
      <c r="S65" s="1138"/>
      <c r="T65" s="1138"/>
      <c r="U65" s="1138"/>
      <c r="V65" s="1138"/>
      <c r="W65" s="1139"/>
      <c r="X65" s="1158"/>
      <c r="Y65" s="1138"/>
      <c r="Z65" s="1138"/>
      <c r="AA65" s="1138"/>
      <c r="AB65" s="1138"/>
      <c r="AC65" s="1138"/>
      <c r="AD65" s="1138"/>
      <c r="AE65" s="1138"/>
      <c r="AF65" s="1139"/>
      <c r="AG65" s="1158"/>
      <c r="AH65" s="1138"/>
      <c r="AI65" s="1138"/>
      <c r="AJ65" s="1138"/>
      <c r="AK65" s="1138"/>
      <c r="AL65" s="1138"/>
      <c r="AM65" s="1138"/>
      <c r="AN65" s="1138"/>
      <c r="AO65" s="1139"/>
    </row>
    <row r="66" spans="2:41" ht="30.75" customHeight="1" thickBot="1">
      <c r="B66" s="1538">
        <v>60</v>
      </c>
      <c r="C66" s="2209" t="s">
        <v>954</v>
      </c>
      <c r="D66" s="1121" t="s">
        <v>181</v>
      </c>
      <c r="E66" s="1145" t="s">
        <v>49</v>
      </c>
      <c r="F66" s="2016" t="s">
        <v>49</v>
      </c>
      <c r="G66" s="1146"/>
      <c r="H66" s="1147">
        <f>SUM(I66:K66)</f>
        <v>0</v>
      </c>
      <c r="I66" s="1149"/>
      <c r="J66" s="1149"/>
      <c r="K66" s="1149"/>
      <c r="L66" s="1149"/>
      <c r="M66" s="1148">
        <f>SUM(M57:M65)</f>
        <v>0</v>
      </c>
      <c r="N66" s="1148">
        <f>SUM(N57:N65)</f>
        <v>0</v>
      </c>
      <c r="O66" s="1159"/>
      <c r="P66" s="1148">
        <f>SUM(P$57:P$65)</f>
        <v>0</v>
      </c>
      <c r="Q66" s="1148">
        <f t="shared" ref="Q66:V66" si="3">SUM(Q$57:Q$65)</f>
        <v>0</v>
      </c>
      <c r="R66" s="1148">
        <f t="shared" si="3"/>
        <v>0</v>
      </c>
      <c r="S66" s="1148">
        <f t="shared" si="3"/>
        <v>0</v>
      </c>
      <c r="T66" s="1148">
        <f t="shared" si="3"/>
        <v>0</v>
      </c>
      <c r="U66" s="1148">
        <f t="shared" si="3"/>
        <v>0</v>
      </c>
      <c r="V66" s="1148">
        <f t="shared" si="3"/>
        <v>0</v>
      </c>
      <c r="W66" s="1148">
        <f>O66+S66+T66+U66+V66</f>
        <v>0</v>
      </c>
      <c r="X66" s="1159"/>
      <c r="Y66" s="1148">
        <f>SUM(Y$57:Y$65)</f>
        <v>0</v>
      </c>
      <c r="Z66" s="1148">
        <f t="shared" ref="Z66:AE66" si="4">SUM(Z$57:Z$65)</f>
        <v>0</v>
      </c>
      <c r="AA66" s="1148">
        <f t="shared" si="4"/>
        <v>0</v>
      </c>
      <c r="AB66" s="1148">
        <f t="shared" si="4"/>
        <v>0</v>
      </c>
      <c r="AC66" s="1148">
        <f t="shared" si="4"/>
        <v>0</v>
      </c>
      <c r="AD66" s="1148">
        <f t="shared" si="4"/>
        <v>0</v>
      </c>
      <c r="AE66" s="1148">
        <f t="shared" si="4"/>
        <v>0</v>
      </c>
      <c r="AF66" s="1148">
        <f>X66+AB66+AC66+AD66+AE66</f>
        <v>0</v>
      </c>
      <c r="AG66" s="1159"/>
      <c r="AH66" s="1148">
        <f>SUM(AH$57:AH$65)</f>
        <v>0</v>
      </c>
      <c r="AI66" s="1148">
        <f t="shared" ref="AI66:AN66" si="5">SUM(AI$57:AI$65)</f>
        <v>0</v>
      </c>
      <c r="AJ66" s="1148">
        <f t="shared" si="5"/>
        <v>0</v>
      </c>
      <c r="AK66" s="1148">
        <f t="shared" si="5"/>
        <v>0</v>
      </c>
      <c r="AL66" s="1148">
        <f t="shared" si="5"/>
        <v>0</v>
      </c>
      <c r="AM66" s="1148">
        <f t="shared" si="5"/>
        <v>0</v>
      </c>
      <c r="AN66" s="1148">
        <f t="shared" si="5"/>
        <v>0</v>
      </c>
      <c r="AO66" s="1148">
        <f>AG66+AK66+AL66+AM66+AN66</f>
        <v>0</v>
      </c>
    </row>
    <row r="67" spans="2:41" ht="13.5" customHeight="1">
      <c r="B67" s="1123">
        <v>61</v>
      </c>
      <c r="C67" s="2203" t="s">
        <v>953</v>
      </c>
      <c r="D67" s="1112" t="s">
        <v>29</v>
      </c>
      <c r="E67" s="1113" t="s">
        <v>1225</v>
      </c>
      <c r="F67" s="2013" t="s">
        <v>182</v>
      </c>
      <c r="G67" s="1125"/>
      <c r="H67" s="2223"/>
      <c r="I67" s="2218"/>
      <c r="J67" s="2218"/>
      <c r="K67" s="2218"/>
      <c r="L67" s="1150"/>
      <c r="M67" s="1119"/>
      <c r="N67" s="1119"/>
      <c r="O67" s="1150"/>
      <c r="P67" s="1119"/>
      <c r="Q67" s="1119"/>
      <c r="R67" s="1119"/>
      <c r="S67" s="1119"/>
      <c r="T67" s="1119"/>
      <c r="U67" s="1119"/>
      <c r="V67" s="1119"/>
      <c r="W67" s="1120"/>
      <c r="X67" s="1150"/>
      <c r="Y67" s="1119"/>
      <c r="Z67" s="1119"/>
      <c r="AA67" s="1119"/>
      <c r="AB67" s="1119"/>
      <c r="AC67" s="1119"/>
      <c r="AD67" s="1119"/>
      <c r="AE67" s="1119"/>
      <c r="AF67" s="1120"/>
      <c r="AG67" s="1150"/>
      <c r="AH67" s="1119"/>
      <c r="AI67" s="1119"/>
      <c r="AJ67" s="1119"/>
      <c r="AK67" s="1119"/>
      <c r="AL67" s="1119"/>
      <c r="AM67" s="1119"/>
      <c r="AN67" s="1119"/>
      <c r="AO67" s="1120"/>
    </row>
    <row r="68" spans="2:41" ht="13.5" customHeight="1">
      <c r="B68" s="1123">
        <v>62</v>
      </c>
      <c r="C68" s="2203" t="s">
        <v>953</v>
      </c>
      <c r="D68" s="1121" t="s">
        <v>29</v>
      </c>
      <c r="E68" s="1122" t="s">
        <v>1225</v>
      </c>
      <c r="F68" s="2013" t="s">
        <v>183</v>
      </c>
      <c r="G68" s="1125"/>
      <c r="H68" s="2223"/>
      <c r="I68" s="2218"/>
      <c r="J68" s="2218"/>
      <c r="K68" s="2218"/>
      <c r="L68" s="1150"/>
      <c r="M68" s="1119"/>
      <c r="N68" s="1119"/>
      <c r="O68" s="1150"/>
      <c r="P68" s="1119"/>
      <c r="Q68" s="1119"/>
      <c r="R68" s="1119"/>
      <c r="S68" s="1119"/>
      <c r="T68" s="1119"/>
      <c r="U68" s="1119"/>
      <c r="V68" s="1119"/>
      <c r="W68" s="1120"/>
      <c r="X68" s="1150"/>
      <c r="Y68" s="1119"/>
      <c r="Z68" s="1119"/>
      <c r="AA68" s="1119"/>
      <c r="AB68" s="1119"/>
      <c r="AC68" s="1119"/>
      <c r="AD68" s="1119"/>
      <c r="AE68" s="1119"/>
      <c r="AF68" s="1120"/>
      <c r="AG68" s="1150"/>
      <c r="AH68" s="1119"/>
      <c r="AI68" s="1119"/>
      <c r="AJ68" s="1119"/>
      <c r="AK68" s="1119"/>
      <c r="AL68" s="1119"/>
      <c r="AM68" s="1119"/>
      <c r="AN68" s="1119"/>
      <c r="AO68" s="1120"/>
    </row>
    <row r="69" spans="2:41" ht="13.5" customHeight="1">
      <c r="B69" s="1123">
        <v>63</v>
      </c>
      <c r="C69" s="2203" t="s">
        <v>953</v>
      </c>
      <c r="D69" s="1121" t="s">
        <v>29</v>
      </c>
      <c r="E69" s="1122" t="s">
        <v>1225</v>
      </c>
      <c r="F69" s="2013" t="s">
        <v>184</v>
      </c>
      <c r="G69" s="1125"/>
      <c r="H69" s="2223"/>
      <c r="I69" s="2218"/>
      <c r="J69" s="2218"/>
      <c r="K69" s="2218"/>
      <c r="L69" s="1150"/>
      <c r="M69" s="1119"/>
      <c r="N69" s="1119"/>
      <c r="O69" s="1150"/>
      <c r="P69" s="1119"/>
      <c r="Q69" s="1119"/>
      <c r="R69" s="1119"/>
      <c r="S69" s="1119"/>
      <c r="T69" s="1119"/>
      <c r="U69" s="1119"/>
      <c r="V69" s="1119"/>
      <c r="W69" s="1120"/>
      <c r="X69" s="1150"/>
      <c r="Y69" s="1119"/>
      <c r="Z69" s="1119"/>
      <c r="AA69" s="1119"/>
      <c r="AB69" s="1119"/>
      <c r="AC69" s="1119"/>
      <c r="AD69" s="1119"/>
      <c r="AE69" s="1119"/>
      <c r="AF69" s="1120"/>
      <c r="AG69" s="1150"/>
      <c r="AH69" s="1119"/>
      <c r="AI69" s="1119"/>
      <c r="AJ69" s="1119"/>
      <c r="AK69" s="1119"/>
      <c r="AL69" s="1119"/>
      <c r="AM69" s="1119"/>
      <c r="AN69" s="1119"/>
      <c r="AO69" s="1120"/>
    </row>
    <row r="70" spans="2:41" ht="13.5" customHeight="1">
      <c r="B70" s="1123">
        <v>64</v>
      </c>
      <c r="C70" s="2203" t="s">
        <v>953</v>
      </c>
      <c r="D70" s="1121" t="s">
        <v>29</v>
      </c>
      <c r="E70" s="1122" t="s">
        <v>1225</v>
      </c>
      <c r="F70" s="2014" t="s">
        <v>1226</v>
      </c>
      <c r="G70" s="1157"/>
      <c r="H70" s="1144"/>
      <c r="I70" s="1506"/>
      <c r="J70" s="1506"/>
      <c r="K70" s="1506"/>
      <c r="L70" s="1154"/>
      <c r="M70" s="1138"/>
      <c r="N70" s="1138"/>
      <c r="O70" s="1154"/>
      <c r="P70" s="1138"/>
      <c r="Q70" s="1138"/>
      <c r="R70" s="1138"/>
      <c r="S70" s="1138"/>
      <c r="T70" s="1138"/>
      <c r="U70" s="1138"/>
      <c r="V70" s="1138"/>
      <c r="W70" s="1139"/>
      <c r="X70" s="1154"/>
      <c r="Y70" s="1138"/>
      <c r="Z70" s="1138"/>
      <c r="AA70" s="1138"/>
      <c r="AB70" s="1138"/>
      <c r="AC70" s="1138"/>
      <c r="AD70" s="1138"/>
      <c r="AE70" s="1138"/>
      <c r="AF70" s="1139"/>
      <c r="AG70" s="1154"/>
      <c r="AH70" s="1138"/>
      <c r="AI70" s="1138"/>
      <c r="AJ70" s="1138"/>
      <c r="AK70" s="1138"/>
      <c r="AL70" s="1138"/>
      <c r="AM70" s="1138"/>
      <c r="AN70" s="1138"/>
      <c r="AO70" s="1139"/>
    </row>
    <row r="71" spans="2:41" ht="13.5" customHeight="1">
      <c r="B71" s="1123">
        <v>65</v>
      </c>
      <c r="C71" s="2203" t="s">
        <v>953</v>
      </c>
      <c r="D71" s="1121" t="s">
        <v>29</v>
      </c>
      <c r="E71" s="1122" t="s">
        <v>216</v>
      </c>
      <c r="F71" s="2017" t="s">
        <v>185</v>
      </c>
      <c r="G71" s="1125"/>
      <c r="H71" s="2223"/>
      <c r="I71" s="2218"/>
      <c r="J71" s="2218"/>
      <c r="K71" s="2218"/>
      <c r="L71" s="1150"/>
      <c r="M71" s="1119"/>
      <c r="N71" s="1119"/>
      <c r="O71" s="1150"/>
      <c r="P71" s="1119"/>
      <c r="Q71" s="1119"/>
      <c r="R71" s="1119"/>
      <c r="S71" s="1119"/>
      <c r="T71" s="1119"/>
      <c r="U71" s="1119"/>
      <c r="V71" s="1119"/>
      <c r="W71" s="1120"/>
      <c r="X71" s="1150"/>
      <c r="Y71" s="1119"/>
      <c r="Z71" s="1119"/>
      <c r="AA71" s="1119"/>
      <c r="AB71" s="1119"/>
      <c r="AC71" s="1119"/>
      <c r="AD71" s="1119"/>
      <c r="AE71" s="1119"/>
      <c r="AF71" s="1120"/>
      <c r="AG71" s="1150"/>
      <c r="AH71" s="1119"/>
      <c r="AI71" s="1119"/>
      <c r="AJ71" s="1119"/>
      <c r="AK71" s="1119"/>
      <c r="AL71" s="1119"/>
      <c r="AM71" s="1119"/>
      <c r="AN71" s="1119"/>
      <c r="AO71" s="1120"/>
    </row>
    <row r="72" spans="2:41" ht="13.5" customHeight="1">
      <c r="B72" s="1123">
        <v>66</v>
      </c>
      <c r="C72" s="2203" t="s">
        <v>953</v>
      </c>
      <c r="D72" s="1136" t="s">
        <v>29</v>
      </c>
      <c r="E72" s="1122" t="s">
        <v>216</v>
      </c>
      <c r="F72" s="2014" t="s">
        <v>607</v>
      </c>
      <c r="G72" s="1157"/>
      <c r="H72" s="1144"/>
      <c r="I72" s="1506"/>
      <c r="J72" s="1506"/>
      <c r="K72" s="1506"/>
      <c r="L72" s="1154"/>
      <c r="M72" s="1138"/>
      <c r="N72" s="1138"/>
      <c r="O72" s="1154"/>
      <c r="P72" s="1138"/>
      <c r="Q72" s="1138"/>
      <c r="R72" s="1138"/>
      <c r="S72" s="1138"/>
      <c r="T72" s="1138"/>
      <c r="U72" s="1138"/>
      <c r="V72" s="1138"/>
      <c r="W72" s="1139"/>
      <c r="X72" s="1154"/>
      <c r="Y72" s="1138"/>
      <c r="Z72" s="1138"/>
      <c r="AA72" s="1138"/>
      <c r="AB72" s="1138"/>
      <c r="AC72" s="1138"/>
      <c r="AD72" s="1138"/>
      <c r="AE72" s="1138"/>
      <c r="AF72" s="1139"/>
      <c r="AG72" s="1154"/>
      <c r="AH72" s="1138"/>
      <c r="AI72" s="1138"/>
      <c r="AJ72" s="1138"/>
      <c r="AK72" s="1138"/>
      <c r="AL72" s="1138"/>
      <c r="AM72" s="1138"/>
      <c r="AN72" s="1138"/>
      <c r="AO72" s="1139"/>
    </row>
    <row r="73" spans="2:41" ht="12.75">
      <c r="B73" s="1156">
        <v>67</v>
      </c>
      <c r="C73" s="2208" t="s">
        <v>953</v>
      </c>
      <c r="D73" s="1136" t="s">
        <v>29</v>
      </c>
      <c r="E73" s="1140" t="s">
        <v>1218</v>
      </c>
      <c r="F73" s="1140" t="s">
        <v>1230</v>
      </c>
      <c r="G73" s="1157"/>
      <c r="H73" s="1144"/>
      <c r="I73" s="1506"/>
      <c r="J73" s="1506"/>
      <c r="K73" s="1506"/>
      <c r="L73" s="1158"/>
      <c r="M73" s="1138"/>
      <c r="N73" s="1138"/>
      <c r="O73" s="1158"/>
      <c r="P73" s="1138"/>
      <c r="Q73" s="1138"/>
      <c r="R73" s="1138"/>
      <c r="S73" s="1138"/>
      <c r="T73" s="1138"/>
      <c r="U73" s="1138"/>
      <c r="V73" s="1138"/>
      <c r="W73" s="1139"/>
      <c r="X73" s="1158"/>
      <c r="Y73" s="1138"/>
      <c r="Z73" s="1138"/>
      <c r="AA73" s="1138"/>
      <c r="AB73" s="1138"/>
      <c r="AC73" s="1138"/>
      <c r="AD73" s="1138"/>
      <c r="AE73" s="1138"/>
      <c r="AF73" s="1139"/>
      <c r="AG73" s="1158"/>
      <c r="AH73" s="1138"/>
      <c r="AI73" s="1138"/>
      <c r="AJ73" s="1138"/>
      <c r="AK73" s="1138"/>
      <c r="AL73" s="1138"/>
      <c r="AM73" s="1138"/>
      <c r="AN73" s="1138"/>
      <c r="AO73" s="1139"/>
    </row>
    <row r="74" spans="2:41" ht="24.75" customHeight="1" thickBot="1">
      <c r="B74" s="1538">
        <v>68</v>
      </c>
      <c r="C74" s="2209" t="s">
        <v>954</v>
      </c>
      <c r="D74" s="1121" t="s">
        <v>29</v>
      </c>
      <c r="E74" s="1145" t="s">
        <v>49</v>
      </c>
      <c r="F74" s="2016" t="s">
        <v>49</v>
      </c>
      <c r="G74" s="1160"/>
      <c r="H74" s="1147">
        <f>SUM(I74:K74)</f>
        <v>0</v>
      </c>
      <c r="I74" s="1149"/>
      <c r="J74" s="1149"/>
      <c r="K74" s="1149"/>
      <c r="L74" s="1149"/>
      <c r="M74" s="1148">
        <f>SUM(M67:M73)</f>
        <v>0</v>
      </c>
      <c r="N74" s="1148">
        <f>SUM(N67:N73)</f>
        <v>0</v>
      </c>
      <c r="O74" s="1159"/>
      <c r="P74" s="1148">
        <f>SUM(P$67:P$73)</f>
        <v>0</v>
      </c>
      <c r="Q74" s="1148">
        <f t="shared" ref="Q74" si="6">SUM(Q$67:Q$73)</f>
        <v>0</v>
      </c>
      <c r="R74" s="1148">
        <f>SUM(R$67:R$73)</f>
        <v>0</v>
      </c>
      <c r="S74" s="1148">
        <f>SUM(S$67:S$73)</f>
        <v>0</v>
      </c>
      <c r="T74" s="1148">
        <f>SUM(T$67:T$73)</f>
        <v>0</v>
      </c>
      <c r="U74" s="1148">
        <f>SUM(U$67:U$73)</f>
        <v>0</v>
      </c>
      <c r="V74" s="1148">
        <f>SUM(V$67:V$73)</f>
        <v>0</v>
      </c>
      <c r="W74" s="1148">
        <f>O74+S74+T74+U74+V74</f>
        <v>0</v>
      </c>
      <c r="X74" s="1159"/>
      <c r="Y74" s="1148">
        <f>SUM(Y$67:Y$73)</f>
        <v>0</v>
      </c>
      <c r="Z74" s="1148">
        <f t="shared" ref="Z74" si="7">SUM(Z$67:Z$73)</f>
        <v>0</v>
      </c>
      <c r="AA74" s="1148">
        <f>SUM(AA$67:AA$73)</f>
        <v>0</v>
      </c>
      <c r="AB74" s="1148">
        <f>SUM(AB$67:AB$73)</f>
        <v>0</v>
      </c>
      <c r="AC74" s="1148">
        <f>SUM(AC$67:AC$73)</f>
        <v>0</v>
      </c>
      <c r="AD74" s="1148">
        <f>SUM(AD$67:AD$73)</f>
        <v>0</v>
      </c>
      <c r="AE74" s="1148">
        <f>SUM(AE$67:AE$73)</f>
        <v>0</v>
      </c>
      <c r="AF74" s="1148">
        <f>X74+AB74+AC74+AD74+AE74</f>
        <v>0</v>
      </c>
      <c r="AG74" s="1159"/>
      <c r="AH74" s="1148">
        <f>SUM(AH$67:AH$73)</f>
        <v>0</v>
      </c>
      <c r="AI74" s="1148">
        <f t="shared" ref="AI74" si="8">SUM(AI$67:AI$73)</f>
        <v>0</v>
      </c>
      <c r="AJ74" s="1148">
        <f>SUM(AJ$67:AJ$73)</f>
        <v>0</v>
      </c>
      <c r="AK74" s="1148">
        <f>SUM(AK$67:AK$73)</f>
        <v>0</v>
      </c>
      <c r="AL74" s="1148">
        <f>SUM(AL$67:AL$73)</f>
        <v>0</v>
      </c>
      <c r="AM74" s="1148">
        <f>SUM(AM$67:AM$73)</f>
        <v>0</v>
      </c>
      <c r="AN74" s="1148">
        <f>SUM(AN$67:AN$73)</f>
        <v>0</v>
      </c>
      <c r="AO74" s="1148">
        <f>AG74+AK74+AL74+AM74+AN74</f>
        <v>0</v>
      </c>
    </row>
    <row r="75" spans="2:41" ht="13.5" customHeight="1">
      <c r="B75" s="1123">
        <v>69</v>
      </c>
      <c r="C75" s="2203" t="s">
        <v>953</v>
      </c>
      <c r="D75" s="1161" t="s">
        <v>186</v>
      </c>
      <c r="E75" s="1113" t="s">
        <v>49</v>
      </c>
      <c r="F75" s="2013" t="s">
        <v>187</v>
      </c>
      <c r="G75" s="1125"/>
      <c r="H75" s="2223"/>
      <c r="I75" s="2218"/>
      <c r="J75" s="2218"/>
      <c r="K75" s="2218"/>
      <c r="L75" s="1150"/>
      <c r="M75" s="1162"/>
      <c r="N75" s="1162"/>
      <c r="O75" s="1150"/>
      <c r="P75" s="1162"/>
      <c r="Q75" s="1162"/>
      <c r="R75" s="1162"/>
      <c r="S75" s="1162"/>
      <c r="T75" s="1162"/>
      <c r="U75" s="1162"/>
      <c r="V75" s="1162"/>
      <c r="W75" s="1163"/>
      <c r="X75" s="1150"/>
      <c r="Y75" s="1162"/>
      <c r="Z75" s="1162"/>
      <c r="AA75" s="1162"/>
      <c r="AB75" s="1162"/>
      <c r="AC75" s="1162"/>
      <c r="AD75" s="1162"/>
      <c r="AE75" s="1162"/>
      <c r="AF75" s="1163"/>
      <c r="AG75" s="1150"/>
      <c r="AH75" s="1162"/>
      <c r="AI75" s="1162"/>
      <c r="AJ75" s="1162"/>
      <c r="AK75" s="1162"/>
      <c r="AL75" s="1162"/>
      <c r="AM75" s="1162"/>
      <c r="AN75" s="1162"/>
      <c r="AO75" s="1163"/>
    </row>
    <row r="76" spans="2:41" ht="13.5" customHeight="1">
      <c r="B76" s="1123">
        <v>70</v>
      </c>
      <c r="C76" s="2203" t="s">
        <v>953</v>
      </c>
      <c r="D76" s="1164" t="s">
        <v>186</v>
      </c>
      <c r="E76" s="1122" t="s">
        <v>49</v>
      </c>
      <c r="F76" s="2013" t="s">
        <v>188</v>
      </c>
      <c r="G76" s="1125"/>
      <c r="H76" s="2223"/>
      <c r="I76" s="2218"/>
      <c r="J76" s="2218"/>
      <c r="K76" s="2218"/>
      <c r="L76" s="1150"/>
      <c r="M76" s="1126"/>
      <c r="N76" s="1126"/>
      <c r="O76" s="1150"/>
      <c r="P76" s="1126"/>
      <c r="Q76" s="1126"/>
      <c r="R76" s="1126"/>
      <c r="S76" s="1126"/>
      <c r="T76" s="1126"/>
      <c r="U76" s="1126"/>
      <c r="V76" s="1126"/>
      <c r="W76" s="1127"/>
      <c r="X76" s="1150"/>
      <c r="Y76" s="1126"/>
      <c r="Z76" s="1126"/>
      <c r="AA76" s="1126"/>
      <c r="AB76" s="1126"/>
      <c r="AC76" s="1126"/>
      <c r="AD76" s="1126"/>
      <c r="AE76" s="1126"/>
      <c r="AF76" s="1127"/>
      <c r="AG76" s="1150"/>
      <c r="AH76" s="1126"/>
      <c r="AI76" s="1126"/>
      <c r="AJ76" s="1126"/>
      <c r="AK76" s="1126"/>
      <c r="AL76" s="1126"/>
      <c r="AM76" s="1126"/>
      <c r="AN76" s="1126"/>
      <c r="AO76" s="1127"/>
    </row>
    <row r="77" spans="2:41" ht="13.5" customHeight="1">
      <c r="B77" s="1123">
        <v>71</v>
      </c>
      <c r="C77" s="2203" t="s">
        <v>953</v>
      </c>
      <c r="D77" s="1164" t="s">
        <v>186</v>
      </c>
      <c r="E77" s="1122" t="s">
        <v>49</v>
      </c>
      <c r="F77" s="2013" t="s">
        <v>189</v>
      </c>
      <c r="G77" s="1124"/>
      <c r="H77" s="1118"/>
      <c r="I77" s="2218"/>
      <c r="J77" s="2218"/>
      <c r="K77" s="2218"/>
      <c r="L77" s="1150"/>
      <c r="M77" s="1126"/>
      <c r="N77" s="1126"/>
      <c r="O77" s="1150"/>
      <c r="P77" s="1126"/>
      <c r="Q77" s="1126"/>
      <c r="R77" s="1126"/>
      <c r="S77" s="1126"/>
      <c r="T77" s="1126"/>
      <c r="U77" s="1126"/>
      <c r="V77" s="1126"/>
      <c r="W77" s="1127"/>
      <c r="X77" s="1150"/>
      <c r="Y77" s="1126"/>
      <c r="Z77" s="1126"/>
      <c r="AA77" s="1126"/>
      <c r="AB77" s="1126"/>
      <c r="AC77" s="1126"/>
      <c r="AD77" s="1126"/>
      <c r="AE77" s="1126"/>
      <c r="AF77" s="1127"/>
      <c r="AG77" s="1150"/>
      <c r="AH77" s="1126"/>
      <c r="AI77" s="1126"/>
      <c r="AJ77" s="1126"/>
      <c r="AK77" s="1126"/>
      <c r="AL77" s="1126"/>
      <c r="AM77" s="1126"/>
      <c r="AN77" s="1126"/>
      <c r="AO77" s="1127"/>
    </row>
    <row r="78" spans="2:41" ht="13.5" customHeight="1">
      <c r="B78" s="1153">
        <v>72</v>
      </c>
      <c r="C78" s="2207" t="s">
        <v>953</v>
      </c>
      <c r="D78" s="2008" t="s">
        <v>186</v>
      </c>
      <c r="E78" s="1177" t="s">
        <v>49</v>
      </c>
      <c r="F78" s="2013" t="s">
        <v>190</v>
      </c>
      <c r="G78" s="1128"/>
      <c r="H78" s="1137"/>
      <c r="I78" s="1506"/>
      <c r="J78" s="1506"/>
      <c r="K78" s="1506"/>
      <c r="L78" s="1154"/>
      <c r="M78" s="1165"/>
      <c r="N78" s="1165"/>
      <c r="O78" s="1154"/>
      <c r="P78" s="1165"/>
      <c r="Q78" s="1165"/>
      <c r="R78" s="1165"/>
      <c r="S78" s="1165"/>
      <c r="T78" s="1165"/>
      <c r="U78" s="1165"/>
      <c r="V78" s="1165"/>
      <c r="W78" s="1166"/>
      <c r="X78" s="1154"/>
      <c r="Y78" s="1165"/>
      <c r="Z78" s="1165"/>
      <c r="AA78" s="1165"/>
      <c r="AB78" s="1165"/>
      <c r="AC78" s="1165"/>
      <c r="AD78" s="1165"/>
      <c r="AE78" s="1165"/>
      <c r="AF78" s="1166"/>
      <c r="AG78" s="1154"/>
      <c r="AH78" s="1165"/>
      <c r="AI78" s="1165"/>
      <c r="AJ78" s="1165"/>
      <c r="AK78" s="1165"/>
      <c r="AL78" s="1165"/>
      <c r="AM78" s="1165"/>
      <c r="AN78" s="1165"/>
      <c r="AO78" s="1166"/>
    </row>
    <row r="79" spans="2:41" ht="28.5" customHeight="1">
      <c r="B79" s="1183">
        <v>73</v>
      </c>
      <c r="C79" s="2210" t="s">
        <v>953</v>
      </c>
      <c r="D79" s="2008" t="s">
        <v>186</v>
      </c>
      <c r="E79" s="1177" t="s">
        <v>49</v>
      </c>
      <c r="F79" s="1140" t="s">
        <v>1230</v>
      </c>
      <c r="G79" s="1142"/>
      <c r="H79" s="2225"/>
      <c r="I79" s="2222"/>
      <c r="J79" s="2222"/>
      <c r="K79" s="2222"/>
      <c r="L79" s="1501"/>
      <c r="M79" s="1502"/>
      <c r="N79" s="1502"/>
      <c r="O79" s="1158"/>
      <c r="P79" s="1502"/>
      <c r="Q79" s="1502"/>
      <c r="R79" s="1502"/>
      <c r="S79" s="1502"/>
      <c r="T79" s="1502"/>
      <c r="U79" s="1502"/>
      <c r="V79" s="1502"/>
      <c r="W79" s="1503"/>
      <c r="X79" s="1158"/>
      <c r="Y79" s="1502"/>
      <c r="Z79" s="1502"/>
      <c r="AA79" s="1502"/>
      <c r="AB79" s="1502"/>
      <c r="AC79" s="1502"/>
      <c r="AD79" s="1502"/>
      <c r="AE79" s="1502"/>
      <c r="AF79" s="1503"/>
      <c r="AG79" s="1158"/>
      <c r="AH79" s="1502"/>
      <c r="AI79" s="1502"/>
      <c r="AJ79" s="1502"/>
      <c r="AK79" s="1502"/>
      <c r="AL79" s="1502"/>
      <c r="AM79" s="1502"/>
      <c r="AN79" s="1502"/>
      <c r="AO79" s="1503"/>
    </row>
    <row r="80" spans="2:41" ht="28.5" customHeight="1" thickBot="1">
      <c r="B80" s="1538">
        <v>74</v>
      </c>
      <c r="C80" s="2209" t="s">
        <v>954</v>
      </c>
      <c r="D80" s="1164" t="s">
        <v>186</v>
      </c>
      <c r="E80" s="1145" t="s">
        <v>49</v>
      </c>
      <c r="F80" s="2016" t="s">
        <v>49</v>
      </c>
      <c r="G80" s="1167"/>
      <c r="H80" s="1147">
        <f>SUM(I80:K80)</f>
        <v>0</v>
      </c>
      <c r="I80" s="1149"/>
      <c r="J80" s="1149"/>
      <c r="K80" s="1149"/>
      <c r="L80" s="1149"/>
      <c r="M80" s="1168">
        <f>SUM(M75:M79)</f>
        <v>0</v>
      </c>
      <c r="N80" s="1168">
        <f>SUM(N75:N79)</f>
        <v>0</v>
      </c>
      <c r="O80" s="1169"/>
      <c r="P80" s="1168">
        <f>SUM(P$75:P$79)</f>
        <v>0</v>
      </c>
      <c r="Q80" s="1168">
        <f t="shared" ref="Q80:V80" si="9">SUM(Q$75:Q$79)</f>
        <v>0</v>
      </c>
      <c r="R80" s="1168">
        <f t="shared" si="9"/>
        <v>0</v>
      </c>
      <c r="S80" s="1168">
        <f t="shared" si="9"/>
        <v>0</v>
      </c>
      <c r="T80" s="1168">
        <f t="shared" si="9"/>
        <v>0</v>
      </c>
      <c r="U80" s="1168">
        <f t="shared" si="9"/>
        <v>0</v>
      </c>
      <c r="V80" s="1168">
        <f t="shared" si="9"/>
        <v>0</v>
      </c>
      <c r="W80" s="1168">
        <f>O80+S80+T80+U80+V80</f>
        <v>0</v>
      </c>
      <c r="X80" s="1169"/>
      <c r="Y80" s="1168">
        <f>SUM(Y$75:Y$79)</f>
        <v>0</v>
      </c>
      <c r="Z80" s="1168">
        <f t="shared" ref="Z80:AE80" si="10">SUM(Z$75:Z$79)</f>
        <v>0</v>
      </c>
      <c r="AA80" s="1168">
        <f t="shared" si="10"/>
        <v>0</v>
      </c>
      <c r="AB80" s="1168">
        <f t="shared" si="10"/>
        <v>0</v>
      </c>
      <c r="AC80" s="1168">
        <f t="shared" si="10"/>
        <v>0</v>
      </c>
      <c r="AD80" s="1168">
        <f t="shared" si="10"/>
        <v>0</v>
      </c>
      <c r="AE80" s="1168">
        <f t="shared" si="10"/>
        <v>0</v>
      </c>
      <c r="AF80" s="1168">
        <f>X80+AB80+AC80+AD80+AE80</f>
        <v>0</v>
      </c>
      <c r="AG80" s="1169"/>
      <c r="AH80" s="1168">
        <f>SUM(AH$75:AH$79)</f>
        <v>0</v>
      </c>
      <c r="AI80" s="1168">
        <f t="shared" ref="AI80:AN80" si="11">SUM(AI$75:AI$79)</f>
        <v>0</v>
      </c>
      <c r="AJ80" s="1168">
        <f t="shared" si="11"/>
        <v>0</v>
      </c>
      <c r="AK80" s="1168">
        <f t="shared" si="11"/>
        <v>0</v>
      </c>
      <c r="AL80" s="1168">
        <f t="shared" si="11"/>
        <v>0</v>
      </c>
      <c r="AM80" s="1168">
        <f t="shared" si="11"/>
        <v>0</v>
      </c>
      <c r="AN80" s="1168">
        <f t="shared" si="11"/>
        <v>0</v>
      </c>
      <c r="AO80" s="1168">
        <f>AG80+AK80+AL80+AM80+AN80</f>
        <v>0</v>
      </c>
    </row>
    <row r="81" spans="2:41" ht="13.5" customHeight="1">
      <c r="B81" s="1114">
        <v>75</v>
      </c>
      <c r="C81" s="2202" t="s">
        <v>953</v>
      </c>
      <c r="D81" s="1170" t="s">
        <v>191</v>
      </c>
      <c r="E81" s="1122" t="s">
        <v>49</v>
      </c>
      <c r="F81" s="2012" t="s">
        <v>192</v>
      </c>
      <c r="G81" s="1125"/>
      <c r="H81" s="2223"/>
      <c r="I81" s="1216"/>
      <c r="J81" s="1216"/>
      <c r="K81" s="1216"/>
      <c r="L81" s="1171"/>
      <c r="M81" s="1172"/>
      <c r="N81" s="1172"/>
      <c r="O81" s="1171"/>
      <c r="P81" s="1172"/>
      <c r="Q81" s="1172"/>
      <c r="R81" s="1172"/>
      <c r="S81" s="1172"/>
      <c r="T81" s="1172"/>
      <c r="U81" s="1172"/>
      <c r="V81" s="1172"/>
      <c r="W81" s="1173"/>
      <c r="X81" s="1171"/>
      <c r="Y81" s="1172"/>
      <c r="Z81" s="1172"/>
      <c r="AA81" s="1172"/>
      <c r="AB81" s="1172"/>
      <c r="AC81" s="1172"/>
      <c r="AD81" s="1172"/>
      <c r="AE81" s="1172"/>
      <c r="AF81" s="1173"/>
      <c r="AG81" s="1171"/>
      <c r="AH81" s="1172"/>
      <c r="AI81" s="1172"/>
      <c r="AJ81" s="1172"/>
      <c r="AK81" s="1172"/>
      <c r="AL81" s="1172"/>
      <c r="AM81" s="1172"/>
      <c r="AN81" s="1172"/>
      <c r="AO81" s="1173"/>
    </row>
    <row r="82" spans="2:41" ht="13.5" customHeight="1">
      <c r="B82" s="1123">
        <v>76</v>
      </c>
      <c r="C82" s="2203" t="s">
        <v>953</v>
      </c>
      <c r="D82" s="1174" t="s">
        <v>191</v>
      </c>
      <c r="E82" s="1122" t="s">
        <v>49</v>
      </c>
      <c r="F82" s="2013" t="s">
        <v>608</v>
      </c>
      <c r="G82" s="1125"/>
      <c r="H82" s="2223"/>
      <c r="I82" s="2218"/>
      <c r="J82" s="2218"/>
      <c r="K82" s="2218"/>
      <c r="L82" s="1175"/>
      <c r="M82" s="1126"/>
      <c r="N82" s="1126"/>
      <c r="O82" s="1175"/>
      <c r="P82" s="1126"/>
      <c r="Q82" s="1126"/>
      <c r="R82" s="1126"/>
      <c r="S82" s="1126"/>
      <c r="T82" s="1126"/>
      <c r="U82" s="1126"/>
      <c r="V82" s="1126"/>
      <c r="W82" s="1127"/>
      <c r="X82" s="1175"/>
      <c r="Y82" s="1126"/>
      <c r="Z82" s="1126"/>
      <c r="AA82" s="1126"/>
      <c r="AB82" s="1126"/>
      <c r="AC82" s="1126"/>
      <c r="AD82" s="1126"/>
      <c r="AE82" s="1126"/>
      <c r="AF82" s="1127"/>
      <c r="AG82" s="1175"/>
      <c r="AH82" s="1126"/>
      <c r="AI82" s="1126"/>
      <c r="AJ82" s="1126"/>
      <c r="AK82" s="1126"/>
      <c r="AL82" s="1126"/>
      <c r="AM82" s="1126"/>
      <c r="AN82" s="1126"/>
      <c r="AO82" s="1127"/>
    </row>
    <row r="83" spans="2:41" ht="13.5" customHeight="1">
      <c r="B83" s="1123">
        <v>77</v>
      </c>
      <c r="C83" s="2203" t="s">
        <v>953</v>
      </c>
      <c r="D83" s="1174" t="s">
        <v>191</v>
      </c>
      <c r="E83" s="1122" t="s">
        <v>49</v>
      </c>
      <c r="F83" s="2014" t="s">
        <v>193</v>
      </c>
      <c r="G83" s="1128"/>
      <c r="H83" s="1144"/>
      <c r="I83" s="1506"/>
      <c r="J83" s="1506"/>
      <c r="K83" s="1506"/>
      <c r="L83" s="1504"/>
      <c r="M83" s="1165"/>
      <c r="N83" s="1165"/>
      <c r="O83" s="1504"/>
      <c r="P83" s="1165"/>
      <c r="Q83" s="1165"/>
      <c r="R83" s="1165"/>
      <c r="S83" s="1165"/>
      <c r="T83" s="1165"/>
      <c r="U83" s="1165"/>
      <c r="V83" s="1165"/>
      <c r="W83" s="1166"/>
      <c r="X83" s="1504"/>
      <c r="Y83" s="1165"/>
      <c r="Z83" s="1165"/>
      <c r="AA83" s="1165"/>
      <c r="AB83" s="1165"/>
      <c r="AC83" s="1165"/>
      <c r="AD83" s="1165"/>
      <c r="AE83" s="1165"/>
      <c r="AF83" s="1166"/>
      <c r="AG83" s="1504"/>
      <c r="AH83" s="1165"/>
      <c r="AI83" s="1165"/>
      <c r="AJ83" s="1165"/>
      <c r="AK83" s="1165"/>
      <c r="AL83" s="1165"/>
      <c r="AM83" s="1165"/>
      <c r="AN83" s="1165"/>
      <c r="AO83" s="1166"/>
    </row>
    <row r="84" spans="2:41" ht="43.5" customHeight="1">
      <c r="B84" s="1183">
        <v>78</v>
      </c>
      <c r="C84" s="2210" t="s">
        <v>953</v>
      </c>
      <c r="D84" s="1176" t="s">
        <v>191</v>
      </c>
      <c r="E84" s="1177" t="s">
        <v>1218</v>
      </c>
      <c r="F84" s="1140" t="s">
        <v>1230</v>
      </c>
      <c r="G84" s="1125"/>
      <c r="H84" s="2223"/>
      <c r="I84" s="2218"/>
      <c r="J84" s="2218"/>
      <c r="K84" s="2218"/>
      <c r="L84" s="2224"/>
      <c r="M84" s="1126"/>
      <c r="N84" s="1126"/>
      <c r="O84" s="1158"/>
      <c r="P84" s="1126"/>
      <c r="Q84" s="1126"/>
      <c r="R84" s="1126"/>
      <c r="S84" s="1126"/>
      <c r="T84" s="1126"/>
      <c r="U84" s="1126"/>
      <c r="V84" s="1126"/>
      <c r="W84" s="1503"/>
      <c r="X84" s="1158"/>
      <c r="Y84" s="1126"/>
      <c r="Z84" s="1126"/>
      <c r="AA84" s="1126"/>
      <c r="AB84" s="1126"/>
      <c r="AC84" s="1126"/>
      <c r="AD84" s="1126"/>
      <c r="AE84" s="1126"/>
      <c r="AF84" s="1503"/>
      <c r="AG84" s="1158"/>
      <c r="AH84" s="1126"/>
      <c r="AI84" s="1126"/>
      <c r="AJ84" s="1126"/>
      <c r="AK84" s="1126"/>
      <c r="AL84" s="1126"/>
      <c r="AM84" s="1126"/>
      <c r="AN84" s="1126"/>
      <c r="AO84" s="1503"/>
    </row>
    <row r="85" spans="2:41" ht="28.5" customHeight="1" thickBot="1">
      <c r="B85" s="1538">
        <v>79</v>
      </c>
      <c r="C85" s="2209" t="s">
        <v>954</v>
      </c>
      <c r="D85" s="1174" t="s">
        <v>191</v>
      </c>
      <c r="E85" s="1145" t="s">
        <v>49</v>
      </c>
      <c r="F85" s="2016" t="s">
        <v>49</v>
      </c>
      <c r="G85" s="1146"/>
      <c r="H85" s="1147">
        <f>SUM(I85:K85)</f>
        <v>0</v>
      </c>
      <c r="I85" s="1149"/>
      <c r="J85" s="1149"/>
      <c r="K85" s="1149"/>
      <c r="L85" s="1149"/>
      <c r="M85" s="1148">
        <f>SUM(M81:M84)</f>
        <v>0</v>
      </c>
      <c r="N85" s="1148">
        <f>SUM(N81:N84)</f>
        <v>0</v>
      </c>
      <c r="O85" s="1159"/>
      <c r="P85" s="1148">
        <f>SUM(P$81:P$84)</f>
        <v>0</v>
      </c>
      <c r="Q85" s="1148">
        <f>SUM(Q$81:Q$84)</f>
        <v>0</v>
      </c>
      <c r="R85" s="1148">
        <f t="shared" ref="R85:V85" si="12">SUM(R$81:R$83)</f>
        <v>0</v>
      </c>
      <c r="S85" s="1148">
        <f t="shared" si="12"/>
        <v>0</v>
      </c>
      <c r="T85" s="1148">
        <f t="shared" si="12"/>
        <v>0</v>
      </c>
      <c r="U85" s="1148">
        <f t="shared" si="12"/>
        <v>0</v>
      </c>
      <c r="V85" s="1148">
        <f t="shared" si="12"/>
        <v>0</v>
      </c>
      <c r="W85" s="1148">
        <f>O85+S85+T85+U85+V85</f>
        <v>0</v>
      </c>
      <c r="X85" s="1159"/>
      <c r="Y85" s="1148">
        <f>SUM(Y$81:Y$84)</f>
        <v>0</v>
      </c>
      <c r="Z85" s="1148">
        <f>SUM(Z$81:Z$84)</f>
        <v>0</v>
      </c>
      <c r="AA85" s="1148">
        <f t="shared" ref="AA85:AE85" si="13">SUM(AA$81:AA$83)</f>
        <v>0</v>
      </c>
      <c r="AB85" s="1148">
        <f t="shared" si="13"/>
        <v>0</v>
      </c>
      <c r="AC85" s="1148">
        <f t="shared" si="13"/>
        <v>0</v>
      </c>
      <c r="AD85" s="1148">
        <f t="shared" si="13"/>
        <v>0</v>
      </c>
      <c r="AE85" s="1148">
        <f t="shared" si="13"/>
        <v>0</v>
      </c>
      <c r="AF85" s="1148">
        <f>X85+AB85+AC85+AD85+AE85</f>
        <v>0</v>
      </c>
      <c r="AG85" s="1159"/>
      <c r="AH85" s="1148">
        <f>SUM(AH$81:AH$84)</f>
        <v>0</v>
      </c>
      <c r="AI85" s="1148">
        <f>SUM(AI$81:AI$84)</f>
        <v>0</v>
      </c>
      <c r="AJ85" s="1148">
        <f t="shared" ref="AJ85:AN85" si="14">SUM(AJ$81:AJ$83)</f>
        <v>0</v>
      </c>
      <c r="AK85" s="1148">
        <f t="shared" si="14"/>
        <v>0</v>
      </c>
      <c r="AL85" s="1148">
        <f t="shared" si="14"/>
        <v>0</v>
      </c>
      <c r="AM85" s="1148">
        <f t="shared" si="14"/>
        <v>0</v>
      </c>
      <c r="AN85" s="1148">
        <f t="shared" si="14"/>
        <v>0</v>
      </c>
      <c r="AO85" s="1148">
        <f>AG85+AK85+AL85+AM85+AN85</f>
        <v>0</v>
      </c>
    </row>
    <row r="86" spans="2:41" ht="30" customHeight="1">
      <c r="B86" s="1179">
        <v>80</v>
      </c>
      <c r="C86" s="2211" t="s">
        <v>953</v>
      </c>
      <c r="D86" s="1112" t="s">
        <v>194</v>
      </c>
      <c r="E86" s="1178" t="s">
        <v>195</v>
      </c>
      <c r="F86" s="1113" t="s">
        <v>196</v>
      </c>
      <c r="G86" s="1180"/>
      <c r="H86" s="2226"/>
      <c r="I86" s="1216"/>
      <c r="J86" s="1216"/>
      <c r="K86" s="1216"/>
      <c r="L86" s="1181"/>
      <c r="M86" s="1172"/>
      <c r="N86" s="1172"/>
      <c r="O86" s="2934"/>
      <c r="P86" s="1172"/>
      <c r="Q86" s="1172"/>
      <c r="R86" s="1172"/>
      <c r="S86" s="1172"/>
      <c r="T86" s="1172"/>
      <c r="U86" s="1172"/>
      <c r="V86" s="1172"/>
      <c r="W86" s="1173"/>
      <c r="X86" s="2934"/>
      <c r="Y86" s="1172"/>
      <c r="Z86" s="1172"/>
      <c r="AA86" s="1172"/>
      <c r="AB86" s="1172"/>
      <c r="AC86" s="1172"/>
      <c r="AD86" s="1172"/>
      <c r="AE86" s="1172"/>
      <c r="AF86" s="1173"/>
      <c r="AG86" s="2934"/>
      <c r="AH86" s="1172"/>
      <c r="AI86" s="1172"/>
      <c r="AJ86" s="1172"/>
      <c r="AK86" s="1172"/>
      <c r="AL86" s="1172"/>
      <c r="AM86" s="1172"/>
      <c r="AN86" s="1172"/>
      <c r="AO86" s="1173"/>
    </row>
    <row r="87" spans="2:41" ht="30" customHeight="1">
      <c r="B87" s="1183">
        <v>81</v>
      </c>
      <c r="C87" s="2210" t="s">
        <v>953</v>
      </c>
      <c r="D87" s="1136" t="s">
        <v>194</v>
      </c>
      <c r="E87" s="1182" t="s">
        <v>195</v>
      </c>
      <c r="F87" s="1177" t="s">
        <v>197</v>
      </c>
      <c r="G87" s="1184"/>
      <c r="H87" s="1144"/>
      <c r="I87" s="1506"/>
      <c r="J87" s="1506"/>
      <c r="K87" s="1506"/>
      <c r="L87" s="1201"/>
      <c r="M87" s="1165"/>
      <c r="N87" s="1165"/>
      <c r="O87" s="2935"/>
      <c r="P87" s="1165"/>
      <c r="Q87" s="1165"/>
      <c r="R87" s="1165"/>
      <c r="S87" s="1165"/>
      <c r="T87" s="1165"/>
      <c r="U87" s="1165"/>
      <c r="V87" s="1165"/>
      <c r="W87" s="1166"/>
      <c r="X87" s="2935"/>
      <c r="Y87" s="1165"/>
      <c r="Z87" s="1165"/>
      <c r="AA87" s="1165"/>
      <c r="AB87" s="1165"/>
      <c r="AC87" s="1165"/>
      <c r="AD87" s="1165"/>
      <c r="AE87" s="1165"/>
      <c r="AF87" s="1166"/>
      <c r="AG87" s="2935"/>
      <c r="AH87" s="1165"/>
      <c r="AI87" s="1165"/>
      <c r="AJ87" s="1165"/>
      <c r="AK87" s="1165"/>
      <c r="AL87" s="1165"/>
      <c r="AM87" s="1165"/>
      <c r="AN87" s="1165"/>
      <c r="AO87" s="1166"/>
    </row>
    <row r="88" spans="2:41" ht="30" customHeight="1">
      <c r="B88" s="1188">
        <v>82</v>
      </c>
      <c r="C88" s="2212" t="s">
        <v>953</v>
      </c>
      <c r="D88" s="1121" t="s">
        <v>194</v>
      </c>
      <c r="E88" s="1187" t="s">
        <v>198</v>
      </c>
      <c r="F88" s="1122" t="s">
        <v>199</v>
      </c>
      <c r="G88" s="1185"/>
      <c r="H88" s="2223"/>
      <c r="I88" s="2218"/>
      <c r="J88" s="2218"/>
      <c r="K88" s="2218"/>
      <c r="L88" s="1186"/>
      <c r="M88" s="1189"/>
      <c r="N88" s="1189"/>
      <c r="O88" s="2935"/>
      <c r="P88" s="1189"/>
      <c r="Q88" s="1189"/>
      <c r="R88" s="1189"/>
      <c r="S88" s="1189"/>
      <c r="T88" s="1189"/>
      <c r="U88" s="1189"/>
      <c r="V88" s="1189"/>
      <c r="W88" s="1190"/>
      <c r="X88" s="2935"/>
      <c r="Y88" s="1189"/>
      <c r="Z88" s="1189"/>
      <c r="AA88" s="1189"/>
      <c r="AB88" s="1189"/>
      <c r="AC88" s="1189"/>
      <c r="AD88" s="1189"/>
      <c r="AE88" s="1189"/>
      <c r="AF88" s="1190"/>
      <c r="AG88" s="2935"/>
      <c r="AH88" s="1189"/>
      <c r="AI88" s="1189"/>
      <c r="AJ88" s="1189"/>
      <c r="AK88" s="1189"/>
      <c r="AL88" s="1189"/>
      <c r="AM88" s="1189"/>
      <c r="AN88" s="1189"/>
      <c r="AO88" s="1190"/>
    </row>
    <row r="89" spans="2:41" ht="30" customHeight="1">
      <c r="B89" s="1188">
        <v>83</v>
      </c>
      <c r="C89" s="2212" t="s">
        <v>953</v>
      </c>
      <c r="D89" s="1121" t="s">
        <v>194</v>
      </c>
      <c r="E89" s="1191" t="s">
        <v>198</v>
      </c>
      <c r="F89" s="1122" t="s">
        <v>200</v>
      </c>
      <c r="G89" s="1185"/>
      <c r="H89" s="2223"/>
      <c r="I89" s="2218"/>
      <c r="J89" s="2218"/>
      <c r="K89" s="2218"/>
      <c r="L89" s="1186"/>
      <c r="M89" s="1119"/>
      <c r="N89" s="1119"/>
      <c r="O89" s="2935"/>
      <c r="P89" s="1119"/>
      <c r="Q89" s="1119"/>
      <c r="R89" s="1119"/>
      <c r="S89" s="1119"/>
      <c r="T89" s="1119"/>
      <c r="U89" s="1119"/>
      <c r="V89" s="1119"/>
      <c r="W89" s="1120"/>
      <c r="X89" s="2935"/>
      <c r="Y89" s="1119"/>
      <c r="Z89" s="1119"/>
      <c r="AA89" s="1119"/>
      <c r="AB89" s="1119"/>
      <c r="AC89" s="1119"/>
      <c r="AD89" s="1119"/>
      <c r="AE89" s="1119"/>
      <c r="AF89" s="1120"/>
      <c r="AG89" s="2935"/>
      <c r="AH89" s="1119"/>
      <c r="AI89" s="1119"/>
      <c r="AJ89" s="1119"/>
      <c r="AK89" s="1119"/>
      <c r="AL89" s="1119"/>
      <c r="AM89" s="1119"/>
      <c r="AN89" s="1119"/>
      <c r="AO89" s="1120"/>
    </row>
    <row r="90" spans="2:41" ht="30" customHeight="1">
      <c r="B90" s="1188">
        <v>84</v>
      </c>
      <c r="C90" s="2212" t="s">
        <v>953</v>
      </c>
      <c r="D90" s="1121" t="s">
        <v>194</v>
      </c>
      <c r="E90" s="1191" t="s">
        <v>198</v>
      </c>
      <c r="F90" s="1122" t="s">
        <v>201</v>
      </c>
      <c r="G90" s="1185"/>
      <c r="H90" s="2223"/>
      <c r="I90" s="2218"/>
      <c r="J90" s="2218"/>
      <c r="K90" s="2218"/>
      <c r="L90" s="1186"/>
      <c r="M90" s="1119"/>
      <c r="N90" s="1119"/>
      <c r="O90" s="2935"/>
      <c r="P90" s="1119"/>
      <c r="Q90" s="1119"/>
      <c r="R90" s="1119"/>
      <c r="S90" s="1119"/>
      <c r="T90" s="1119"/>
      <c r="U90" s="1119"/>
      <c r="V90" s="1119"/>
      <c r="W90" s="1120"/>
      <c r="X90" s="2935"/>
      <c r="Y90" s="1119"/>
      <c r="Z90" s="1119"/>
      <c r="AA90" s="1119"/>
      <c r="AB90" s="1119"/>
      <c r="AC90" s="1119"/>
      <c r="AD90" s="1119"/>
      <c r="AE90" s="1119"/>
      <c r="AF90" s="1120"/>
      <c r="AG90" s="2935"/>
      <c r="AH90" s="1119"/>
      <c r="AI90" s="1119"/>
      <c r="AJ90" s="1119"/>
      <c r="AK90" s="1119"/>
      <c r="AL90" s="1119"/>
      <c r="AM90" s="1119"/>
      <c r="AN90" s="1119"/>
      <c r="AO90" s="1120"/>
    </row>
    <row r="91" spans="2:41" ht="30" customHeight="1">
      <c r="B91" s="1183">
        <v>85</v>
      </c>
      <c r="C91" s="2210" t="s">
        <v>953</v>
      </c>
      <c r="D91" s="1136" t="s">
        <v>194</v>
      </c>
      <c r="E91" s="1182" t="s">
        <v>198</v>
      </c>
      <c r="F91" s="1177" t="s">
        <v>202</v>
      </c>
      <c r="G91" s="1184"/>
      <c r="H91" s="1144"/>
      <c r="I91" s="1506"/>
      <c r="J91" s="1506"/>
      <c r="K91" s="1506"/>
      <c r="L91" s="1201"/>
      <c r="M91" s="1192"/>
      <c r="N91" s="1192"/>
      <c r="O91" s="2935"/>
      <c r="P91" s="1192"/>
      <c r="Q91" s="1192"/>
      <c r="R91" s="1192"/>
      <c r="S91" s="1192"/>
      <c r="T91" s="1192"/>
      <c r="U91" s="1192"/>
      <c r="V91" s="1192"/>
      <c r="W91" s="1193"/>
      <c r="X91" s="2935"/>
      <c r="Y91" s="1192"/>
      <c r="Z91" s="1192"/>
      <c r="AA91" s="1192"/>
      <c r="AB91" s="1192"/>
      <c r="AC91" s="1192"/>
      <c r="AD91" s="1192"/>
      <c r="AE91" s="1192"/>
      <c r="AF91" s="1193"/>
      <c r="AG91" s="2935"/>
      <c r="AH91" s="1192"/>
      <c r="AI91" s="1192"/>
      <c r="AJ91" s="1192"/>
      <c r="AK91" s="1192"/>
      <c r="AL91" s="1192"/>
      <c r="AM91" s="1192"/>
      <c r="AN91" s="1192"/>
      <c r="AO91" s="1193"/>
    </row>
    <row r="92" spans="2:41" ht="30" customHeight="1">
      <c r="B92" s="1131">
        <v>86</v>
      </c>
      <c r="C92" s="2204" t="s">
        <v>953</v>
      </c>
      <c r="D92" s="1121" t="s">
        <v>194</v>
      </c>
      <c r="E92" s="1194" t="s">
        <v>203</v>
      </c>
      <c r="F92" s="1130" t="s">
        <v>204</v>
      </c>
      <c r="G92" s="1125" t="s">
        <v>463</v>
      </c>
      <c r="H92" s="2223"/>
      <c r="I92" s="2221"/>
      <c r="J92" s="2221"/>
      <c r="K92" s="2221"/>
      <c r="L92" s="1186"/>
      <c r="M92" s="1195"/>
      <c r="N92" s="1195"/>
      <c r="O92" s="2935"/>
      <c r="P92" s="1195"/>
      <c r="Q92" s="1195"/>
      <c r="R92" s="1195"/>
      <c r="S92" s="1195"/>
      <c r="T92" s="1195"/>
      <c r="U92" s="1195"/>
      <c r="V92" s="1195"/>
      <c r="W92" s="1196"/>
      <c r="X92" s="2935"/>
      <c r="Y92" s="1195"/>
      <c r="Z92" s="1195"/>
      <c r="AA92" s="1195"/>
      <c r="AB92" s="1195"/>
      <c r="AC92" s="1195"/>
      <c r="AD92" s="1195"/>
      <c r="AE92" s="1195"/>
      <c r="AF92" s="1196"/>
      <c r="AG92" s="2935"/>
      <c r="AH92" s="1195"/>
      <c r="AI92" s="1195"/>
      <c r="AJ92" s="1195"/>
      <c r="AK92" s="1195"/>
      <c r="AL92" s="1195"/>
      <c r="AM92" s="1195"/>
      <c r="AN92" s="1195"/>
      <c r="AO92" s="1196"/>
    </row>
    <row r="93" spans="2:41" ht="30" customHeight="1">
      <c r="B93" s="1123">
        <v>87</v>
      </c>
      <c r="C93" s="2203" t="s">
        <v>953</v>
      </c>
      <c r="D93" s="1121" t="s">
        <v>194</v>
      </c>
      <c r="E93" s="1197" t="s">
        <v>203</v>
      </c>
      <c r="F93" s="1122" t="s">
        <v>205</v>
      </c>
      <c r="G93" s="1125" t="s">
        <v>463</v>
      </c>
      <c r="H93" s="2223"/>
      <c r="I93" s="2218"/>
      <c r="J93" s="2218"/>
      <c r="K93" s="2218"/>
      <c r="L93" s="1186"/>
      <c r="M93" s="1119"/>
      <c r="N93" s="1119"/>
      <c r="O93" s="2935"/>
      <c r="P93" s="1119"/>
      <c r="Q93" s="1119"/>
      <c r="R93" s="1119"/>
      <c r="S93" s="1119"/>
      <c r="T93" s="1119"/>
      <c r="U93" s="1119"/>
      <c r="V93" s="1119"/>
      <c r="W93" s="1120"/>
      <c r="X93" s="2935"/>
      <c r="Y93" s="1119"/>
      <c r="Z93" s="1119"/>
      <c r="AA93" s="1119"/>
      <c r="AB93" s="1119"/>
      <c r="AC93" s="1119"/>
      <c r="AD93" s="1119"/>
      <c r="AE93" s="1119"/>
      <c r="AF93" s="1120"/>
      <c r="AG93" s="2935"/>
      <c r="AH93" s="1119"/>
      <c r="AI93" s="1119"/>
      <c r="AJ93" s="1119"/>
      <c r="AK93" s="1119"/>
      <c r="AL93" s="1119"/>
      <c r="AM93" s="1119"/>
      <c r="AN93" s="1119"/>
      <c r="AO93" s="1120"/>
    </row>
    <row r="94" spans="2:41" ht="30" customHeight="1">
      <c r="B94" s="1123">
        <v>88</v>
      </c>
      <c r="C94" s="2203" t="s">
        <v>953</v>
      </c>
      <c r="D94" s="1121" t="s">
        <v>194</v>
      </c>
      <c r="E94" s="1197" t="s">
        <v>203</v>
      </c>
      <c r="F94" s="2013" t="s">
        <v>206</v>
      </c>
      <c r="G94" s="1125"/>
      <c r="H94" s="2223"/>
      <c r="I94" s="2218"/>
      <c r="J94" s="2218"/>
      <c r="K94" s="2218"/>
      <c r="L94" s="1186"/>
      <c r="M94" s="1119"/>
      <c r="N94" s="1119"/>
      <c r="O94" s="2935"/>
      <c r="P94" s="1119"/>
      <c r="Q94" s="1119"/>
      <c r="R94" s="1119"/>
      <c r="S94" s="1119"/>
      <c r="T94" s="1119"/>
      <c r="U94" s="1119"/>
      <c r="V94" s="1119"/>
      <c r="W94" s="1120"/>
      <c r="X94" s="2935"/>
      <c r="Y94" s="1119"/>
      <c r="Z94" s="1119"/>
      <c r="AA94" s="1119"/>
      <c r="AB94" s="1119"/>
      <c r="AC94" s="1119"/>
      <c r="AD94" s="1119"/>
      <c r="AE94" s="1119"/>
      <c r="AF94" s="1120"/>
      <c r="AG94" s="2935"/>
      <c r="AH94" s="1119"/>
      <c r="AI94" s="1119"/>
      <c r="AJ94" s="1119"/>
      <c r="AK94" s="1119"/>
      <c r="AL94" s="1119"/>
      <c r="AM94" s="1119"/>
      <c r="AN94" s="1119"/>
      <c r="AO94" s="1120"/>
    </row>
    <row r="95" spans="2:41" ht="30" customHeight="1">
      <c r="B95" s="1123">
        <v>89</v>
      </c>
      <c r="C95" s="2203" t="s">
        <v>953</v>
      </c>
      <c r="D95" s="1121" t="s">
        <v>194</v>
      </c>
      <c r="E95" s="1197" t="s">
        <v>203</v>
      </c>
      <c r="F95" s="2013" t="s">
        <v>207</v>
      </c>
      <c r="G95" s="1124"/>
      <c r="H95" s="2223"/>
      <c r="I95" s="2218"/>
      <c r="J95" s="2218"/>
      <c r="K95" s="2218"/>
      <c r="L95" s="1186"/>
      <c r="M95" s="1126"/>
      <c r="N95" s="1126"/>
      <c r="O95" s="2935"/>
      <c r="P95" s="1126"/>
      <c r="Q95" s="1126"/>
      <c r="R95" s="1126"/>
      <c r="S95" s="1126"/>
      <c r="T95" s="1126"/>
      <c r="U95" s="1126"/>
      <c r="V95" s="1126"/>
      <c r="W95" s="1127"/>
      <c r="X95" s="2935"/>
      <c r="Y95" s="1126"/>
      <c r="Z95" s="1126"/>
      <c r="AA95" s="1126"/>
      <c r="AB95" s="1126"/>
      <c r="AC95" s="1126"/>
      <c r="AD95" s="1126"/>
      <c r="AE95" s="1126"/>
      <c r="AF95" s="1127"/>
      <c r="AG95" s="2935"/>
      <c r="AH95" s="1126"/>
      <c r="AI95" s="1126"/>
      <c r="AJ95" s="1126"/>
      <c r="AK95" s="1126"/>
      <c r="AL95" s="1126"/>
      <c r="AM95" s="1126"/>
      <c r="AN95" s="1126"/>
      <c r="AO95" s="1127"/>
    </row>
    <row r="96" spans="2:41" ht="30" customHeight="1">
      <c r="B96" s="1153">
        <v>90</v>
      </c>
      <c r="C96" s="2207" t="s">
        <v>953</v>
      </c>
      <c r="D96" s="1136" t="s">
        <v>194</v>
      </c>
      <c r="E96" s="1198" t="s">
        <v>203</v>
      </c>
      <c r="F96" s="2014" t="s">
        <v>208</v>
      </c>
      <c r="G96" s="1128"/>
      <c r="H96" s="1144"/>
      <c r="I96" s="1506"/>
      <c r="J96" s="1506"/>
      <c r="K96" s="1506"/>
      <c r="L96" s="1201"/>
      <c r="M96" s="1165"/>
      <c r="N96" s="1165"/>
      <c r="O96" s="2935"/>
      <c r="P96" s="1165"/>
      <c r="Q96" s="1165"/>
      <c r="R96" s="1165"/>
      <c r="S96" s="1165"/>
      <c r="T96" s="1165"/>
      <c r="U96" s="1165"/>
      <c r="V96" s="1165"/>
      <c r="W96" s="1166"/>
      <c r="X96" s="2935"/>
      <c r="Y96" s="1165"/>
      <c r="Z96" s="1165"/>
      <c r="AA96" s="1165"/>
      <c r="AB96" s="1165"/>
      <c r="AC96" s="1165"/>
      <c r="AD96" s="1165"/>
      <c r="AE96" s="1165"/>
      <c r="AF96" s="1166"/>
      <c r="AG96" s="2935"/>
      <c r="AH96" s="1165"/>
      <c r="AI96" s="1165"/>
      <c r="AJ96" s="1165"/>
      <c r="AK96" s="1165"/>
      <c r="AL96" s="1165"/>
      <c r="AM96" s="1165"/>
      <c r="AN96" s="1165"/>
      <c r="AO96" s="1166"/>
    </row>
    <row r="97" spans="2:41" ht="13.5" customHeight="1">
      <c r="B97" s="1123">
        <v>91</v>
      </c>
      <c r="C97" s="2203" t="s">
        <v>953</v>
      </c>
      <c r="D97" s="1121" t="s">
        <v>194</v>
      </c>
      <c r="E97" s="1194" t="s">
        <v>209</v>
      </c>
      <c r="F97" s="2013" t="s">
        <v>609</v>
      </c>
      <c r="G97" s="1125"/>
      <c r="H97" s="2223"/>
      <c r="I97" s="2221"/>
      <c r="J97" s="2221"/>
      <c r="K97" s="2221"/>
      <c r="L97" s="1186"/>
      <c r="M97" s="1199"/>
      <c r="N97" s="1199"/>
      <c r="O97" s="2935"/>
      <c r="P97" s="1199"/>
      <c r="Q97" s="1199"/>
      <c r="R97" s="1199"/>
      <c r="S97" s="1199"/>
      <c r="T97" s="1199"/>
      <c r="U97" s="1199"/>
      <c r="V97" s="1199"/>
      <c r="W97" s="1200"/>
      <c r="X97" s="2935"/>
      <c r="Y97" s="1199"/>
      <c r="Z97" s="1199"/>
      <c r="AA97" s="1199"/>
      <c r="AB97" s="1199"/>
      <c r="AC97" s="1199"/>
      <c r="AD97" s="1199"/>
      <c r="AE97" s="1199"/>
      <c r="AF97" s="1200"/>
      <c r="AG97" s="2935"/>
      <c r="AH97" s="1199"/>
      <c r="AI97" s="1199"/>
      <c r="AJ97" s="1199"/>
      <c r="AK97" s="1199"/>
      <c r="AL97" s="1199"/>
      <c r="AM97" s="1199"/>
      <c r="AN97" s="1199"/>
      <c r="AO97" s="1200"/>
    </row>
    <row r="98" spans="2:41" ht="13.5" customHeight="1">
      <c r="B98" s="1123">
        <v>92</v>
      </c>
      <c r="C98" s="2203" t="s">
        <v>953</v>
      </c>
      <c r="D98" s="1121" t="s">
        <v>194</v>
      </c>
      <c r="E98" s="1197" t="s">
        <v>209</v>
      </c>
      <c r="F98" s="2013" t="s">
        <v>610</v>
      </c>
      <c r="G98" s="1125"/>
      <c r="H98" s="2223"/>
      <c r="I98" s="2218"/>
      <c r="J98" s="2218"/>
      <c r="K98" s="2218"/>
      <c r="L98" s="1186"/>
      <c r="M98" s="1126"/>
      <c r="N98" s="1126"/>
      <c r="O98" s="2935"/>
      <c r="P98" s="1126"/>
      <c r="Q98" s="1126"/>
      <c r="R98" s="1126"/>
      <c r="S98" s="1126"/>
      <c r="T98" s="1126"/>
      <c r="U98" s="1126"/>
      <c r="V98" s="1126"/>
      <c r="W98" s="1127"/>
      <c r="X98" s="2935"/>
      <c r="Y98" s="1126"/>
      <c r="Z98" s="1126"/>
      <c r="AA98" s="1126"/>
      <c r="AB98" s="1126"/>
      <c r="AC98" s="1126"/>
      <c r="AD98" s="1126"/>
      <c r="AE98" s="1126"/>
      <c r="AF98" s="1127"/>
      <c r="AG98" s="2935"/>
      <c r="AH98" s="1126"/>
      <c r="AI98" s="1126"/>
      <c r="AJ98" s="1126"/>
      <c r="AK98" s="1126"/>
      <c r="AL98" s="1126"/>
      <c r="AM98" s="1126"/>
      <c r="AN98" s="1126"/>
      <c r="AO98" s="1127"/>
    </row>
    <row r="99" spans="2:41" ht="13.5" customHeight="1">
      <c r="B99" s="1123">
        <v>93</v>
      </c>
      <c r="C99" s="2203" t="s">
        <v>953</v>
      </c>
      <c r="D99" s="1121" t="s">
        <v>194</v>
      </c>
      <c r="E99" s="1197" t="s">
        <v>209</v>
      </c>
      <c r="F99" s="2013" t="s">
        <v>611</v>
      </c>
      <c r="G99" s="1125"/>
      <c r="H99" s="2223"/>
      <c r="I99" s="2218"/>
      <c r="J99" s="2218"/>
      <c r="K99" s="2218"/>
      <c r="L99" s="1186"/>
      <c r="M99" s="1126"/>
      <c r="N99" s="1126"/>
      <c r="O99" s="2935"/>
      <c r="P99" s="1126"/>
      <c r="Q99" s="1126"/>
      <c r="R99" s="1126"/>
      <c r="S99" s="1126"/>
      <c r="T99" s="1126"/>
      <c r="U99" s="1126"/>
      <c r="V99" s="1126"/>
      <c r="W99" s="1127"/>
      <c r="X99" s="2935"/>
      <c r="Y99" s="1126"/>
      <c r="Z99" s="1126"/>
      <c r="AA99" s="1126"/>
      <c r="AB99" s="1126"/>
      <c r="AC99" s="1126"/>
      <c r="AD99" s="1126"/>
      <c r="AE99" s="1126"/>
      <c r="AF99" s="1127"/>
      <c r="AG99" s="2935"/>
      <c r="AH99" s="1126"/>
      <c r="AI99" s="1126"/>
      <c r="AJ99" s="1126"/>
      <c r="AK99" s="1126"/>
      <c r="AL99" s="1126"/>
      <c r="AM99" s="1126"/>
      <c r="AN99" s="1126"/>
      <c r="AO99" s="1127"/>
    </row>
    <row r="100" spans="2:41" ht="13.5" customHeight="1">
      <c r="B100" s="1123">
        <v>94</v>
      </c>
      <c r="C100" s="2203" t="s">
        <v>953</v>
      </c>
      <c r="D100" s="1121" t="s">
        <v>194</v>
      </c>
      <c r="E100" s="1197" t="s">
        <v>209</v>
      </c>
      <c r="F100" s="2013" t="s">
        <v>612</v>
      </c>
      <c r="G100" s="1125"/>
      <c r="H100" s="2223"/>
      <c r="I100" s="2218"/>
      <c r="J100" s="2218"/>
      <c r="K100" s="2218"/>
      <c r="L100" s="1186"/>
      <c r="M100" s="1126"/>
      <c r="N100" s="1126"/>
      <c r="O100" s="2935"/>
      <c r="P100" s="1126"/>
      <c r="Q100" s="1126"/>
      <c r="R100" s="1126"/>
      <c r="S100" s="1126"/>
      <c r="T100" s="1126"/>
      <c r="U100" s="1126"/>
      <c r="V100" s="1126"/>
      <c r="W100" s="1127"/>
      <c r="X100" s="2935"/>
      <c r="Y100" s="1126"/>
      <c r="Z100" s="1126"/>
      <c r="AA100" s="1126"/>
      <c r="AB100" s="1126"/>
      <c r="AC100" s="1126"/>
      <c r="AD100" s="1126"/>
      <c r="AE100" s="1126"/>
      <c r="AF100" s="1127"/>
      <c r="AG100" s="2935"/>
      <c r="AH100" s="1126"/>
      <c r="AI100" s="1126"/>
      <c r="AJ100" s="1126"/>
      <c r="AK100" s="1126"/>
      <c r="AL100" s="1126"/>
      <c r="AM100" s="1126"/>
      <c r="AN100" s="1126"/>
      <c r="AO100" s="1127"/>
    </row>
    <row r="101" spans="2:41" ht="13.5" customHeight="1">
      <c r="B101" s="1123">
        <v>95</v>
      </c>
      <c r="C101" s="2203" t="s">
        <v>953</v>
      </c>
      <c r="D101" s="1121" t="s">
        <v>194</v>
      </c>
      <c r="E101" s="1197" t="s">
        <v>209</v>
      </c>
      <c r="F101" s="2013" t="s">
        <v>613</v>
      </c>
      <c r="G101" s="1125"/>
      <c r="H101" s="2223"/>
      <c r="I101" s="2218"/>
      <c r="J101" s="2218"/>
      <c r="K101" s="2218"/>
      <c r="L101" s="1186"/>
      <c r="M101" s="1126"/>
      <c r="N101" s="1126"/>
      <c r="O101" s="2935"/>
      <c r="P101" s="1126"/>
      <c r="Q101" s="1126"/>
      <c r="R101" s="1126"/>
      <c r="S101" s="1126"/>
      <c r="T101" s="1126"/>
      <c r="U101" s="1126"/>
      <c r="V101" s="1126"/>
      <c r="W101" s="1127"/>
      <c r="X101" s="2935"/>
      <c r="Y101" s="1126"/>
      <c r="Z101" s="1126"/>
      <c r="AA101" s="1126"/>
      <c r="AB101" s="1126"/>
      <c r="AC101" s="1126"/>
      <c r="AD101" s="1126"/>
      <c r="AE101" s="1126"/>
      <c r="AF101" s="1127"/>
      <c r="AG101" s="2935"/>
      <c r="AH101" s="1126"/>
      <c r="AI101" s="1126"/>
      <c r="AJ101" s="1126"/>
      <c r="AK101" s="1126"/>
      <c r="AL101" s="1126"/>
      <c r="AM101" s="1126"/>
      <c r="AN101" s="1126"/>
      <c r="AO101" s="1127"/>
    </row>
    <row r="102" spans="2:41" ht="13.5" customHeight="1">
      <c r="B102" s="1153">
        <v>96</v>
      </c>
      <c r="C102" s="2207" t="s">
        <v>953</v>
      </c>
      <c r="D102" s="1136" t="s">
        <v>194</v>
      </c>
      <c r="E102" s="1198" t="s">
        <v>209</v>
      </c>
      <c r="F102" s="2014" t="s">
        <v>614</v>
      </c>
      <c r="G102" s="1157"/>
      <c r="H102" s="1144"/>
      <c r="I102" s="1506"/>
      <c r="J102" s="1506"/>
      <c r="K102" s="1506"/>
      <c r="L102" s="1201"/>
      <c r="M102" s="1165"/>
      <c r="N102" s="1165"/>
      <c r="O102" s="2936"/>
      <c r="P102" s="1165"/>
      <c r="Q102" s="1165"/>
      <c r="R102" s="1165"/>
      <c r="S102" s="1165"/>
      <c r="T102" s="1165"/>
      <c r="U102" s="1165"/>
      <c r="V102" s="1165"/>
      <c r="W102" s="1166"/>
      <c r="X102" s="2936"/>
      <c r="Y102" s="1165"/>
      <c r="Z102" s="1165"/>
      <c r="AA102" s="1165"/>
      <c r="AB102" s="1165"/>
      <c r="AC102" s="1165"/>
      <c r="AD102" s="1165"/>
      <c r="AE102" s="1165"/>
      <c r="AF102" s="1166"/>
      <c r="AG102" s="2936"/>
      <c r="AH102" s="1165"/>
      <c r="AI102" s="1165"/>
      <c r="AJ102" s="1165"/>
      <c r="AK102" s="1165"/>
      <c r="AL102" s="1165"/>
      <c r="AM102" s="1165"/>
      <c r="AN102" s="1165"/>
      <c r="AO102" s="1166"/>
    </row>
    <row r="103" spans="2:41" ht="12.75">
      <c r="B103" s="1156">
        <v>97</v>
      </c>
      <c r="C103" s="2208" t="s">
        <v>953</v>
      </c>
      <c r="D103" s="1155" t="s">
        <v>194</v>
      </c>
      <c r="E103" s="1140" t="s">
        <v>1218</v>
      </c>
      <c r="F103" s="1140" t="s">
        <v>1230</v>
      </c>
      <c r="G103" s="1157"/>
      <c r="H103" s="1144"/>
      <c r="I103" s="1506"/>
      <c r="J103" s="1506"/>
      <c r="K103" s="1506"/>
      <c r="L103" s="1202"/>
      <c r="M103" s="1165"/>
      <c r="N103" s="1165"/>
      <c r="O103" s="1158"/>
      <c r="P103" s="1165"/>
      <c r="Q103" s="1165"/>
      <c r="R103" s="1165"/>
      <c r="S103" s="1165"/>
      <c r="T103" s="1165"/>
      <c r="U103" s="1165"/>
      <c r="V103" s="1165"/>
      <c r="W103" s="1166"/>
      <c r="X103" s="1158"/>
      <c r="Y103" s="1165"/>
      <c r="Z103" s="1165"/>
      <c r="AA103" s="1165"/>
      <c r="AB103" s="1165"/>
      <c r="AC103" s="1165"/>
      <c r="AD103" s="1165"/>
      <c r="AE103" s="1165"/>
      <c r="AF103" s="1166"/>
      <c r="AG103" s="1158"/>
      <c r="AH103" s="1165"/>
      <c r="AI103" s="1165"/>
      <c r="AJ103" s="1165"/>
      <c r="AK103" s="1165"/>
      <c r="AL103" s="1165"/>
      <c r="AM103" s="1165"/>
      <c r="AN103" s="1165"/>
      <c r="AO103" s="1166"/>
    </row>
    <row r="104" spans="2:41" ht="26.1" customHeight="1" thickBot="1">
      <c r="B104" s="1538">
        <v>98</v>
      </c>
      <c r="C104" s="2209" t="s">
        <v>954</v>
      </c>
      <c r="D104" s="1121" t="s">
        <v>194</v>
      </c>
      <c r="E104" s="1145" t="s">
        <v>49</v>
      </c>
      <c r="F104" s="2016" t="s">
        <v>49</v>
      </c>
      <c r="G104" s="1203"/>
      <c r="H104" s="1147">
        <f>SUM(I104:K104)</f>
        <v>0</v>
      </c>
      <c r="I104" s="1149"/>
      <c r="J104" s="1149"/>
      <c r="K104" s="1149"/>
      <c r="L104" s="1149"/>
      <c r="M104" s="1204">
        <f>SUM(M86:M103)</f>
        <v>0</v>
      </c>
      <c r="N104" s="1204">
        <f>SUM(N86:N103)</f>
        <v>0</v>
      </c>
      <c r="O104" s="1205"/>
      <c r="P104" s="1204">
        <f>SUM(P$86:P$103)</f>
        <v>0</v>
      </c>
      <c r="Q104" s="1204">
        <f>SUM(Q$86:Q$103)</f>
        <v>0</v>
      </c>
      <c r="R104" s="1204">
        <f t="shared" ref="R104:V104" si="15">SUM(R$86:R$102)</f>
        <v>0</v>
      </c>
      <c r="S104" s="1204">
        <f t="shared" si="15"/>
        <v>0</v>
      </c>
      <c r="T104" s="1204">
        <f t="shared" si="15"/>
        <v>0</v>
      </c>
      <c r="U104" s="1204">
        <f t="shared" si="15"/>
        <v>0</v>
      </c>
      <c r="V104" s="1204">
        <f t="shared" si="15"/>
        <v>0</v>
      </c>
      <c r="W104" s="1204">
        <f>O104+S104+T104+U104+V104</f>
        <v>0</v>
      </c>
      <c r="X104" s="1205"/>
      <c r="Y104" s="1204">
        <f>SUM(Y$86:Y$103)</f>
        <v>0</v>
      </c>
      <c r="Z104" s="1204">
        <f>SUM(Z$86:Z$103)</f>
        <v>0</v>
      </c>
      <c r="AA104" s="1204">
        <f t="shared" ref="AA104:AE104" si="16">SUM(AA$86:AA$102)</f>
        <v>0</v>
      </c>
      <c r="AB104" s="1204">
        <f t="shared" si="16"/>
        <v>0</v>
      </c>
      <c r="AC104" s="1204">
        <f t="shared" si="16"/>
        <v>0</v>
      </c>
      <c r="AD104" s="1204">
        <f t="shared" si="16"/>
        <v>0</v>
      </c>
      <c r="AE104" s="1204">
        <f t="shared" si="16"/>
        <v>0</v>
      </c>
      <c r="AF104" s="1204">
        <f>X104+AB104+AC104+AD104+AE104</f>
        <v>0</v>
      </c>
      <c r="AG104" s="1205"/>
      <c r="AH104" s="1204">
        <f>SUM(AH$86:AH$103)</f>
        <v>0</v>
      </c>
      <c r="AI104" s="1204">
        <f>SUM(AI$86:AI$103)</f>
        <v>0</v>
      </c>
      <c r="AJ104" s="1204">
        <f t="shared" ref="AJ104:AN104" si="17">SUM(AJ$86:AJ$102)</f>
        <v>0</v>
      </c>
      <c r="AK104" s="1204">
        <f t="shared" si="17"/>
        <v>0</v>
      </c>
      <c r="AL104" s="1204">
        <f t="shared" si="17"/>
        <v>0</v>
      </c>
      <c r="AM104" s="1204">
        <f t="shared" si="17"/>
        <v>0</v>
      </c>
      <c r="AN104" s="1204">
        <f t="shared" si="17"/>
        <v>0</v>
      </c>
      <c r="AO104" s="1204">
        <f>AG104+AK104+AL104+AM104+AN104</f>
        <v>0</v>
      </c>
    </row>
    <row r="105" spans="2:41" ht="12.75">
      <c r="B105" s="1188">
        <v>99</v>
      </c>
      <c r="C105" s="2212" t="s">
        <v>953</v>
      </c>
      <c r="D105" s="1206" t="s">
        <v>210</v>
      </c>
      <c r="E105" s="1122" t="s">
        <v>49</v>
      </c>
      <c r="F105" s="2018" t="s">
        <v>894</v>
      </c>
      <c r="G105" s="1185"/>
      <c r="H105" s="21">
        <f>I105+J105+K105</f>
        <v>0</v>
      </c>
      <c r="I105" s="1117"/>
      <c r="J105" s="1117"/>
      <c r="K105" s="1117"/>
      <c r="L105" s="1207"/>
      <c r="M105" s="1119"/>
      <c r="N105" s="1119"/>
      <c r="O105" s="1207"/>
      <c r="P105" s="1119"/>
      <c r="Q105" s="1119"/>
      <c r="R105" s="1119"/>
      <c r="S105" s="1119"/>
      <c r="T105" s="1119"/>
      <c r="U105" s="1119"/>
      <c r="V105" s="1119"/>
      <c r="W105" s="1207"/>
      <c r="X105" s="1207"/>
      <c r="Y105" s="1119"/>
      <c r="Z105" s="1119"/>
      <c r="AA105" s="1119"/>
      <c r="AB105" s="1119"/>
      <c r="AC105" s="1119"/>
      <c r="AD105" s="1119"/>
      <c r="AE105" s="1119"/>
      <c r="AF105" s="1207"/>
      <c r="AG105" s="1207"/>
      <c r="AH105" s="1119"/>
      <c r="AI105" s="1119"/>
      <c r="AJ105" s="1119"/>
      <c r="AK105" s="1119"/>
      <c r="AL105" s="1119"/>
      <c r="AM105" s="1119"/>
      <c r="AN105" s="1119"/>
      <c r="AO105" s="1207"/>
    </row>
    <row r="106" spans="2:41" ht="12.75">
      <c r="B106" s="1188">
        <v>100</v>
      </c>
      <c r="C106" s="2212" t="s">
        <v>953</v>
      </c>
      <c r="D106" s="1208" t="s">
        <v>210</v>
      </c>
      <c r="E106" s="1122" t="s">
        <v>49</v>
      </c>
      <c r="F106" s="2018" t="s">
        <v>895</v>
      </c>
      <c r="G106" s="1185"/>
      <c r="H106" s="1116">
        <f t="shared" ref="H106:H108" si="18">I106+J106+K106</f>
        <v>0</v>
      </c>
      <c r="I106" s="1117"/>
      <c r="J106" s="1117"/>
      <c r="K106" s="1117"/>
      <c r="L106" s="1207"/>
      <c r="M106" s="1119"/>
      <c r="N106" s="1119"/>
      <c r="O106" s="1207"/>
      <c r="P106" s="1119"/>
      <c r="Q106" s="1119"/>
      <c r="R106" s="1119"/>
      <c r="S106" s="1119"/>
      <c r="T106" s="1119"/>
      <c r="U106" s="1119"/>
      <c r="V106" s="1119"/>
      <c r="W106" s="1207"/>
      <c r="X106" s="1207"/>
      <c r="Y106" s="1119"/>
      <c r="Z106" s="1119"/>
      <c r="AA106" s="1119"/>
      <c r="AB106" s="1119"/>
      <c r="AC106" s="1119"/>
      <c r="AD106" s="1119"/>
      <c r="AE106" s="1119"/>
      <c r="AF106" s="1207"/>
      <c r="AG106" s="1207"/>
      <c r="AH106" s="1119"/>
      <c r="AI106" s="1119"/>
      <c r="AJ106" s="1119"/>
      <c r="AK106" s="1119"/>
      <c r="AL106" s="1119"/>
      <c r="AM106" s="1119"/>
      <c r="AN106" s="1119"/>
      <c r="AO106" s="1207"/>
    </row>
    <row r="107" spans="2:41" ht="16.5" customHeight="1">
      <c r="B107" s="1188">
        <v>101</v>
      </c>
      <c r="C107" s="2212" t="s">
        <v>953</v>
      </c>
      <c r="D107" s="1208" t="s">
        <v>210</v>
      </c>
      <c r="E107" s="1122" t="s">
        <v>49</v>
      </c>
      <c r="F107" s="2018" t="s">
        <v>191</v>
      </c>
      <c r="G107" s="1185"/>
      <c r="H107" s="1116">
        <f t="shared" si="18"/>
        <v>0</v>
      </c>
      <c r="I107" s="1117"/>
      <c r="J107" s="1117"/>
      <c r="K107" s="1117"/>
      <c r="L107" s="1207"/>
      <c r="M107" s="1119"/>
      <c r="N107" s="1119"/>
      <c r="O107" s="1207"/>
      <c r="P107" s="1119"/>
      <c r="Q107" s="1119"/>
      <c r="R107" s="1119"/>
      <c r="S107" s="1119"/>
      <c r="T107" s="1119"/>
      <c r="U107" s="1119"/>
      <c r="V107" s="1119"/>
      <c r="W107" s="1207"/>
      <c r="X107" s="1207"/>
      <c r="Y107" s="1119"/>
      <c r="Z107" s="1119"/>
      <c r="AA107" s="1119"/>
      <c r="AB107" s="1119"/>
      <c r="AC107" s="1119"/>
      <c r="AD107" s="1119"/>
      <c r="AE107" s="1119"/>
      <c r="AF107" s="1207"/>
      <c r="AG107" s="1207"/>
      <c r="AH107" s="1119"/>
      <c r="AI107" s="1119"/>
      <c r="AJ107" s="1119"/>
      <c r="AK107" s="1119"/>
      <c r="AL107" s="1119"/>
      <c r="AM107" s="1119"/>
      <c r="AN107" s="1119"/>
      <c r="AO107" s="1207"/>
    </row>
    <row r="108" spans="2:41" ht="12.75">
      <c r="B108" s="1153">
        <v>102</v>
      </c>
      <c r="C108" s="2207" t="s">
        <v>953</v>
      </c>
      <c r="D108" s="1209" t="s">
        <v>210</v>
      </c>
      <c r="E108" s="1177" t="s">
        <v>49</v>
      </c>
      <c r="F108" s="2014" t="s">
        <v>286</v>
      </c>
      <c r="G108" s="1128"/>
      <c r="H108" s="1143">
        <f t="shared" si="18"/>
        <v>0</v>
      </c>
      <c r="I108" s="1129"/>
      <c r="J108" s="1129"/>
      <c r="K108" s="1129"/>
      <c r="L108" s="1506"/>
      <c r="M108" s="1507"/>
      <c r="N108" s="1507"/>
      <c r="O108" s="1506"/>
      <c r="P108" s="1507"/>
      <c r="Q108" s="1507"/>
      <c r="R108" s="1507"/>
      <c r="S108" s="1507"/>
      <c r="T108" s="1507"/>
      <c r="U108" s="1507"/>
      <c r="V108" s="1507"/>
      <c r="W108" s="1506"/>
      <c r="X108" s="1506"/>
      <c r="Y108" s="1507"/>
      <c r="Z108" s="1507"/>
      <c r="AA108" s="1507"/>
      <c r="AB108" s="1507"/>
      <c r="AC108" s="1507"/>
      <c r="AD108" s="1507"/>
      <c r="AE108" s="1507"/>
      <c r="AF108" s="1506"/>
      <c r="AG108" s="1506"/>
      <c r="AH108" s="1507"/>
      <c r="AI108" s="1507"/>
      <c r="AJ108" s="1507"/>
      <c r="AK108" s="1507"/>
      <c r="AL108" s="1507"/>
      <c r="AM108" s="1507"/>
      <c r="AN108" s="1507"/>
      <c r="AO108" s="1506"/>
    </row>
    <row r="109" spans="2:41" ht="13.5" customHeight="1" thickBot="1">
      <c r="B109" s="1229">
        <v>103</v>
      </c>
      <c r="C109" s="2206" t="s">
        <v>954</v>
      </c>
      <c r="D109" s="1210" t="s">
        <v>210</v>
      </c>
      <c r="E109" s="1211" t="s">
        <v>49</v>
      </c>
      <c r="F109" s="2019" t="s">
        <v>49</v>
      </c>
      <c r="G109" s="1167"/>
      <c r="H109" s="1147">
        <f>SUM(H105:H108)</f>
        <v>0</v>
      </c>
      <c r="I109" s="1149"/>
      <c r="J109" s="1149"/>
      <c r="K109" s="1149"/>
      <c r="L109" s="1149"/>
      <c r="M109" s="1212">
        <f>SUM(M105:M108)</f>
        <v>0</v>
      </c>
      <c r="N109" s="1212">
        <f>SUM(N105:N108)</f>
        <v>0</v>
      </c>
      <c r="O109" s="1505"/>
      <c r="P109" s="1212">
        <f>SUM(P105:P108)</f>
        <v>0</v>
      </c>
      <c r="Q109" s="1212">
        <f t="shared" ref="Q109:V109" si="19">SUM(Q105:Q108)</f>
        <v>0</v>
      </c>
      <c r="R109" s="1212">
        <f t="shared" si="19"/>
        <v>0</v>
      </c>
      <c r="S109" s="1212">
        <f t="shared" si="19"/>
        <v>0</v>
      </c>
      <c r="T109" s="1212">
        <f t="shared" si="19"/>
        <v>0</v>
      </c>
      <c r="U109" s="1212">
        <f t="shared" si="19"/>
        <v>0</v>
      </c>
      <c r="V109" s="1212">
        <f t="shared" si="19"/>
        <v>0</v>
      </c>
      <c r="W109" s="1168">
        <f>O109+S109+T109+U109+V109</f>
        <v>0</v>
      </c>
      <c r="X109" s="1505"/>
      <c r="Y109" s="1212">
        <f>SUM(Y105:Y108)</f>
        <v>0</v>
      </c>
      <c r="Z109" s="1212">
        <f t="shared" ref="Z109:AE109" si="20">SUM(Z105:Z108)</f>
        <v>0</v>
      </c>
      <c r="AA109" s="1212">
        <f t="shared" si="20"/>
        <v>0</v>
      </c>
      <c r="AB109" s="1212">
        <f t="shared" si="20"/>
        <v>0</v>
      </c>
      <c r="AC109" s="1212">
        <f t="shared" si="20"/>
        <v>0</v>
      </c>
      <c r="AD109" s="1212">
        <f t="shared" si="20"/>
        <v>0</v>
      </c>
      <c r="AE109" s="1212">
        <f t="shared" si="20"/>
        <v>0</v>
      </c>
      <c r="AF109" s="1168">
        <f>X109+AB109+AC109+AD109+AE109</f>
        <v>0</v>
      </c>
      <c r="AG109" s="1505"/>
      <c r="AH109" s="1212">
        <f>SUM(AH105:AH108)</f>
        <v>0</v>
      </c>
      <c r="AI109" s="1212">
        <f t="shared" ref="AI109:AN109" si="21">SUM(AI105:AI108)</f>
        <v>0</v>
      </c>
      <c r="AJ109" s="1212">
        <f t="shared" si="21"/>
        <v>0</v>
      </c>
      <c r="AK109" s="1212">
        <f t="shared" si="21"/>
        <v>0</v>
      </c>
      <c r="AL109" s="1212">
        <f t="shared" si="21"/>
        <v>0</v>
      </c>
      <c r="AM109" s="1212">
        <f t="shared" si="21"/>
        <v>0</v>
      </c>
      <c r="AN109" s="1212">
        <f t="shared" si="21"/>
        <v>0</v>
      </c>
      <c r="AO109" s="1168">
        <f>AG109+AK109+AL109+AM109+AN109</f>
        <v>0</v>
      </c>
    </row>
    <row r="110" spans="2:41" ht="30" customHeight="1" thickBot="1">
      <c r="B110" s="1539">
        <v>104</v>
      </c>
      <c r="C110" s="2213" t="s">
        <v>953</v>
      </c>
      <c r="D110" s="1213" t="s">
        <v>896</v>
      </c>
      <c r="E110" s="1177" t="s">
        <v>49</v>
      </c>
      <c r="F110" s="2020" t="s">
        <v>896</v>
      </c>
      <c r="G110" s="1215"/>
      <c r="H110" s="1510"/>
      <c r="I110" s="1511"/>
      <c r="J110" s="1511"/>
      <c r="K110" s="1510"/>
      <c r="L110" s="1510"/>
      <c r="M110" s="1149"/>
      <c r="N110" s="1165"/>
      <c r="O110" s="1509"/>
      <c r="P110" s="1165"/>
      <c r="Q110" s="1165"/>
      <c r="R110" s="1165"/>
      <c r="S110" s="1165"/>
      <c r="T110" s="1165"/>
      <c r="U110" s="1165"/>
      <c r="V110" s="1165"/>
      <c r="W110" s="1218"/>
      <c r="X110" s="1509"/>
      <c r="Y110" s="1165"/>
      <c r="Z110" s="1165"/>
      <c r="AA110" s="1165"/>
      <c r="AB110" s="1165"/>
      <c r="AC110" s="1165"/>
      <c r="AD110" s="1165"/>
      <c r="AE110" s="1165"/>
      <c r="AF110" s="1218"/>
      <c r="AG110" s="1509"/>
      <c r="AH110" s="1165"/>
      <c r="AI110" s="1165"/>
      <c r="AJ110" s="1165"/>
      <c r="AK110" s="1165"/>
      <c r="AL110" s="1165"/>
      <c r="AM110" s="1165"/>
      <c r="AN110" s="1165"/>
      <c r="AO110" s="1218"/>
    </row>
    <row r="111" spans="2:41" ht="30" customHeight="1" thickBot="1">
      <c r="B111" s="1538">
        <v>105</v>
      </c>
      <c r="C111" s="2209" t="s">
        <v>954</v>
      </c>
      <c r="D111" s="1217" t="s">
        <v>896</v>
      </c>
      <c r="E111" s="1211" t="s">
        <v>49</v>
      </c>
      <c r="F111" s="2016" t="s">
        <v>211</v>
      </c>
      <c r="G111" s="1230"/>
      <c r="H111" s="1147">
        <f>SUM(I111:K111)</f>
        <v>0</v>
      </c>
      <c r="I111" s="1149"/>
      <c r="J111" s="1149"/>
      <c r="K111" s="1149"/>
      <c r="L111" s="1149"/>
      <c r="M111" s="1212">
        <f>SUM(M110)</f>
        <v>0</v>
      </c>
      <c r="N111" s="2551">
        <f>SUM(N110)</f>
        <v>0</v>
      </c>
      <c r="O111" s="1143">
        <f>O110</f>
        <v>0</v>
      </c>
      <c r="P111" s="2551">
        <f>P110</f>
        <v>0</v>
      </c>
      <c r="Q111" s="2551">
        <f t="shared" ref="Q111:V111" si="22">Q110</f>
        <v>0</v>
      </c>
      <c r="R111" s="2551">
        <f t="shared" si="22"/>
        <v>0</v>
      </c>
      <c r="S111" s="2551">
        <f t="shared" si="22"/>
        <v>0</v>
      </c>
      <c r="T111" s="2551">
        <f t="shared" si="22"/>
        <v>0</v>
      </c>
      <c r="U111" s="2551">
        <f t="shared" si="22"/>
        <v>0</v>
      </c>
      <c r="V111" s="2551">
        <f t="shared" si="22"/>
        <v>0</v>
      </c>
      <c r="W111" s="1508">
        <f>O111+S111+T111+U111+V111</f>
        <v>0</v>
      </c>
      <c r="X111" s="1143">
        <f>X110</f>
        <v>0</v>
      </c>
      <c r="Y111" s="2551">
        <f>Y110</f>
        <v>0</v>
      </c>
      <c r="Z111" s="2551">
        <f t="shared" ref="Z111:AE111" si="23">Z110</f>
        <v>0</v>
      </c>
      <c r="AA111" s="2551">
        <f t="shared" si="23"/>
        <v>0</v>
      </c>
      <c r="AB111" s="2551">
        <f t="shared" si="23"/>
        <v>0</v>
      </c>
      <c r="AC111" s="2551">
        <f t="shared" si="23"/>
        <v>0</v>
      </c>
      <c r="AD111" s="2551">
        <f t="shared" si="23"/>
        <v>0</v>
      </c>
      <c r="AE111" s="2551">
        <f t="shared" si="23"/>
        <v>0</v>
      </c>
      <c r="AF111" s="1508">
        <f>X111+AB111+AC111+AD111+AE111</f>
        <v>0</v>
      </c>
      <c r="AG111" s="1143">
        <f>AG110</f>
        <v>0</v>
      </c>
      <c r="AH111" s="2551">
        <f>AH110</f>
        <v>0</v>
      </c>
      <c r="AI111" s="2551">
        <f t="shared" ref="AI111:AN111" si="24">AI110</f>
        <v>0</v>
      </c>
      <c r="AJ111" s="2551">
        <f t="shared" si="24"/>
        <v>0</v>
      </c>
      <c r="AK111" s="2551">
        <f t="shared" si="24"/>
        <v>0</v>
      </c>
      <c r="AL111" s="2551">
        <f t="shared" si="24"/>
        <v>0</v>
      </c>
      <c r="AM111" s="2551">
        <f t="shared" si="24"/>
        <v>0</v>
      </c>
      <c r="AN111" s="2551">
        <f t="shared" si="24"/>
        <v>0</v>
      </c>
      <c r="AO111" s="1508">
        <f>AG111+AK111+AL111+AM111+AN111</f>
        <v>0</v>
      </c>
    </row>
    <row r="112" spans="2:41" ht="63.75" customHeight="1" thickBot="1">
      <c r="B112" s="1232">
        <v>106</v>
      </c>
      <c r="C112" s="2214" t="s">
        <v>953</v>
      </c>
      <c r="D112" s="1219" t="s">
        <v>1229</v>
      </c>
      <c r="E112" s="1220" t="s">
        <v>1218</v>
      </c>
      <c r="F112" s="2021" t="s">
        <v>1230</v>
      </c>
      <c r="G112" s="1221"/>
      <c r="H112" s="1510"/>
      <c r="I112" s="1511"/>
      <c r="J112" s="1511"/>
      <c r="K112" s="1510"/>
      <c r="L112" s="2552"/>
      <c r="M112" s="1149"/>
      <c r="N112" s="2553"/>
      <c r="O112" s="2552"/>
      <c r="P112" s="2553"/>
      <c r="Q112" s="2553"/>
      <c r="R112" s="2553"/>
      <c r="S112" s="2553"/>
      <c r="T112" s="2553"/>
      <c r="U112" s="2553"/>
      <c r="V112" s="2553"/>
      <c r="W112" s="2554"/>
      <c r="X112" s="2552"/>
      <c r="Y112" s="2553"/>
      <c r="Z112" s="2553"/>
      <c r="AA112" s="2553"/>
      <c r="AB112" s="2553"/>
      <c r="AC112" s="2553"/>
      <c r="AD112" s="2553"/>
      <c r="AE112" s="2553"/>
      <c r="AF112" s="2554"/>
      <c r="AG112" s="2552"/>
      <c r="AH112" s="2553"/>
      <c r="AI112" s="2553"/>
      <c r="AJ112" s="2553"/>
      <c r="AK112" s="2553"/>
      <c r="AL112" s="2553"/>
      <c r="AM112" s="2553"/>
      <c r="AN112" s="2553"/>
      <c r="AO112" s="2554"/>
    </row>
    <row r="113" spans="2:45" ht="68.25" customHeight="1" thickBot="1">
      <c r="B113" s="1540">
        <v>107</v>
      </c>
      <c r="C113" s="2215" t="s">
        <v>954</v>
      </c>
      <c r="D113" s="1219" t="s">
        <v>1229</v>
      </c>
      <c r="E113" s="1220" t="s">
        <v>49</v>
      </c>
      <c r="F113" s="2019" t="s">
        <v>211</v>
      </c>
      <c r="G113" s="1167"/>
      <c r="H113" s="1147">
        <f>SUM(I113:K113)</f>
        <v>0</v>
      </c>
      <c r="I113" s="1149"/>
      <c r="J113" s="1149"/>
      <c r="K113" s="1149"/>
      <c r="L113" s="2555"/>
      <c r="M113" s="1212">
        <f>SUM(M112)</f>
        <v>0</v>
      </c>
      <c r="N113" s="1212">
        <f>SUM(N112)</f>
        <v>0</v>
      </c>
      <c r="O113" s="1212">
        <f t="shared" ref="O113" si="25">+O112</f>
        <v>0</v>
      </c>
      <c r="P113" s="1212">
        <f>P112</f>
        <v>0</v>
      </c>
      <c r="Q113" s="1212">
        <f t="shared" ref="Q113:V113" si="26">Q112</f>
        <v>0</v>
      </c>
      <c r="R113" s="1212">
        <f t="shared" si="26"/>
        <v>0</v>
      </c>
      <c r="S113" s="1212">
        <f t="shared" si="26"/>
        <v>0</v>
      </c>
      <c r="T113" s="1212">
        <f t="shared" si="26"/>
        <v>0</v>
      </c>
      <c r="U113" s="1212">
        <f t="shared" si="26"/>
        <v>0</v>
      </c>
      <c r="V113" s="1212">
        <f t="shared" si="26"/>
        <v>0</v>
      </c>
      <c r="W113" s="1212">
        <f>O113+S113+T113+U113+V113</f>
        <v>0</v>
      </c>
      <c r="X113" s="1212">
        <f t="shared" ref="X113" si="27">+X112</f>
        <v>0</v>
      </c>
      <c r="Y113" s="1212">
        <f>Y112</f>
        <v>0</v>
      </c>
      <c r="Z113" s="1212">
        <f t="shared" ref="Z113:AE113" si="28">Z112</f>
        <v>0</v>
      </c>
      <c r="AA113" s="1212">
        <f t="shared" si="28"/>
        <v>0</v>
      </c>
      <c r="AB113" s="1212">
        <f t="shared" si="28"/>
        <v>0</v>
      </c>
      <c r="AC113" s="1212">
        <f t="shared" si="28"/>
        <v>0</v>
      </c>
      <c r="AD113" s="1212">
        <f t="shared" si="28"/>
        <v>0</v>
      </c>
      <c r="AE113" s="1212">
        <f t="shared" si="28"/>
        <v>0</v>
      </c>
      <c r="AF113" s="1212">
        <f>X113+AB113+AC113+AD113+AE113</f>
        <v>0</v>
      </c>
      <c r="AG113" s="1212">
        <f t="shared" ref="AG113" si="29">+AG112</f>
        <v>0</v>
      </c>
      <c r="AH113" s="1212">
        <f>AH112</f>
        <v>0</v>
      </c>
      <c r="AI113" s="1212">
        <f t="shared" ref="AI113:AN113" si="30">AI112</f>
        <v>0</v>
      </c>
      <c r="AJ113" s="1212">
        <f t="shared" si="30"/>
        <v>0</v>
      </c>
      <c r="AK113" s="1212">
        <f t="shared" si="30"/>
        <v>0</v>
      </c>
      <c r="AL113" s="1212">
        <f t="shared" si="30"/>
        <v>0</v>
      </c>
      <c r="AM113" s="1212">
        <f t="shared" si="30"/>
        <v>0</v>
      </c>
      <c r="AN113" s="1212">
        <f t="shared" si="30"/>
        <v>0</v>
      </c>
      <c r="AO113" s="1212">
        <f>AG113+AK113+AL113+AM113+AN113</f>
        <v>0</v>
      </c>
    </row>
    <row r="114" spans="2:45" ht="45" customHeight="1" thickBot="1">
      <c r="B114" s="1541">
        <v>108</v>
      </c>
      <c r="C114" s="2216" t="s">
        <v>954</v>
      </c>
      <c r="D114" s="1222" t="s">
        <v>49</v>
      </c>
      <c r="E114" s="1220" t="s">
        <v>49</v>
      </c>
      <c r="F114" s="2022" t="s">
        <v>615</v>
      </c>
      <c r="G114" s="1223"/>
      <c r="H114" s="1147">
        <f>H113+H111+H109+H104+H85+H80+H74+H66+H56</f>
        <v>0</v>
      </c>
      <c r="I114" s="1147">
        <f t="shared" ref="I114:N114" si="31">I113+I111+I109+I104+I85+I80+I74+I66+I56</f>
        <v>0</v>
      </c>
      <c r="J114" s="1147">
        <f t="shared" si="31"/>
        <v>0</v>
      </c>
      <c r="K114" s="1147">
        <f t="shared" si="31"/>
        <v>0</v>
      </c>
      <c r="L114" s="1224"/>
      <c r="M114" s="1212">
        <f>M113+M111+M109+M104+M85+M80+M74+M66+M56</f>
        <v>0</v>
      </c>
      <c r="N114" s="1212">
        <f t="shared" si="31"/>
        <v>0</v>
      </c>
      <c r="O114" s="1212">
        <f>O111+O109+O104+O85+O80+O74+O66+O56+O113</f>
        <v>0</v>
      </c>
      <c r="P114" s="1212">
        <f t="shared" ref="P114:V114" si="32">P111+P109+P104+P85+P80+P74+P66+P56+P113</f>
        <v>0</v>
      </c>
      <c r="Q114" s="1212">
        <f t="shared" si="32"/>
        <v>0</v>
      </c>
      <c r="R114" s="1212">
        <f t="shared" si="32"/>
        <v>0</v>
      </c>
      <c r="S114" s="1212">
        <f t="shared" si="32"/>
        <v>0</v>
      </c>
      <c r="T114" s="1212">
        <f t="shared" si="32"/>
        <v>0</v>
      </c>
      <c r="U114" s="1212">
        <f t="shared" si="32"/>
        <v>0</v>
      </c>
      <c r="V114" s="1212">
        <f t="shared" si="32"/>
        <v>0</v>
      </c>
      <c r="W114" s="1212">
        <f>O114+S114+T114+U114+V114</f>
        <v>0</v>
      </c>
      <c r="X114" s="1212">
        <f>X111+X109+X104+X85+X80+X74+X66+X56+X113</f>
        <v>0</v>
      </c>
      <c r="Y114" s="1212">
        <f t="shared" ref="Y114:AE114" si="33">Y111+Y109+Y104+Y85+Y80+Y74+Y66+Y56+Y113</f>
        <v>0</v>
      </c>
      <c r="Z114" s="1212">
        <f t="shared" si="33"/>
        <v>0</v>
      </c>
      <c r="AA114" s="1212">
        <f t="shared" si="33"/>
        <v>0</v>
      </c>
      <c r="AB114" s="1212">
        <f t="shared" si="33"/>
        <v>0</v>
      </c>
      <c r="AC114" s="1212">
        <f t="shared" si="33"/>
        <v>0</v>
      </c>
      <c r="AD114" s="1212">
        <f t="shared" si="33"/>
        <v>0</v>
      </c>
      <c r="AE114" s="1212">
        <f t="shared" si="33"/>
        <v>0</v>
      </c>
      <c r="AF114" s="1212">
        <f>X114+AB114+AC114+AD114+AE114</f>
        <v>0</v>
      </c>
      <c r="AG114" s="1212">
        <f>AG111+AG109+AG104+AG85+AG80+AG74+AG66+AG56+AG113</f>
        <v>0</v>
      </c>
      <c r="AH114" s="1212">
        <f t="shared" ref="AH114:AN114" si="34">AH111+AH109+AH104+AH85+AH80+AH74+AH66+AH56+AH113</f>
        <v>0</v>
      </c>
      <c r="AI114" s="1212">
        <f t="shared" si="34"/>
        <v>0</v>
      </c>
      <c r="AJ114" s="1212">
        <f t="shared" si="34"/>
        <v>0</v>
      </c>
      <c r="AK114" s="1212">
        <f t="shared" si="34"/>
        <v>0</v>
      </c>
      <c r="AL114" s="1212">
        <f t="shared" si="34"/>
        <v>0</v>
      </c>
      <c r="AM114" s="1212">
        <f t="shared" si="34"/>
        <v>0</v>
      </c>
      <c r="AN114" s="1212">
        <f t="shared" si="34"/>
        <v>0</v>
      </c>
      <c r="AO114" s="1212">
        <f>AG114+AK114+AL114+AM114+AN114</f>
        <v>0</v>
      </c>
    </row>
    <row r="115" spans="2:45" ht="32.25" customHeight="1" thickBot="1">
      <c r="B115" s="1539">
        <v>109</v>
      </c>
      <c r="C115" s="2213" t="s">
        <v>953</v>
      </c>
      <c r="D115" s="1213" t="s">
        <v>616</v>
      </c>
      <c r="E115" s="1214" t="s">
        <v>49</v>
      </c>
      <c r="F115" s="2020" t="s">
        <v>212</v>
      </c>
      <c r="G115" s="1225"/>
      <c r="H115" s="1216"/>
      <c r="I115" s="1216"/>
      <c r="J115" s="1216"/>
      <c r="K115" s="1216"/>
      <c r="L115" s="1226"/>
      <c r="M115" s="1149"/>
      <c r="N115" s="1149"/>
      <c r="O115" s="1227"/>
      <c r="P115" s="1149"/>
      <c r="Q115" s="1149"/>
      <c r="R115" s="1149"/>
      <c r="S115" s="1149"/>
      <c r="T115" s="1149"/>
      <c r="U115" s="1149"/>
      <c r="V115" s="1149"/>
      <c r="W115" s="1231"/>
      <c r="X115" s="1227"/>
      <c r="Y115" s="1149"/>
      <c r="Z115" s="1149"/>
      <c r="AA115" s="1149"/>
      <c r="AB115" s="1149"/>
      <c r="AC115" s="1149"/>
      <c r="AD115" s="1149"/>
      <c r="AE115" s="1149"/>
      <c r="AF115" s="1231"/>
      <c r="AG115" s="1227"/>
      <c r="AH115" s="1149"/>
      <c r="AI115" s="1149"/>
      <c r="AJ115" s="1149"/>
      <c r="AK115" s="1149"/>
      <c r="AL115" s="1149"/>
      <c r="AM115" s="1149"/>
      <c r="AN115" s="1149"/>
      <c r="AO115" s="1231"/>
    </row>
    <row r="116" spans="2:45" ht="39.75" customHeight="1" thickBot="1">
      <c r="B116" s="1229">
        <v>110</v>
      </c>
      <c r="C116" s="2206" t="s">
        <v>954</v>
      </c>
      <c r="D116" s="2009" t="s">
        <v>49</v>
      </c>
      <c r="E116" s="1211" t="s">
        <v>49</v>
      </c>
      <c r="F116" s="2023" t="s">
        <v>211</v>
      </c>
      <c r="G116" s="1160"/>
      <c r="H116" s="1147">
        <f>SUM(I116:K116)</f>
        <v>0</v>
      </c>
      <c r="I116" s="1149"/>
      <c r="J116" s="1149"/>
      <c r="K116" s="1149"/>
      <c r="L116" s="1149"/>
      <c r="M116" s="1212">
        <f>SUM(M115)</f>
        <v>0</v>
      </c>
      <c r="N116" s="1212">
        <f>SUM(N115)</f>
        <v>0</v>
      </c>
      <c r="O116" s="2556">
        <f>O115</f>
        <v>0</v>
      </c>
      <c r="P116" s="1212">
        <f>SUM(P115)</f>
        <v>0</v>
      </c>
      <c r="Q116" s="1212">
        <f t="shared" ref="Q116:U116" si="35">SUM(Q115)</f>
        <v>0</v>
      </c>
      <c r="R116" s="1212">
        <f t="shared" si="35"/>
        <v>0</v>
      </c>
      <c r="S116" s="1212">
        <f t="shared" si="35"/>
        <v>0</v>
      </c>
      <c r="T116" s="1212">
        <f t="shared" si="35"/>
        <v>0</v>
      </c>
      <c r="U116" s="1212">
        <f t="shared" si="35"/>
        <v>0</v>
      </c>
      <c r="V116" s="1212">
        <f>SUM(V115)</f>
        <v>0</v>
      </c>
      <c r="W116" s="1212">
        <f>O116+S116+T116+U116+V116</f>
        <v>0</v>
      </c>
      <c r="X116" s="2556">
        <f>X115</f>
        <v>0</v>
      </c>
      <c r="Y116" s="1212">
        <f>SUM(Y115)</f>
        <v>0</v>
      </c>
      <c r="Z116" s="1212">
        <f t="shared" ref="Z116:AD116" si="36">SUM(Z115)</f>
        <v>0</v>
      </c>
      <c r="AA116" s="1212">
        <f t="shared" si="36"/>
        <v>0</v>
      </c>
      <c r="AB116" s="1212">
        <f t="shared" si="36"/>
        <v>0</v>
      </c>
      <c r="AC116" s="1212">
        <f t="shared" si="36"/>
        <v>0</v>
      </c>
      <c r="AD116" s="1212">
        <f t="shared" si="36"/>
        <v>0</v>
      </c>
      <c r="AE116" s="1212">
        <f>SUM(AE115)</f>
        <v>0</v>
      </c>
      <c r="AF116" s="1212">
        <f>X116+AB116+AC116+AD116+AE116</f>
        <v>0</v>
      </c>
      <c r="AG116" s="2556">
        <f>AG115</f>
        <v>0</v>
      </c>
      <c r="AH116" s="1212">
        <f>SUM(AH115)</f>
        <v>0</v>
      </c>
      <c r="AI116" s="1212">
        <f t="shared" ref="AI116:AM116" si="37">SUM(AI115)</f>
        <v>0</v>
      </c>
      <c r="AJ116" s="1212">
        <f t="shared" si="37"/>
        <v>0</v>
      </c>
      <c r="AK116" s="1212">
        <f t="shared" si="37"/>
        <v>0</v>
      </c>
      <c r="AL116" s="1212">
        <f t="shared" si="37"/>
        <v>0</v>
      </c>
      <c r="AM116" s="1212">
        <f t="shared" si="37"/>
        <v>0</v>
      </c>
      <c r="AN116" s="1212">
        <f>SUM(AN115)</f>
        <v>0</v>
      </c>
      <c r="AO116" s="1212">
        <f>AG116+AK116+AL116+AM116+AN116</f>
        <v>0</v>
      </c>
    </row>
    <row r="117" spans="2:45" ht="45" customHeight="1" thickBot="1">
      <c r="B117" s="1232">
        <v>111</v>
      </c>
      <c r="C117" s="2214" t="s">
        <v>954</v>
      </c>
      <c r="D117" s="1228"/>
      <c r="E117" s="1122"/>
      <c r="F117" s="1223" t="s">
        <v>617</v>
      </c>
      <c r="G117" s="1233"/>
      <c r="H117" s="1147">
        <f>H114+H116</f>
        <v>0</v>
      </c>
      <c r="I117" s="1147">
        <f t="shared" ref="I117:K117" si="38">I114+I116</f>
        <v>0</v>
      </c>
      <c r="J117" s="1147">
        <f t="shared" si="38"/>
        <v>0</v>
      </c>
      <c r="K117" s="1147">
        <f t="shared" si="38"/>
        <v>0</v>
      </c>
      <c r="L117" s="1224"/>
      <c r="M117" s="1212">
        <f>M114+M116</f>
        <v>0</v>
      </c>
      <c r="N117" s="1212">
        <f>N114+N116</f>
        <v>0</v>
      </c>
      <c r="O117" s="1212">
        <f>O114+O116</f>
        <v>0</v>
      </c>
      <c r="P117" s="1212">
        <f t="shared" ref="P117:V117" si="39">P114+P116</f>
        <v>0</v>
      </c>
      <c r="Q117" s="1212">
        <f t="shared" si="39"/>
        <v>0</v>
      </c>
      <c r="R117" s="1212">
        <f t="shared" si="39"/>
        <v>0</v>
      </c>
      <c r="S117" s="1212">
        <f t="shared" si="39"/>
        <v>0</v>
      </c>
      <c r="T117" s="1212">
        <f t="shared" si="39"/>
        <v>0</v>
      </c>
      <c r="U117" s="1212">
        <f t="shared" si="39"/>
        <v>0</v>
      </c>
      <c r="V117" s="1212">
        <f t="shared" si="39"/>
        <v>0</v>
      </c>
      <c r="W117" s="1212">
        <f>O117+S117+T117+U117+V117</f>
        <v>0</v>
      </c>
      <c r="X117" s="1212">
        <f>X114+X116</f>
        <v>0</v>
      </c>
      <c r="Y117" s="1212">
        <f t="shared" ref="Y117:AE117" si="40">Y114+Y116</f>
        <v>0</v>
      </c>
      <c r="Z117" s="1212">
        <f t="shared" si="40"/>
        <v>0</v>
      </c>
      <c r="AA117" s="1212">
        <f t="shared" si="40"/>
        <v>0</v>
      </c>
      <c r="AB117" s="1212">
        <f t="shared" si="40"/>
        <v>0</v>
      </c>
      <c r="AC117" s="1212">
        <f t="shared" si="40"/>
        <v>0</v>
      </c>
      <c r="AD117" s="1212">
        <f t="shared" si="40"/>
        <v>0</v>
      </c>
      <c r="AE117" s="1212">
        <f t="shared" si="40"/>
        <v>0</v>
      </c>
      <c r="AF117" s="1212">
        <f>X117+AB117+AC117+AD117+AE117</f>
        <v>0</v>
      </c>
      <c r="AG117" s="1212">
        <f>AG114+AG116</f>
        <v>0</v>
      </c>
      <c r="AH117" s="1212">
        <f t="shared" ref="AH117:AN117" si="41">AH114+AH116</f>
        <v>0</v>
      </c>
      <c r="AI117" s="1212">
        <f t="shared" si="41"/>
        <v>0</v>
      </c>
      <c r="AJ117" s="1212">
        <f t="shared" si="41"/>
        <v>0</v>
      </c>
      <c r="AK117" s="1212">
        <f t="shared" si="41"/>
        <v>0</v>
      </c>
      <c r="AL117" s="1212">
        <f t="shared" si="41"/>
        <v>0</v>
      </c>
      <c r="AM117" s="1212">
        <f t="shared" si="41"/>
        <v>0</v>
      </c>
      <c r="AN117" s="1212">
        <f t="shared" si="41"/>
        <v>0</v>
      </c>
      <c r="AO117" s="1212">
        <f>AG117+AK117+AL117+AM117+AN117</f>
        <v>0</v>
      </c>
    </row>
    <row r="118" spans="2:45" ht="42.75" customHeight="1" thickBot="1">
      <c r="B118" s="1232">
        <v>112</v>
      </c>
      <c r="C118" s="2214" t="s">
        <v>954</v>
      </c>
      <c r="D118" s="1228"/>
      <c r="E118" s="1122"/>
      <c r="F118" s="1223" t="s">
        <v>618</v>
      </c>
      <c r="G118" s="1233"/>
      <c r="H118" s="1224"/>
      <c r="I118" s="1224"/>
      <c r="J118" s="1224"/>
      <c r="K118" s="1224"/>
      <c r="L118" s="2557"/>
      <c r="M118" s="1234"/>
      <c r="N118" s="1234"/>
      <c r="O118" s="1234"/>
      <c r="P118" s="1234"/>
      <c r="Q118" s="1234"/>
      <c r="R118" s="1234"/>
      <c r="S118" s="1234"/>
      <c r="T118" s="1234"/>
      <c r="U118" s="1234"/>
      <c r="V118" s="1234"/>
      <c r="W118" s="1234"/>
      <c r="X118" s="1234"/>
      <c r="Y118" s="1234"/>
      <c r="Z118" s="1234"/>
      <c r="AA118" s="1234"/>
      <c r="AB118" s="1234"/>
      <c r="AC118" s="1234"/>
      <c r="AD118" s="1234"/>
      <c r="AE118" s="1234"/>
      <c r="AF118" s="1234"/>
      <c r="AG118" s="1234"/>
      <c r="AH118" s="1234"/>
      <c r="AI118" s="1234"/>
      <c r="AJ118" s="1234"/>
      <c r="AK118" s="1234"/>
      <c r="AL118" s="1234"/>
      <c r="AM118" s="1234"/>
      <c r="AN118" s="1234"/>
      <c r="AO118" s="1234"/>
    </row>
    <row r="119" spans="2:45" ht="42.75" customHeight="1" thickBot="1">
      <c r="B119" s="1232">
        <v>113</v>
      </c>
      <c r="C119" s="2214" t="s">
        <v>954</v>
      </c>
      <c r="D119" s="1228"/>
      <c r="E119" s="1122"/>
      <c r="F119" s="1223" t="s">
        <v>750</v>
      </c>
      <c r="G119" s="1233"/>
      <c r="H119" s="1224"/>
      <c r="I119" s="1224"/>
      <c r="J119" s="1224"/>
      <c r="K119" s="1224"/>
      <c r="L119" s="2557"/>
      <c r="M119" s="1234"/>
      <c r="N119" s="1234"/>
      <c r="O119" s="1234"/>
      <c r="P119" s="1234"/>
      <c r="Q119" s="1234"/>
      <c r="R119" s="1234"/>
      <c r="S119" s="1234"/>
      <c r="T119" s="1234"/>
      <c r="U119" s="1234"/>
      <c r="V119" s="1234"/>
      <c r="W119" s="1234"/>
      <c r="X119" s="1234"/>
      <c r="Y119" s="1234"/>
      <c r="Z119" s="1234"/>
      <c r="AA119" s="1234"/>
      <c r="AB119" s="1234"/>
      <c r="AC119" s="1234"/>
      <c r="AD119" s="1234"/>
      <c r="AE119" s="1234"/>
      <c r="AF119" s="1234"/>
      <c r="AG119" s="1234"/>
      <c r="AH119" s="1234"/>
      <c r="AI119" s="1234"/>
      <c r="AJ119" s="1234"/>
      <c r="AK119" s="1234"/>
      <c r="AL119" s="1234"/>
      <c r="AM119" s="1234"/>
      <c r="AN119" s="1234"/>
      <c r="AO119" s="1234"/>
    </row>
    <row r="120" spans="2:45" ht="44.25" customHeight="1" thickBot="1">
      <c r="B120" s="1232">
        <v>114</v>
      </c>
      <c r="C120" s="2214" t="s">
        <v>954</v>
      </c>
      <c r="D120" s="1228"/>
      <c r="E120" s="1122"/>
      <c r="F120" s="1223" t="s">
        <v>213</v>
      </c>
      <c r="G120" s="1233"/>
      <c r="H120" s="1224"/>
      <c r="I120" s="1224"/>
      <c r="J120" s="1224"/>
      <c r="K120" s="1224"/>
      <c r="L120" s="1224"/>
      <c r="M120" s="1234"/>
      <c r="N120" s="1234"/>
      <c r="O120" s="1234"/>
      <c r="P120" s="1234"/>
      <c r="Q120" s="1234"/>
      <c r="R120" s="1234"/>
      <c r="S120" s="1234"/>
      <c r="T120" s="1234"/>
      <c r="U120" s="1234"/>
      <c r="V120" s="1234"/>
      <c r="W120" s="1212">
        <f>IFERROR(MIN(MAX(1,$L$119/$L$118),1.5)*W117,0)</f>
        <v>0</v>
      </c>
      <c r="X120" s="1234"/>
      <c r="Y120" s="1234"/>
      <c r="Z120" s="1234"/>
      <c r="AA120" s="1234"/>
      <c r="AB120" s="1234"/>
      <c r="AC120" s="1234"/>
      <c r="AD120" s="1234"/>
      <c r="AE120" s="1234"/>
      <c r="AF120" s="1212">
        <f>IFERROR(MIN(MAX(1,$L$119/$L$118),1.5)*AF117,0)</f>
        <v>0</v>
      </c>
      <c r="AG120" s="1234"/>
      <c r="AH120" s="1234"/>
      <c r="AI120" s="1234"/>
      <c r="AJ120" s="1234"/>
      <c r="AK120" s="1234"/>
      <c r="AL120" s="1234"/>
      <c r="AM120" s="1234"/>
      <c r="AN120" s="1234"/>
      <c r="AO120" s="1212">
        <f>IFERROR(MIN(MAX(1,$L$119/$L$118),1.5)*AO117,0)</f>
        <v>0</v>
      </c>
    </row>
    <row r="121" spans="2:45" ht="26.25" thickBot="1">
      <c r="B121" s="1232">
        <v>115</v>
      </c>
      <c r="C121" s="2214" t="s">
        <v>954</v>
      </c>
      <c r="D121" s="1228"/>
      <c r="E121" s="1122"/>
      <c r="F121" s="1223" t="s">
        <v>619</v>
      </c>
      <c r="G121" s="1233"/>
      <c r="H121" s="1224"/>
      <c r="I121" s="1224"/>
      <c r="J121" s="1224"/>
      <c r="K121" s="1224"/>
      <c r="L121" s="1224"/>
      <c r="M121" s="1234"/>
      <c r="N121" s="1234"/>
      <c r="O121" s="2452"/>
      <c r="P121" s="2452"/>
      <c r="Q121" s="2452"/>
      <c r="R121" s="2452"/>
      <c r="S121" s="2452"/>
      <c r="T121" s="2452"/>
      <c r="U121" s="2452"/>
      <c r="V121" s="2452"/>
      <c r="W121" s="1212">
        <f>O121+S121+T121+U121+V121</f>
        <v>0</v>
      </c>
      <c r="X121" s="2452"/>
      <c r="Y121" s="2452"/>
      <c r="Z121" s="2452"/>
      <c r="AA121" s="2452"/>
      <c r="AB121" s="2452"/>
      <c r="AC121" s="2452"/>
      <c r="AD121" s="2452"/>
      <c r="AE121" s="2452"/>
      <c r="AF121" s="1212">
        <f>X121+AB121+AC121+AD121+AE121</f>
        <v>0</v>
      </c>
      <c r="AG121" s="2452"/>
      <c r="AH121" s="2452"/>
      <c r="AI121" s="2452"/>
      <c r="AJ121" s="2452"/>
      <c r="AK121" s="2452"/>
      <c r="AL121" s="2452"/>
      <c r="AM121" s="2452"/>
      <c r="AN121" s="2452"/>
      <c r="AO121" s="1212">
        <f>AG121+AK121+AL121+AM121+AN121</f>
        <v>0</v>
      </c>
    </row>
    <row r="122" spans="2:45" ht="39" thickBot="1">
      <c r="B122" s="1232">
        <v>116</v>
      </c>
      <c r="C122" s="2214" t="s">
        <v>954</v>
      </c>
      <c r="D122" s="1228"/>
      <c r="E122" s="1122"/>
      <c r="F122" s="1223" t="s">
        <v>1312</v>
      </c>
      <c r="G122" s="1233"/>
      <c r="H122" s="1224"/>
      <c r="I122" s="1224"/>
      <c r="J122" s="1224"/>
      <c r="K122" s="1224"/>
      <c r="L122" s="1149"/>
      <c r="M122" s="1234"/>
      <c r="N122" s="1234"/>
      <c r="O122" s="1234"/>
      <c r="P122" s="1234"/>
      <c r="Q122" s="1234"/>
      <c r="R122" s="1234"/>
      <c r="S122" s="1234"/>
      <c r="T122" s="1234"/>
      <c r="U122" s="1234"/>
      <c r="V122" s="1234"/>
      <c r="W122" s="1234"/>
      <c r="X122" s="1234"/>
      <c r="Y122" s="1234"/>
      <c r="Z122" s="1234"/>
      <c r="AA122" s="1234"/>
      <c r="AB122" s="1234"/>
      <c r="AC122" s="1234"/>
      <c r="AD122" s="1234"/>
      <c r="AE122" s="1234"/>
      <c r="AF122" s="1234"/>
      <c r="AG122" s="1234"/>
      <c r="AH122" s="1234"/>
      <c r="AI122" s="1234"/>
      <c r="AJ122" s="1234"/>
      <c r="AK122" s="1234"/>
      <c r="AL122" s="1234"/>
      <c r="AM122" s="1234"/>
      <c r="AN122" s="1234"/>
      <c r="AO122" s="1234"/>
    </row>
    <row r="123" spans="2:45" ht="39" thickBot="1">
      <c r="B123" s="1232">
        <v>117</v>
      </c>
      <c r="C123" s="2214" t="s">
        <v>954</v>
      </c>
      <c r="D123" s="1235"/>
      <c r="E123" s="1145"/>
      <c r="F123" s="1223" t="s">
        <v>1390</v>
      </c>
      <c r="G123" s="1233"/>
      <c r="H123" s="1224"/>
      <c r="I123" s="1224"/>
      <c r="J123" s="1224"/>
      <c r="K123" s="1224"/>
      <c r="L123" s="2452"/>
      <c r="M123" s="1234"/>
      <c r="N123" s="1234"/>
      <c r="O123" s="1234"/>
      <c r="P123" s="1234"/>
      <c r="Q123" s="1234"/>
      <c r="R123" s="1234"/>
      <c r="S123" s="1234"/>
      <c r="T123" s="1234"/>
      <c r="U123" s="1234"/>
      <c r="V123" s="1234"/>
      <c r="W123" s="1234"/>
      <c r="X123" s="1234"/>
      <c r="Y123" s="1234"/>
      <c r="Z123" s="1234"/>
      <c r="AA123" s="1234"/>
      <c r="AB123" s="1234"/>
      <c r="AC123" s="1234"/>
      <c r="AD123" s="1234"/>
      <c r="AE123" s="1234"/>
      <c r="AF123" s="1234"/>
      <c r="AG123" s="1234"/>
      <c r="AH123" s="1234"/>
      <c r="AI123" s="1234"/>
      <c r="AJ123" s="1234"/>
      <c r="AK123" s="1234"/>
      <c r="AL123" s="1234"/>
      <c r="AM123" s="1234"/>
      <c r="AN123" s="1234"/>
      <c r="AO123" s="1234"/>
    </row>
    <row r="124" spans="2:45" s="294" customFormat="1" ht="15" customHeight="1">
      <c r="F124" s="2024"/>
    </row>
    <row r="125" spans="2:45" s="1104" customFormat="1" ht="15" customHeight="1">
      <c r="C125" s="2030"/>
      <c r="D125" s="2025" t="s">
        <v>1228</v>
      </c>
      <c r="E125" s="2030"/>
      <c r="F125" s="2030"/>
      <c r="G125" s="2030"/>
      <c r="H125" s="2026"/>
      <c r="I125" s="2026"/>
      <c r="J125" s="2026"/>
      <c r="K125" s="2026"/>
      <c r="L125" s="2026"/>
      <c r="M125" s="2031"/>
      <c r="N125" s="2031"/>
      <c r="O125" s="2031"/>
      <c r="P125" s="2031"/>
      <c r="Q125" s="2031"/>
      <c r="R125" s="2031"/>
      <c r="S125" s="2031"/>
      <c r="T125" s="2031"/>
      <c r="U125" s="2031"/>
      <c r="V125" s="2031"/>
      <c r="W125" s="2032"/>
      <c r="X125" s="2031"/>
      <c r="Y125" s="2031"/>
      <c r="Z125" s="2031"/>
      <c r="AA125" s="2031"/>
      <c r="AB125" s="2031"/>
      <c r="AC125" s="2031"/>
      <c r="AD125" s="2031"/>
      <c r="AE125" s="2031"/>
      <c r="AF125" s="2032"/>
      <c r="AG125" s="2031"/>
      <c r="AH125" s="2031"/>
      <c r="AI125" s="2031"/>
      <c r="AJ125" s="2031"/>
      <c r="AK125" s="2031"/>
      <c r="AL125" s="2031"/>
      <c r="AM125" s="2031"/>
      <c r="AN125" s="2031"/>
      <c r="AO125" s="2032"/>
    </row>
    <row r="126" spans="2:45" s="1104" customFormat="1" ht="15" customHeight="1">
      <c r="D126" s="1104" t="s">
        <v>1227</v>
      </c>
      <c r="F126" s="2010"/>
    </row>
    <row r="127" spans="2:45" s="1104" customFormat="1" ht="15" customHeight="1">
      <c r="D127" s="1104" t="s">
        <v>1232</v>
      </c>
      <c r="F127" s="2010"/>
      <c r="I127" s="1101"/>
      <c r="J127" s="1101"/>
      <c r="K127" s="1101"/>
      <c r="L127" s="1101"/>
      <c r="M127" s="1101"/>
      <c r="N127" s="1101"/>
      <c r="O127" s="1101"/>
      <c r="P127" s="1101"/>
      <c r="Q127" s="1101"/>
      <c r="R127" s="1101"/>
      <c r="S127" s="1101"/>
      <c r="T127" s="1101"/>
      <c r="U127" s="1101"/>
      <c r="V127" s="1101"/>
      <c r="W127" s="1101"/>
      <c r="X127" s="1101"/>
      <c r="Y127" s="1101"/>
      <c r="Z127" s="1101"/>
      <c r="AA127" s="1101"/>
      <c r="AB127" s="1101"/>
      <c r="AC127" s="1101"/>
      <c r="AD127" s="1101"/>
      <c r="AE127" s="1101"/>
      <c r="AF127" s="1101"/>
      <c r="AG127" s="1101"/>
      <c r="AH127" s="1101"/>
      <c r="AI127" s="1101"/>
      <c r="AJ127" s="1101"/>
      <c r="AK127" s="1101"/>
      <c r="AL127" s="1101"/>
      <c r="AM127" s="1101"/>
      <c r="AN127" s="1101"/>
      <c r="AO127" s="1101"/>
      <c r="AP127" s="1101"/>
      <c r="AQ127" s="1101"/>
      <c r="AR127" s="1101"/>
      <c r="AS127" s="1101"/>
    </row>
    <row r="128" spans="2:45" s="1104" customFormat="1" ht="15" customHeight="1">
      <c r="D128" s="1104" t="s">
        <v>1235</v>
      </c>
      <c r="F128" s="2010"/>
      <c r="I128" s="1101"/>
      <c r="J128" s="1101"/>
      <c r="K128" s="1101"/>
      <c r="L128" s="1101"/>
      <c r="M128" s="1101"/>
      <c r="N128" s="1101"/>
      <c r="O128" s="1101"/>
      <c r="P128" s="1101"/>
      <c r="Q128" s="1101"/>
      <c r="R128" s="1101"/>
      <c r="S128" s="1101"/>
      <c r="T128" s="1101"/>
      <c r="U128" s="1101"/>
      <c r="V128" s="1101"/>
      <c r="W128" s="1101"/>
      <c r="X128" s="1101"/>
      <c r="Y128" s="1101"/>
      <c r="Z128" s="1101"/>
      <c r="AA128" s="1101"/>
      <c r="AB128" s="1101"/>
      <c r="AC128" s="1101"/>
      <c r="AD128" s="1101"/>
      <c r="AE128" s="1101"/>
      <c r="AF128" s="1101"/>
      <c r="AG128" s="1101"/>
      <c r="AH128" s="1101"/>
      <c r="AI128" s="1101"/>
      <c r="AJ128" s="1101"/>
      <c r="AK128" s="1101"/>
      <c r="AL128" s="1101"/>
      <c r="AM128" s="1101"/>
      <c r="AN128" s="1101"/>
      <c r="AO128" s="1101"/>
      <c r="AP128" s="1101"/>
      <c r="AQ128" s="1101"/>
      <c r="AR128" s="1101"/>
      <c r="AS128" s="1101"/>
    </row>
    <row r="129" spans="3:45" s="1104" customFormat="1" ht="15" customHeight="1">
      <c r="F129" s="2010"/>
      <c r="I129" s="1101"/>
      <c r="J129" s="1101"/>
      <c r="K129" s="1101"/>
      <c r="L129" s="1101"/>
      <c r="M129" s="1101"/>
      <c r="N129" s="1101"/>
      <c r="O129" s="1101"/>
      <c r="P129" s="1101"/>
      <c r="Q129" s="1101"/>
      <c r="R129" s="1101"/>
      <c r="S129" s="1101"/>
      <c r="T129" s="1101"/>
      <c r="U129" s="1101"/>
      <c r="V129" s="1101"/>
      <c r="W129" s="1101"/>
      <c r="X129" s="1101"/>
      <c r="Y129" s="1101"/>
      <c r="Z129" s="1101"/>
      <c r="AA129" s="1101"/>
      <c r="AB129" s="1101"/>
      <c r="AC129" s="1101"/>
      <c r="AD129" s="1101"/>
      <c r="AE129" s="1101"/>
      <c r="AF129" s="1101"/>
      <c r="AG129" s="1101"/>
      <c r="AH129" s="1101"/>
      <c r="AI129" s="1101"/>
      <c r="AJ129" s="1101"/>
      <c r="AK129" s="1101"/>
      <c r="AL129" s="1101"/>
      <c r="AM129" s="1101"/>
      <c r="AN129" s="1101"/>
      <c r="AO129" s="1101"/>
      <c r="AP129" s="1101"/>
      <c r="AQ129" s="1101"/>
      <c r="AR129" s="1101"/>
      <c r="AS129" s="1101"/>
    </row>
    <row r="130" spans="3:45" s="1104" customFormat="1" ht="15" customHeight="1">
      <c r="F130" s="2010"/>
      <c r="I130" s="1101"/>
      <c r="J130" s="1101"/>
      <c r="K130" s="1101"/>
      <c r="L130" s="1101"/>
      <c r="M130" s="1101"/>
      <c r="N130" s="1101"/>
      <c r="O130" s="1101"/>
      <c r="P130" s="1101"/>
      <c r="Q130" s="1101"/>
      <c r="R130" s="1101"/>
      <c r="S130" s="1101"/>
      <c r="T130" s="1101"/>
      <c r="U130" s="1101"/>
      <c r="V130" s="1101"/>
      <c r="W130" s="1101"/>
      <c r="X130" s="1101"/>
      <c r="Y130" s="1101"/>
      <c r="Z130" s="1101"/>
      <c r="AA130" s="1101"/>
      <c r="AB130" s="1101"/>
      <c r="AC130" s="1101"/>
      <c r="AD130" s="1101"/>
      <c r="AE130" s="1101"/>
      <c r="AF130" s="1101"/>
      <c r="AG130" s="1101"/>
      <c r="AH130" s="1101"/>
      <c r="AI130" s="1101"/>
      <c r="AJ130" s="1101"/>
      <c r="AK130" s="1101"/>
      <c r="AL130" s="1101"/>
      <c r="AM130" s="1101"/>
      <c r="AN130" s="1101"/>
      <c r="AO130" s="1101"/>
      <c r="AP130" s="1101"/>
      <c r="AQ130" s="1101"/>
      <c r="AR130" s="1101"/>
      <c r="AS130" s="1101"/>
    </row>
    <row r="131" spans="3:45" s="1104" customFormat="1" ht="15" customHeight="1">
      <c r="D131" s="2010"/>
      <c r="F131" s="2010"/>
    </row>
    <row r="132" spans="3:45" s="1104" customFormat="1" ht="15" customHeight="1">
      <c r="D132" s="2010"/>
      <c r="F132" s="2010"/>
    </row>
    <row r="133" spans="3:45" s="1104" customFormat="1" ht="15" customHeight="1">
      <c r="D133" s="2010"/>
      <c r="F133" s="2010"/>
    </row>
    <row r="134" spans="3:45" s="1104" customFormat="1" ht="15" customHeight="1">
      <c r="D134" s="2010"/>
      <c r="F134" s="2010"/>
    </row>
    <row r="135" spans="3:45" s="1104" customFormat="1" ht="15" customHeight="1">
      <c r="C135" s="1101"/>
      <c r="D135" s="1101"/>
      <c r="E135" s="1101"/>
      <c r="F135" s="2027"/>
      <c r="G135" s="1101"/>
      <c r="H135" s="1101"/>
      <c r="I135" s="1101"/>
      <c r="J135" s="1101"/>
      <c r="K135" s="1101"/>
    </row>
    <row r="136" spans="3:45" s="1104" customFormat="1" ht="15" customHeight="1">
      <c r="C136" s="1101"/>
      <c r="D136" s="1101"/>
      <c r="E136" s="1101"/>
      <c r="F136" s="2027"/>
      <c r="G136" s="1101"/>
      <c r="H136" s="1101"/>
      <c r="I136" s="1101"/>
      <c r="J136" s="1101"/>
      <c r="K136" s="1101"/>
      <c r="L136" s="2028"/>
      <c r="M136" s="2028"/>
      <c r="N136" s="2028"/>
      <c r="O136" s="2029"/>
      <c r="P136" s="2029"/>
      <c r="Q136" s="2029"/>
      <c r="R136" s="2029"/>
      <c r="S136" s="2029"/>
      <c r="T136" s="2029"/>
      <c r="U136" s="2029"/>
      <c r="V136" s="2029"/>
      <c r="W136" s="2029"/>
    </row>
    <row r="137" spans="3:45" ht="15">
      <c r="C137" s="13"/>
      <c r="D137" s="13"/>
      <c r="E137" s="13"/>
      <c r="F137" s="681"/>
      <c r="G137" s="13"/>
      <c r="H137" s="13"/>
      <c r="I137" s="13"/>
      <c r="J137" s="13"/>
      <c r="K137" s="13"/>
    </row>
    <row r="138" spans="3:45" ht="15">
      <c r="C138" s="13"/>
      <c r="D138" s="13"/>
      <c r="E138" s="13"/>
      <c r="F138" s="681"/>
      <c r="G138" s="13"/>
      <c r="H138" s="13"/>
      <c r="I138" s="13"/>
      <c r="J138" s="13"/>
      <c r="K138" s="13"/>
    </row>
    <row r="139" spans="3:45" ht="15">
      <c r="C139" s="13"/>
      <c r="D139" s="13"/>
      <c r="E139" s="13"/>
      <c r="F139" s="681"/>
      <c r="G139" s="13"/>
      <c r="H139" s="13"/>
      <c r="I139" s="13"/>
      <c r="J139" s="13"/>
      <c r="K139" s="13"/>
    </row>
    <row r="140" spans="3:45" ht="15">
      <c r="C140" s="13"/>
      <c r="D140" s="13"/>
      <c r="E140" s="13"/>
      <c r="F140" s="681"/>
      <c r="G140" s="13"/>
      <c r="H140" s="13"/>
      <c r="I140" s="13"/>
      <c r="J140" s="13"/>
      <c r="K140" s="13"/>
    </row>
    <row r="141" spans="3:45" ht="15">
      <c r="C141" s="13"/>
      <c r="D141" s="13"/>
      <c r="E141" s="13"/>
      <c r="F141" s="681"/>
      <c r="G141" s="13"/>
      <c r="H141" s="13"/>
      <c r="I141" s="13"/>
      <c r="J141" s="13"/>
      <c r="K141" s="13"/>
    </row>
    <row r="142" spans="3:45" ht="15">
      <c r="C142" s="13"/>
      <c r="D142" s="13"/>
      <c r="E142" s="13"/>
      <c r="F142" s="681"/>
      <c r="G142" s="13"/>
      <c r="H142" s="13"/>
      <c r="I142" s="13"/>
      <c r="J142" s="13"/>
      <c r="K142" s="13"/>
    </row>
    <row r="143" spans="3:45" ht="15">
      <c r="C143" s="13"/>
      <c r="D143" s="13"/>
      <c r="E143" s="13"/>
      <c r="F143" s="681"/>
      <c r="G143" s="13"/>
      <c r="H143" s="13"/>
      <c r="I143" s="13"/>
      <c r="J143" s="13"/>
      <c r="K143" s="13"/>
    </row>
    <row r="144" spans="3:45" ht="15">
      <c r="C144" s="13"/>
      <c r="D144" s="13"/>
      <c r="E144" s="13"/>
      <c r="F144" s="681"/>
      <c r="G144" s="13"/>
      <c r="H144" s="13"/>
      <c r="I144" s="13"/>
      <c r="J144" s="13"/>
      <c r="K144" s="13"/>
    </row>
    <row r="145" spans="3:11" ht="60.75" customHeight="1">
      <c r="C145" s="13"/>
      <c r="D145" s="13"/>
      <c r="E145" s="13"/>
      <c r="F145" s="681"/>
      <c r="G145" s="13"/>
      <c r="H145" s="13"/>
      <c r="I145" s="13"/>
      <c r="J145" s="13"/>
      <c r="K145" s="13"/>
    </row>
    <row r="146" spans="3:11" ht="27.75" customHeight="1">
      <c r="C146" s="13"/>
      <c r="D146" s="13"/>
      <c r="E146" s="13"/>
      <c r="F146" s="681"/>
      <c r="G146" s="13"/>
      <c r="H146" s="13"/>
      <c r="I146" s="13"/>
      <c r="J146" s="13"/>
      <c r="K146" s="13"/>
    </row>
    <row r="147" spans="3:11" ht="15">
      <c r="C147" s="13"/>
      <c r="D147" s="13"/>
      <c r="E147" s="13"/>
      <c r="F147" s="681"/>
      <c r="G147" s="13"/>
      <c r="H147" s="13"/>
      <c r="I147" s="13"/>
      <c r="J147" s="13"/>
      <c r="K147" s="13"/>
    </row>
    <row r="148" spans="3:11" ht="15">
      <c r="C148" s="13"/>
      <c r="D148" s="13"/>
      <c r="E148" s="13"/>
      <c r="F148" s="681"/>
      <c r="G148" s="13"/>
      <c r="H148" s="13"/>
      <c r="I148" s="13"/>
      <c r="J148" s="13"/>
      <c r="K148" s="13"/>
    </row>
    <row r="149" spans="3:11" ht="15">
      <c r="C149" s="13"/>
      <c r="D149" s="13"/>
      <c r="E149" s="13"/>
      <c r="F149" s="681"/>
      <c r="G149" s="13"/>
      <c r="H149" s="13"/>
      <c r="I149" s="13"/>
      <c r="J149" s="13"/>
      <c r="K149" s="13"/>
    </row>
    <row r="150" spans="3:11" ht="15">
      <c r="C150" s="13"/>
      <c r="D150" s="13"/>
      <c r="E150" s="13"/>
      <c r="F150" s="681"/>
      <c r="G150" s="13"/>
      <c r="H150" s="13"/>
      <c r="I150" s="13"/>
      <c r="J150" s="13"/>
      <c r="K150" s="13"/>
    </row>
    <row r="151" spans="3:11" ht="15">
      <c r="C151" s="13"/>
      <c r="D151" s="13"/>
      <c r="E151" s="13"/>
      <c r="F151" s="681"/>
      <c r="G151" s="13"/>
      <c r="H151" s="13"/>
      <c r="I151" s="13"/>
      <c r="J151" s="13"/>
      <c r="K151" s="13"/>
    </row>
    <row r="152" spans="3:11" ht="15">
      <c r="C152" s="13"/>
      <c r="D152" s="13"/>
      <c r="E152" s="13"/>
      <c r="F152" s="681"/>
      <c r="G152" s="13"/>
      <c r="H152" s="13"/>
      <c r="I152" s="13"/>
      <c r="J152" s="13"/>
      <c r="K152" s="13"/>
    </row>
    <row r="153" spans="3:11" ht="15">
      <c r="C153" s="13"/>
      <c r="D153" s="13"/>
      <c r="E153" s="13"/>
      <c r="F153" s="681"/>
      <c r="G153" s="13"/>
      <c r="H153" s="13"/>
      <c r="I153" s="13"/>
      <c r="J153" s="13"/>
      <c r="K153" s="13"/>
    </row>
    <row r="154" spans="3:11" ht="15">
      <c r="C154" s="13"/>
      <c r="D154" s="13"/>
      <c r="E154" s="13"/>
      <c r="F154" s="681"/>
      <c r="G154" s="13"/>
      <c r="H154" s="13"/>
      <c r="I154" s="13"/>
      <c r="J154" s="13"/>
      <c r="K154" s="13"/>
    </row>
    <row r="155" spans="3:11" ht="15">
      <c r="C155" s="13"/>
      <c r="D155" s="13"/>
      <c r="E155" s="13"/>
      <c r="F155" s="681"/>
      <c r="G155" s="13"/>
      <c r="H155" s="13"/>
      <c r="I155" s="13"/>
      <c r="J155" s="13"/>
      <c r="K155" s="13"/>
    </row>
    <row r="156" spans="3:11" ht="15">
      <c r="C156" s="13"/>
      <c r="D156" s="13"/>
      <c r="E156" s="13"/>
      <c r="F156" s="681"/>
      <c r="G156" s="13"/>
      <c r="H156" s="13"/>
      <c r="I156" s="13"/>
      <c r="J156" s="13"/>
      <c r="K156" s="13"/>
    </row>
    <row r="157" spans="3:11" ht="15">
      <c r="C157" s="13"/>
      <c r="D157" s="13"/>
      <c r="E157" s="13"/>
      <c r="F157" s="681"/>
      <c r="G157" s="13"/>
      <c r="H157" s="13"/>
      <c r="I157" s="13"/>
      <c r="J157" s="13"/>
      <c r="K157" s="13"/>
    </row>
    <row r="158" spans="3:11" ht="15">
      <c r="C158" s="13"/>
      <c r="D158" s="13"/>
      <c r="E158" s="13"/>
      <c r="F158" s="681"/>
      <c r="G158" s="13"/>
      <c r="H158" s="13"/>
      <c r="I158" s="13"/>
      <c r="J158" s="13"/>
      <c r="K158" s="13"/>
    </row>
    <row r="159" spans="3:11" ht="15">
      <c r="C159" s="13"/>
      <c r="D159" s="13"/>
      <c r="E159" s="13"/>
      <c r="F159" s="681"/>
      <c r="G159" s="13"/>
      <c r="H159" s="13"/>
      <c r="I159" s="13"/>
      <c r="J159" s="13"/>
      <c r="K159" s="13"/>
    </row>
    <row r="160" spans="3:11" ht="15">
      <c r="C160" s="13"/>
      <c r="D160" s="13"/>
      <c r="E160" s="13"/>
      <c r="F160" s="681"/>
      <c r="G160" s="13"/>
      <c r="H160" s="13"/>
      <c r="I160" s="13"/>
      <c r="J160" s="13"/>
      <c r="K160" s="13"/>
    </row>
    <row r="161" spans="3:11" ht="15">
      <c r="C161" s="13"/>
      <c r="D161" s="13"/>
      <c r="E161" s="13"/>
      <c r="F161" s="681"/>
      <c r="G161" s="13"/>
      <c r="H161" s="13"/>
      <c r="I161" s="13"/>
      <c r="J161" s="13"/>
      <c r="K161" s="13"/>
    </row>
    <row r="162" spans="3:11" ht="15">
      <c r="C162" s="13"/>
      <c r="D162" s="13"/>
      <c r="E162" s="13"/>
      <c r="F162" s="681"/>
      <c r="G162" s="13"/>
      <c r="H162" s="13"/>
      <c r="I162" s="13"/>
      <c r="J162" s="13"/>
      <c r="K162" s="13"/>
    </row>
    <row r="163" spans="3:11" ht="15">
      <c r="C163" s="13"/>
      <c r="D163" s="13"/>
      <c r="E163" s="13"/>
      <c r="F163" s="681"/>
      <c r="G163" s="13"/>
      <c r="H163" s="13"/>
      <c r="I163" s="13"/>
      <c r="J163" s="13"/>
      <c r="K163" s="13"/>
    </row>
  </sheetData>
  <autoFilter ref="C6:G6"/>
  <mergeCells count="3">
    <mergeCell ref="O86:O102"/>
    <mergeCell ref="X86:X102"/>
    <mergeCell ref="AG86:AG102"/>
  </mergeCells>
  <dataValidations count="3">
    <dataValidation type="custom" operator="greaterThanOrEqual" allowBlank="1" showInputMessage="1" showErrorMessage="1" error="This value must be  a number" sqref="M76:AO79">
      <formula1>ISNUMBER(M76)</formula1>
    </dataValidation>
    <dataValidation type="custom" showInputMessage="1" showErrorMessage="1" error="This value must be a number" sqref="K123:AN124 X125:AO125 AG114:AN121 M125:W126 AH80:AN113 AF113:AF121 O57:O74 O7 W80:X112 Y7:AF74 I112:J112 AH7:AO74 I110:J110 M7:N74 M113:N113 P80:V113 O114:V121 M80:O112 W113:W121 P7:W74 X114:AE121 X57:X74 X7 Y80:AE113 AO80:AO121 AF80:AG112 AG57:AG74 AG7 M118:N121 M122:AO122 K122 M115:N116 AO123">
      <formula1>AND(ISNUMBER(I7))</formula1>
    </dataValidation>
    <dataValidation type="custom" showInputMessage="1" showErrorMessage="1" error="This value must be a number &gt;= 0. _x000a_" sqref="H125:L126 X113 AG113 K110:L110 L108 I7:K55 I57:K65 I67:K73 I75:K79 I81:K84 I86:K103 I105:K108 H7:H114 I114:K114 K112:L112 M114:N114 O113 G122:J124 H120:L121 I117:K117 H116:H117 H115:K115 H118:K119 M117:N117">
      <formula1>AND(G7&gt;=0,ISNUMBER(G7))</formula1>
    </dataValidation>
  </dataValidations>
  <printOptions horizontalCentered="1"/>
  <pageMargins left="0.70866141732283472" right="0.70866141732283472" top="0.74803149606299213" bottom="0.74803149606299213" header="0.31496062992125984" footer="0.31496062992125984"/>
  <pageSetup paperSize="9" scale="23" fitToWidth="0" orientation="portrait"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49"/>
  <sheetViews>
    <sheetView zoomScale="85" zoomScaleNormal="85" workbookViewId="0">
      <pane xSplit="4" ySplit="7" topLeftCell="E8" activePane="bottomRight" state="frozen"/>
      <selection pane="topRight" activeCell="E1" sqref="E1"/>
      <selection pane="bottomLeft" activeCell="A8" sqref="A8"/>
      <selection pane="bottomRight" activeCell="E8" sqref="E8"/>
    </sheetView>
  </sheetViews>
  <sheetFormatPr defaultColWidth="12.7109375" defaultRowHeight="15"/>
  <cols>
    <col min="1" max="1" width="4.7109375" style="13" customWidth="1"/>
    <col min="2" max="2" width="12.7109375" style="13" hidden="1" customWidth="1"/>
    <col min="3" max="3" width="24.7109375" style="13" customWidth="1"/>
    <col min="4" max="4" width="36.7109375" style="13" customWidth="1"/>
    <col min="5" max="5" width="41.5703125" style="13" customWidth="1"/>
    <col min="6" max="6" width="19.28515625" style="13" customWidth="1"/>
    <col min="7" max="7" width="19.7109375" style="13" customWidth="1"/>
    <col min="8" max="8" width="24.5703125" style="13" customWidth="1"/>
    <col min="9" max="10" width="12.7109375" style="13" customWidth="1"/>
    <col min="11" max="11" width="23.140625" style="13" customWidth="1"/>
    <col min="12" max="16384" width="12.7109375" style="13"/>
  </cols>
  <sheetData>
    <row r="1" spans="2:13" ht="34.5">
      <c r="D1" s="361" t="s">
        <v>1359</v>
      </c>
    </row>
    <row r="3" spans="2:13">
      <c r="C3" s="1237" t="s">
        <v>1052</v>
      </c>
      <c r="D3" s="1101"/>
      <c r="E3" s="1101"/>
      <c r="F3" s="1101"/>
      <c r="G3" s="1101"/>
      <c r="H3" s="1101"/>
      <c r="I3" s="1101"/>
      <c r="J3" s="1101"/>
      <c r="K3" s="1101"/>
    </row>
    <row r="4" spans="2:13">
      <c r="C4" s="1237" t="s">
        <v>865</v>
      </c>
      <c r="D4" s="1101"/>
      <c r="E4" s="1238"/>
      <c r="F4" s="1101"/>
      <c r="G4" s="1101"/>
      <c r="H4" s="1101"/>
      <c r="I4" s="1101"/>
      <c r="J4" s="1101"/>
      <c r="K4" s="1101"/>
      <c r="M4" s="349"/>
    </row>
    <row r="5" spans="2:13" ht="14.25" customHeight="1" thickBot="1">
      <c r="C5" s="1237" t="s">
        <v>622</v>
      </c>
      <c r="D5" s="1101"/>
      <c r="E5" s="1101"/>
      <c r="F5" s="1101"/>
      <c r="G5" s="1101"/>
      <c r="H5" s="1101"/>
      <c r="I5" s="1101"/>
      <c r="J5" s="1101"/>
      <c r="K5" s="1101"/>
    </row>
    <row r="6" spans="2:13" ht="14.25" hidden="1" customHeight="1" thickBot="1">
      <c r="C6" s="1237"/>
      <c r="D6" s="1101"/>
      <c r="E6" s="1547">
        <v>1</v>
      </c>
      <c r="F6" s="1548">
        <v>2</v>
      </c>
      <c r="G6" s="1548">
        <v>3</v>
      </c>
      <c r="H6" s="1548"/>
      <c r="I6" s="1548">
        <v>5</v>
      </c>
      <c r="J6" s="1548">
        <v>7</v>
      </c>
      <c r="K6" s="1549">
        <v>8</v>
      </c>
    </row>
    <row r="7" spans="2:13" ht="64.5" thickBot="1">
      <c r="B7" s="1550" t="s">
        <v>1201</v>
      </c>
      <c r="C7" s="1239" t="s">
        <v>634</v>
      </c>
      <c r="D7" s="2235" t="s">
        <v>1035</v>
      </c>
      <c r="E7" s="2035" t="s">
        <v>623</v>
      </c>
      <c r="F7" s="2036" t="s">
        <v>1399</v>
      </c>
      <c r="G7" s="2036" t="s">
        <v>1402</v>
      </c>
      <c r="H7" s="2234" t="s">
        <v>1400</v>
      </c>
      <c r="I7" s="2432" t="s">
        <v>1403</v>
      </c>
      <c r="J7" s="2036" t="s">
        <v>1404</v>
      </c>
      <c r="K7" s="2037" t="s">
        <v>1401</v>
      </c>
    </row>
    <row r="8" spans="2:13">
      <c r="B8" s="1545">
        <v>1</v>
      </c>
      <c r="C8" s="2044" t="s">
        <v>1032</v>
      </c>
      <c r="D8" s="2043" t="s">
        <v>751</v>
      </c>
      <c r="E8" s="2038"/>
      <c r="F8" s="2039"/>
      <c r="G8" s="2039"/>
      <c r="H8" s="2040"/>
      <c r="I8" s="2041"/>
      <c r="J8" s="2436">
        <f>H8*I8-G8</f>
        <v>0</v>
      </c>
      <c r="K8" s="2042"/>
    </row>
    <row r="9" spans="2:13">
      <c r="B9" s="1545">
        <v>2</v>
      </c>
      <c r="C9" s="2046" t="s">
        <v>1032</v>
      </c>
      <c r="D9" s="2045" t="s">
        <v>752</v>
      </c>
      <c r="E9" s="1370"/>
      <c r="F9" s="1241"/>
      <c r="G9" s="1241"/>
      <c r="H9" s="1242"/>
      <c r="I9" s="1458"/>
      <c r="J9" s="1244">
        <f>H9*I9-G9</f>
        <v>0</v>
      </c>
      <c r="K9" s="1245"/>
    </row>
    <row r="10" spans="2:13">
      <c r="B10" s="1545">
        <v>3</v>
      </c>
      <c r="C10" s="2046" t="s">
        <v>1032</v>
      </c>
      <c r="D10" s="2045" t="s">
        <v>624</v>
      </c>
      <c r="E10" s="1261"/>
      <c r="F10" s="1453"/>
      <c r="G10" s="1453"/>
      <c r="H10" s="1453"/>
      <c r="I10" s="2033"/>
      <c r="J10" s="2437">
        <f>SUM(J8:J9)</f>
        <v>0</v>
      </c>
      <c r="K10" s="1246"/>
    </row>
    <row r="11" spans="2:13" ht="15.75" thickBot="1">
      <c r="B11" s="1545">
        <v>4</v>
      </c>
      <c r="C11" s="2048" t="s">
        <v>1032</v>
      </c>
      <c r="D11" s="2047" t="s">
        <v>625</v>
      </c>
      <c r="E11" s="1247"/>
      <c r="F11" s="1248"/>
      <c r="G11" s="1248"/>
      <c r="H11" s="1248"/>
      <c r="I11" s="2034"/>
      <c r="J11" s="2438"/>
      <c r="K11" s="1249">
        <f>K8*I8+K9*I9</f>
        <v>0</v>
      </c>
    </row>
    <row r="12" spans="2:13">
      <c r="B12" s="1545">
        <v>5</v>
      </c>
      <c r="C12" s="2044" t="s">
        <v>626</v>
      </c>
      <c r="D12" s="2043" t="s">
        <v>751</v>
      </c>
      <c r="E12" s="1370"/>
      <c r="F12" s="1241"/>
      <c r="G12" s="1241"/>
      <c r="H12" s="2040"/>
      <c r="I12" s="1458"/>
      <c r="J12" s="1244">
        <f>H12*I12-G12</f>
        <v>0</v>
      </c>
      <c r="K12" s="1245"/>
    </row>
    <row r="13" spans="2:13">
      <c r="B13" s="1545">
        <v>6</v>
      </c>
      <c r="C13" s="2046" t="s">
        <v>626</v>
      </c>
      <c r="D13" s="2045" t="s">
        <v>752</v>
      </c>
      <c r="E13" s="1370"/>
      <c r="F13" s="1241"/>
      <c r="G13" s="1241"/>
      <c r="H13" s="1242"/>
      <c r="I13" s="1458"/>
      <c r="J13" s="1244">
        <f>H13*I13-G13</f>
        <v>0</v>
      </c>
      <c r="K13" s="1245"/>
      <c r="M13" s="362"/>
    </row>
    <row r="14" spans="2:13">
      <c r="B14" s="1545">
        <v>7</v>
      </c>
      <c r="C14" s="2046" t="s">
        <v>626</v>
      </c>
      <c r="D14" s="2045" t="s">
        <v>624</v>
      </c>
      <c r="E14" s="1261"/>
      <c r="F14" s="1453"/>
      <c r="G14" s="1453"/>
      <c r="H14" s="1453"/>
      <c r="I14" s="2033"/>
      <c r="J14" s="2437">
        <f>SUM(J12:J13)</f>
        <v>0</v>
      </c>
      <c r="K14" s="1246"/>
    </row>
    <row r="15" spans="2:13" ht="15.75" thickBot="1">
      <c r="B15" s="1545">
        <v>8</v>
      </c>
      <c r="C15" s="2048" t="s">
        <v>626</v>
      </c>
      <c r="D15" s="2047" t="s">
        <v>625</v>
      </c>
      <c r="E15" s="1247"/>
      <c r="F15" s="1248"/>
      <c r="G15" s="1248"/>
      <c r="H15" s="1248"/>
      <c r="I15" s="2034"/>
      <c r="J15" s="2438"/>
      <c r="K15" s="1249">
        <f>K12*I12+K13*I13</f>
        <v>0</v>
      </c>
    </row>
    <row r="16" spans="2:13">
      <c r="B16" s="1545">
        <v>9</v>
      </c>
      <c r="C16" s="2044" t="s">
        <v>627</v>
      </c>
      <c r="D16" s="2043" t="s">
        <v>751</v>
      </c>
      <c r="E16" s="1370"/>
      <c r="F16" s="1241"/>
      <c r="G16" s="1241"/>
      <c r="H16" s="2040"/>
      <c r="I16" s="1458"/>
      <c r="J16" s="1244">
        <f>H16*I16-G16</f>
        <v>0</v>
      </c>
      <c r="K16" s="1245"/>
    </row>
    <row r="17" spans="2:13">
      <c r="B17" s="1545">
        <v>10</v>
      </c>
      <c r="C17" s="2046" t="s">
        <v>627</v>
      </c>
      <c r="D17" s="2045" t="s">
        <v>752</v>
      </c>
      <c r="E17" s="1370"/>
      <c r="F17" s="1241"/>
      <c r="G17" s="1241"/>
      <c r="H17" s="1242"/>
      <c r="I17" s="1458"/>
      <c r="J17" s="1244">
        <f>H17*I17-G17</f>
        <v>0</v>
      </c>
      <c r="K17" s="1245"/>
    </row>
    <row r="18" spans="2:13">
      <c r="B18" s="1545">
        <v>11</v>
      </c>
      <c r="C18" s="2046" t="s">
        <v>627</v>
      </c>
      <c r="D18" s="2045" t="s">
        <v>624</v>
      </c>
      <c r="E18" s="1261"/>
      <c r="F18" s="1453"/>
      <c r="G18" s="1453"/>
      <c r="H18" s="1453"/>
      <c r="I18" s="2033"/>
      <c r="J18" s="2437">
        <f>SUM(J16:J17)</f>
        <v>0</v>
      </c>
      <c r="K18" s="1246"/>
    </row>
    <row r="19" spans="2:13" ht="15.75" thickBot="1">
      <c r="B19" s="1545">
        <v>12</v>
      </c>
      <c r="C19" s="2048" t="s">
        <v>627</v>
      </c>
      <c r="D19" s="2047" t="s">
        <v>625</v>
      </c>
      <c r="E19" s="1247"/>
      <c r="F19" s="1248"/>
      <c r="G19" s="1248"/>
      <c r="H19" s="1248"/>
      <c r="I19" s="2034"/>
      <c r="J19" s="2439"/>
      <c r="K19" s="2236">
        <f>K16*I16+K17*I17</f>
        <v>0</v>
      </c>
    </row>
    <row r="20" spans="2:13">
      <c r="B20" s="1545">
        <v>13</v>
      </c>
      <c r="C20" s="2044" t="s">
        <v>1032</v>
      </c>
      <c r="D20" s="2049" t="s">
        <v>1042</v>
      </c>
      <c r="E20" s="2227"/>
      <c r="F20" s="2230"/>
      <c r="G20" s="2227"/>
      <c r="H20" s="2232"/>
      <c r="I20" s="2433"/>
      <c r="J20" s="2440">
        <f t="shared" ref="J20:J49" si="0">IFERROR(I20*H20-G20,"")</f>
        <v>0</v>
      </c>
      <c r="K20" s="2237"/>
    </row>
    <row r="21" spans="2:13">
      <c r="B21" s="1545">
        <v>14</v>
      </c>
      <c r="C21" s="2046" t="s">
        <v>1032</v>
      </c>
      <c r="D21" s="2050" t="s">
        <v>1043</v>
      </c>
      <c r="E21" s="2228"/>
      <c r="F21" s="1243"/>
      <c r="G21" s="2228"/>
      <c r="H21" s="1447"/>
      <c r="I21" s="2434"/>
      <c r="J21" s="2441">
        <f t="shared" si="0"/>
        <v>0</v>
      </c>
      <c r="K21" s="2052"/>
      <c r="M21" s="349"/>
    </row>
    <row r="22" spans="2:13" ht="14.25" customHeight="1">
      <c r="B22" s="1545">
        <v>15</v>
      </c>
      <c r="C22" s="2046" t="s">
        <v>1032</v>
      </c>
      <c r="D22" s="2050" t="s">
        <v>1044</v>
      </c>
      <c r="E22" s="2228"/>
      <c r="F22" s="1243"/>
      <c r="G22" s="2228"/>
      <c r="H22" s="1447"/>
      <c r="I22" s="2434"/>
      <c r="J22" s="2441">
        <f t="shared" si="0"/>
        <v>0</v>
      </c>
      <c r="K22" s="2052"/>
    </row>
    <row r="23" spans="2:13">
      <c r="B23" s="1545">
        <v>16</v>
      </c>
      <c r="C23" s="2046" t="s">
        <v>1032</v>
      </c>
      <c r="D23" s="2050" t="s">
        <v>1045</v>
      </c>
      <c r="E23" s="2228"/>
      <c r="F23" s="1243"/>
      <c r="G23" s="2228"/>
      <c r="H23" s="1447"/>
      <c r="I23" s="2434"/>
      <c r="J23" s="2441">
        <f t="shared" si="0"/>
        <v>0</v>
      </c>
      <c r="K23" s="2052"/>
      <c r="M23" s="362"/>
    </row>
    <row r="24" spans="2:13">
      <c r="B24" s="1545">
        <v>17</v>
      </c>
      <c r="C24" s="2046" t="s">
        <v>1032</v>
      </c>
      <c r="D24" s="2050" t="s">
        <v>1046</v>
      </c>
      <c r="E24" s="2228"/>
      <c r="F24" s="1243"/>
      <c r="G24" s="2228"/>
      <c r="H24" s="1447"/>
      <c r="I24" s="2434"/>
      <c r="J24" s="2441">
        <f t="shared" si="0"/>
        <v>0</v>
      </c>
      <c r="K24" s="2052"/>
    </row>
    <row r="25" spans="2:13">
      <c r="B25" s="1545">
        <v>18</v>
      </c>
      <c r="C25" s="2046" t="s">
        <v>1032</v>
      </c>
      <c r="D25" s="2050" t="s">
        <v>1047</v>
      </c>
      <c r="E25" s="2228"/>
      <c r="F25" s="1243"/>
      <c r="G25" s="2228"/>
      <c r="H25" s="1447"/>
      <c r="I25" s="2434"/>
      <c r="J25" s="2441">
        <f t="shared" si="0"/>
        <v>0</v>
      </c>
      <c r="K25" s="2052"/>
    </row>
    <row r="26" spans="2:13">
      <c r="B26" s="1545">
        <v>19</v>
      </c>
      <c r="C26" s="2046" t="s">
        <v>1032</v>
      </c>
      <c r="D26" s="2050" t="s">
        <v>1048</v>
      </c>
      <c r="E26" s="2228"/>
      <c r="F26" s="1243"/>
      <c r="G26" s="2228"/>
      <c r="H26" s="1447"/>
      <c r="I26" s="2434"/>
      <c r="J26" s="2441">
        <f t="shared" si="0"/>
        <v>0</v>
      </c>
      <c r="K26" s="2052"/>
    </row>
    <row r="27" spans="2:13">
      <c r="B27" s="1545">
        <v>20</v>
      </c>
      <c r="C27" s="2046" t="s">
        <v>1032</v>
      </c>
      <c r="D27" s="2050" t="s">
        <v>1049</v>
      </c>
      <c r="E27" s="2228"/>
      <c r="F27" s="1243"/>
      <c r="G27" s="2228"/>
      <c r="H27" s="1447"/>
      <c r="I27" s="2434"/>
      <c r="J27" s="2441">
        <f t="shared" si="0"/>
        <v>0</v>
      </c>
      <c r="K27" s="2052"/>
    </row>
    <row r="28" spans="2:13">
      <c r="B28" s="1545">
        <v>21</v>
      </c>
      <c r="C28" s="2046" t="s">
        <v>1032</v>
      </c>
      <c r="D28" s="2050" t="s">
        <v>1050</v>
      </c>
      <c r="E28" s="2228"/>
      <c r="F28" s="1243"/>
      <c r="G28" s="2228"/>
      <c r="H28" s="1447"/>
      <c r="I28" s="2434"/>
      <c r="J28" s="2441">
        <f t="shared" si="0"/>
        <v>0</v>
      </c>
      <c r="K28" s="2052"/>
    </row>
    <row r="29" spans="2:13" ht="15.75" thickBot="1">
      <c r="B29" s="1545">
        <v>22</v>
      </c>
      <c r="C29" s="2048" t="s">
        <v>1032</v>
      </c>
      <c r="D29" s="2051" t="s">
        <v>1051</v>
      </c>
      <c r="E29" s="2229"/>
      <c r="F29" s="2231"/>
      <c r="G29" s="2229"/>
      <c r="H29" s="2061"/>
      <c r="I29" s="2435"/>
      <c r="J29" s="2442">
        <f t="shared" si="0"/>
        <v>0</v>
      </c>
      <c r="K29" s="2052"/>
    </row>
    <row r="30" spans="2:13">
      <c r="B30" s="1545">
        <v>23</v>
      </c>
      <c r="C30" s="2044" t="s">
        <v>626</v>
      </c>
      <c r="D30" s="2049" t="s">
        <v>1042</v>
      </c>
      <c r="E30" s="2227"/>
      <c r="F30" s="2230"/>
      <c r="G30" s="2227"/>
      <c r="H30" s="2232"/>
      <c r="I30" s="2433"/>
      <c r="J30" s="2440">
        <f t="shared" si="0"/>
        <v>0</v>
      </c>
      <c r="K30" s="2052"/>
    </row>
    <row r="31" spans="2:13">
      <c r="B31" s="1545">
        <v>24</v>
      </c>
      <c r="C31" s="2046" t="s">
        <v>626</v>
      </c>
      <c r="D31" s="2050" t="s">
        <v>1043</v>
      </c>
      <c r="E31" s="2228"/>
      <c r="F31" s="1243"/>
      <c r="G31" s="2228"/>
      <c r="H31" s="1447"/>
      <c r="I31" s="2434"/>
      <c r="J31" s="2441">
        <f t="shared" si="0"/>
        <v>0</v>
      </c>
      <c r="K31" s="2052"/>
    </row>
    <row r="32" spans="2:13">
      <c r="B32" s="1545">
        <v>25</v>
      </c>
      <c r="C32" s="2046" t="s">
        <v>626</v>
      </c>
      <c r="D32" s="2050" t="s">
        <v>1044</v>
      </c>
      <c r="E32" s="2228"/>
      <c r="F32" s="1243"/>
      <c r="G32" s="2228"/>
      <c r="H32" s="1447"/>
      <c r="I32" s="2434"/>
      <c r="J32" s="2441">
        <f t="shared" si="0"/>
        <v>0</v>
      </c>
      <c r="K32" s="2052"/>
    </row>
    <row r="33" spans="2:11">
      <c r="B33" s="1545">
        <v>26</v>
      </c>
      <c r="C33" s="2046" t="s">
        <v>626</v>
      </c>
      <c r="D33" s="2050" t="s">
        <v>1045</v>
      </c>
      <c r="E33" s="2228"/>
      <c r="F33" s="1243"/>
      <c r="G33" s="2228"/>
      <c r="H33" s="1447"/>
      <c r="I33" s="2434"/>
      <c r="J33" s="2441">
        <f t="shared" si="0"/>
        <v>0</v>
      </c>
      <c r="K33" s="2052"/>
    </row>
    <row r="34" spans="2:11">
      <c r="B34" s="1545">
        <v>27</v>
      </c>
      <c r="C34" s="2046" t="s">
        <v>626</v>
      </c>
      <c r="D34" s="2050" t="s">
        <v>1046</v>
      </c>
      <c r="E34" s="2228"/>
      <c r="F34" s="1243"/>
      <c r="G34" s="2228"/>
      <c r="H34" s="1447"/>
      <c r="I34" s="2434"/>
      <c r="J34" s="2441">
        <f t="shared" si="0"/>
        <v>0</v>
      </c>
      <c r="K34" s="2052"/>
    </row>
    <row r="35" spans="2:11">
      <c r="B35" s="1545">
        <v>28</v>
      </c>
      <c r="C35" s="2046" t="s">
        <v>626</v>
      </c>
      <c r="D35" s="2050" t="s">
        <v>1047</v>
      </c>
      <c r="E35" s="2228"/>
      <c r="F35" s="1243"/>
      <c r="G35" s="2228"/>
      <c r="H35" s="1447"/>
      <c r="I35" s="2434"/>
      <c r="J35" s="2441">
        <f t="shared" si="0"/>
        <v>0</v>
      </c>
      <c r="K35" s="2052"/>
    </row>
    <row r="36" spans="2:11">
      <c r="B36" s="1545">
        <v>29</v>
      </c>
      <c r="C36" s="2046" t="s">
        <v>626</v>
      </c>
      <c r="D36" s="2050" t="s">
        <v>1048</v>
      </c>
      <c r="E36" s="2228"/>
      <c r="F36" s="1243"/>
      <c r="G36" s="2228"/>
      <c r="H36" s="1447"/>
      <c r="I36" s="2434"/>
      <c r="J36" s="2441">
        <f t="shared" si="0"/>
        <v>0</v>
      </c>
      <c r="K36" s="2052"/>
    </row>
    <row r="37" spans="2:11">
      <c r="B37" s="1545">
        <v>30</v>
      </c>
      <c r="C37" s="2046" t="s">
        <v>626</v>
      </c>
      <c r="D37" s="2050" t="s">
        <v>1049</v>
      </c>
      <c r="E37" s="2228"/>
      <c r="F37" s="1243"/>
      <c r="G37" s="2228"/>
      <c r="H37" s="1447"/>
      <c r="I37" s="2434"/>
      <c r="J37" s="2441">
        <f t="shared" si="0"/>
        <v>0</v>
      </c>
      <c r="K37" s="2052"/>
    </row>
    <row r="38" spans="2:11">
      <c r="B38" s="1545">
        <v>31</v>
      </c>
      <c r="C38" s="2046" t="s">
        <v>626</v>
      </c>
      <c r="D38" s="2050" t="s">
        <v>1050</v>
      </c>
      <c r="E38" s="2228"/>
      <c r="F38" s="1243"/>
      <c r="G38" s="2228"/>
      <c r="H38" s="1447"/>
      <c r="I38" s="2434"/>
      <c r="J38" s="2441">
        <f t="shared" si="0"/>
        <v>0</v>
      </c>
      <c r="K38" s="2052"/>
    </row>
    <row r="39" spans="2:11" ht="15.75" thickBot="1">
      <c r="B39" s="1545">
        <v>32</v>
      </c>
      <c r="C39" s="2048" t="s">
        <v>626</v>
      </c>
      <c r="D39" s="2051" t="s">
        <v>1051</v>
      </c>
      <c r="E39" s="2229"/>
      <c r="F39" s="2231"/>
      <c r="G39" s="2229"/>
      <c r="H39" s="2061"/>
      <c r="I39" s="2435"/>
      <c r="J39" s="2442">
        <f t="shared" si="0"/>
        <v>0</v>
      </c>
      <c r="K39" s="2052"/>
    </row>
    <row r="40" spans="2:11">
      <c r="B40" s="1545">
        <v>33</v>
      </c>
      <c r="C40" s="2044" t="s">
        <v>627</v>
      </c>
      <c r="D40" s="2049" t="s">
        <v>1042</v>
      </c>
      <c r="E40" s="2227"/>
      <c r="F40" s="2230"/>
      <c r="G40" s="2227"/>
      <c r="H40" s="2232"/>
      <c r="I40" s="2433"/>
      <c r="J40" s="2440">
        <f t="shared" si="0"/>
        <v>0</v>
      </c>
      <c r="K40" s="2052"/>
    </row>
    <row r="41" spans="2:11">
      <c r="B41" s="1545">
        <v>34</v>
      </c>
      <c r="C41" s="2046" t="s">
        <v>627</v>
      </c>
      <c r="D41" s="2050" t="s">
        <v>1043</v>
      </c>
      <c r="E41" s="2228"/>
      <c r="F41" s="1243"/>
      <c r="G41" s="2228"/>
      <c r="H41" s="1447"/>
      <c r="I41" s="2434"/>
      <c r="J41" s="2441">
        <f t="shared" si="0"/>
        <v>0</v>
      </c>
      <c r="K41" s="2052"/>
    </row>
    <row r="42" spans="2:11">
      <c r="B42" s="1545">
        <v>35</v>
      </c>
      <c r="C42" s="2046" t="s">
        <v>627</v>
      </c>
      <c r="D42" s="2050" t="s">
        <v>1044</v>
      </c>
      <c r="E42" s="2228"/>
      <c r="F42" s="1243"/>
      <c r="G42" s="2228"/>
      <c r="H42" s="1447"/>
      <c r="I42" s="2434"/>
      <c r="J42" s="2441">
        <f t="shared" si="0"/>
        <v>0</v>
      </c>
      <c r="K42" s="2052"/>
    </row>
    <row r="43" spans="2:11">
      <c r="B43" s="1545">
        <v>36</v>
      </c>
      <c r="C43" s="2046" t="s">
        <v>627</v>
      </c>
      <c r="D43" s="2050" t="s">
        <v>1045</v>
      </c>
      <c r="E43" s="2228"/>
      <c r="F43" s="1243"/>
      <c r="G43" s="2228"/>
      <c r="H43" s="1447"/>
      <c r="I43" s="2434"/>
      <c r="J43" s="2441">
        <f t="shared" si="0"/>
        <v>0</v>
      </c>
      <c r="K43" s="2052"/>
    </row>
    <row r="44" spans="2:11">
      <c r="B44" s="1545">
        <v>37</v>
      </c>
      <c r="C44" s="2046" t="s">
        <v>627</v>
      </c>
      <c r="D44" s="2050" t="s">
        <v>1046</v>
      </c>
      <c r="E44" s="2228"/>
      <c r="F44" s="1243"/>
      <c r="G44" s="2228"/>
      <c r="H44" s="1447"/>
      <c r="I44" s="2434"/>
      <c r="J44" s="2441">
        <f t="shared" si="0"/>
        <v>0</v>
      </c>
      <c r="K44" s="2052"/>
    </row>
    <row r="45" spans="2:11">
      <c r="B45" s="1545">
        <v>38</v>
      </c>
      <c r="C45" s="2046" t="s">
        <v>627</v>
      </c>
      <c r="D45" s="2050" t="s">
        <v>1047</v>
      </c>
      <c r="E45" s="2228"/>
      <c r="F45" s="1243"/>
      <c r="G45" s="2228"/>
      <c r="H45" s="1447"/>
      <c r="I45" s="2434"/>
      <c r="J45" s="2441">
        <f t="shared" si="0"/>
        <v>0</v>
      </c>
      <c r="K45" s="2052"/>
    </row>
    <row r="46" spans="2:11">
      <c r="B46" s="1545">
        <v>39</v>
      </c>
      <c r="C46" s="2046" t="s">
        <v>627</v>
      </c>
      <c r="D46" s="2050" t="s">
        <v>1048</v>
      </c>
      <c r="E46" s="2228"/>
      <c r="F46" s="1243"/>
      <c r="G46" s="2228"/>
      <c r="H46" s="1447"/>
      <c r="I46" s="2434"/>
      <c r="J46" s="2441">
        <f t="shared" si="0"/>
        <v>0</v>
      </c>
      <c r="K46" s="2052"/>
    </row>
    <row r="47" spans="2:11">
      <c r="B47" s="1545">
        <v>40</v>
      </c>
      <c r="C47" s="2046" t="s">
        <v>627</v>
      </c>
      <c r="D47" s="2050" t="s">
        <v>1049</v>
      </c>
      <c r="E47" s="2228"/>
      <c r="F47" s="1243"/>
      <c r="G47" s="2228"/>
      <c r="H47" s="1447"/>
      <c r="I47" s="2434"/>
      <c r="J47" s="2441">
        <f t="shared" si="0"/>
        <v>0</v>
      </c>
      <c r="K47" s="2052"/>
    </row>
    <row r="48" spans="2:11">
      <c r="B48" s="1545">
        <v>41</v>
      </c>
      <c r="C48" s="2046" t="s">
        <v>627</v>
      </c>
      <c r="D48" s="2050" t="s">
        <v>1050</v>
      </c>
      <c r="E48" s="2228"/>
      <c r="F48" s="1243"/>
      <c r="G48" s="2228"/>
      <c r="H48" s="1447"/>
      <c r="I48" s="2434"/>
      <c r="J48" s="2441">
        <f t="shared" si="0"/>
        <v>0</v>
      </c>
      <c r="K48" s="2052"/>
    </row>
    <row r="49" spans="2:11" ht="15.75" thickBot="1">
      <c r="B49" s="1546">
        <v>42</v>
      </c>
      <c r="C49" s="2048" t="s">
        <v>627</v>
      </c>
      <c r="D49" s="2051" t="s">
        <v>1051</v>
      </c>
      <c r="E49" s="2229"/>
      <c r="F49" s="2231"/>
      <c r="G49" s="2229"/>
      <c r="H49" s="2061"/>
      <c r="I49" s="2435"/>
      <c r="J49" s="2442">
        <f t="shared" si="0"/>
        <v>0</v>
      </c>
      <c r="K49" s="2233"/>
    </row>
  </sheetData>
  <autoFilter ref="C7:D7"/>
  <pageMargins left="0.7" right="0.7" top="0.75" bottom="0.75" header="0.3" footer="0.3"/>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G11"/>
  <sheetViews>
    <sheetView zoomScale="85" zoomScaleNormal="85" workbookViewId="0">
      <pane xSplit="3" ySplit="5" topLeftCell="D6" activePane="bottomRight" state="frozen"/>
      <selection pane="topRight" activeCell="D1" sqref="D1"/>
      <selection pane="bottomLeft" activeCell="A6" sqref="A6"/>
      <selection pane="bottomRight" activeCell="D6" sqref="D6"/>
    </sheetView>
  </sheetViews>
  <sheetFormatPr defaultColWidth="9.140625" defaultRowHeight="15"/>
  <cols>
    <col min="1" max="1" width="4.7109375" style="363" customWidth="1"/>
    <col min="2" max="2" width="12.7109375" style="363" hidden="1" customWidth="1"/>
    <col min="3" max="3" width="48.7109375" style="363" customWidth="1"/>
    <col min="4" max="4" width="25.42578125" style="363" customWidth="1"/>
    <col min="5" max="5" width="26.140625" style="363" customWidth="1"/>
    <col min="6" max="6" width="19.85546875" style="363" customWidth="1"/>
    <col min="7" max="7" width="24.7109375" style="363" customWidth="1"/>
    <col min="8" max="16384" width="9.140625" style="363"/>
  </cols>
  <sheetData>
    <row r="1" spans="2:7" s="13" customFormat="1" ht="34.5">
      <c r="D1" s="361" t="s">
        <v>1358</v>
      </c>
    </row>
    <row r="2" spans="2:7" s="13" customFormat="1"/>
    <row r="3" spans="2:7" s="13" customFormat="1" ht="15" customHeight="1" thickBot="1">
      <c r="C3" s="1103" t="s">
        <v>127</v>
      </c>
      <c r="D3" s="670" t="s">
        <v>753</v>
      </c>
      <c r="E3" s="671"/>
      <c r="F3" s="671"/>
      <c r="G3" s="671"/>
    </row>
    <row r="4" spans="2:7" s="1553" customFormat="1" ht="18" hidden="1" customHeight="1" thickBot="1">
      <c r="C4" s="1250"/>
      <c r="D4" s="1554">
        <v>1</v>
      </c>
      <c r="E4" s="1551">
        <v>2</v>
      </c>
      <c r="F4" s="1551">
        <v>3</v>
      </c>
      <c r="G4" s="1552">
        <v>4</v>
      </c>
    </row>
    <row r="5" spans="2:7" s="13" customFormat="1" ht="36" customHeight="1" thickBot="1">
      <c r="B5" s="1550" t="s">
        <v>1201</v>
      </c>
      <c r="C5" s="1267" t="s">
        <v>1035</v>
      </c>
      <c r="D5" s="2241" t="s">
        <v>754</v>
      </c>
      <c r="E5" s="2242" t="s">
        <v>134</v>
      </c>
      <c r="F5" s="2242" t="s">
        <v>626</v>
      </c>
      <c r="G5" s="1111" t="s">
        <v>627</v>
      </c>
    </row>
    <row r="6" spans="2:7" s="13" customFormat="1">
      <c r="B6" s="1545">
        <v>1</v>
      </c>
      <c r="C6" s="2238" t="s">
        <v>628</v>
      </c>
      <c r="D6" s="2239"/>
      <c r="E6" s="2239"/>
      <c r="F6" s="2239"/>
      <c r="G6" s="2240"/>
    </row>
    <row r="7" spans="2:7" s="13" customFormat="1">
      <c r="B7" s="1545">
        <v>2</v>
      </c>
      <c r="C7" s="1254" t="s">
        <v>1036</v>
      </c>
      <c r="D7" s="1252"/>
      <c r="E7" s="1252"/>
      <c r="F7" s="1252"/>
      <c r="G7" s="1253"/>
    </row>
    <row r="8" spans="2:7" s="13" customFormat="1" ht="15.75" thickBot="1">
      <c r="B8" s="1545">
        <v>3</v>
      </c>
      <c r="C8" s="1255" t="s">
        <v>1037</v>
      </c>
      <c r="D8" s="1256">
        <f>D6-D7</f>
        <v>0</v>
      </c>
      <c r="E8" s="1256">
        <f>E6-E7</f>
        <v>0</v>
      </c>
      <c r="F8" s="1256">
        <f>F6-F7</f>
        <v>0</v>
      </c>
      <c r="G8" s="1257">
        <f>G6-G7</f>
        <v>0</v>
      </c>
    </row>
    <row r="9" spans="2:7" s="13" customFormat="1" ht="15.75" customHeight="1">
      <c r="B9" s="1545">
        <v>4</v>
      </c>
      <c r="C9" s="1251" t="s">
        <v>229</v>
      </c>
      <c r="D9" s="1258"/>
      <c r="E9" s="1259">
        <f>E6-D6</f>
        <v>0</v>
      </c>
      <c r="F9" s="1259">
        <f>F6-D6</f>
        <v>0</v>
      </c>
      <c r="G9" s="1260">
        <f>G6-D6</f>
        <v>0</v>
      </c>
    </row>
    <row r="10" spans="2:7" s="13" customFormat="1">
      <c r="B10" s="1545">
        <v>5</v>
      </c>
      <c r="C10" s="1254" t="s">
        <v>1039</v>
      </c>
      <c r="D10" s="1261"/>
      <c r="E10" s="1262">
        <f>E7-D7</f>
        <v>0</v>
      </c>
      <c r="F10" s="1262">
        <f>F7-D7</f>
        <v>0</v>
      </c>
      <c r="G10" s="1263">
        <f>G7-D7</f>
        <v>0</v>
      </c>
    </row>
    <row r="11" spans="2:7" s="13" customFormat="1" ht="15.75" thickBot="1">
      <c r="B11" s="1546">
        <v>6</v>
      </c>
      <c r="C11" s="1255" t="s">
        <v>1038</v>
      </c>
      <c r="D11" s="1264"/>
      <c r="E11" s="1265">
        <f>E8-D8</f>
        <v>0</v>
      </c>
      <c r="F11" s="1265">
        <f>F8-D8</f>
        <v>0</v>
      </c>
      <c r="G11" s="1266">
        <f>G8-D8</f>
        <v>0</v>
      </c>
    </row>
  </sheetData>
  <pageMargins left="0.7" right="0.7" top="0.75" bottom="0.75" header="0.3" footer="0.3"/>
  <pageSetup paperSize="9"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V56"/>
  <sheetViews>
    <sheetView showGridLines="0" zoomScale="85" zoomScaleNormal="85" workbookViewId="0">
      <pane xSplit="5" ySplit="8" topLeftCell="N24" activePane="bottomRight" state="frozen"/>
      <selection pane="topRight" activeCell="F1" sqref="F1"/>
      <selection pane="bottomLeft" activeCell="A9" sqref="A9"/>
      <selection pane="bottomRight" activeCell="E30" sqref="E30"/>
    </sheetView>
  </sheetViews>
  <sheetFormatPr defaultColWidth="12.5703125" defaultRowHeight="14.25"/>
  <cols>
    <col min="1" max="1" width="4.7109375" style="353" customWidth="1"/>
    <col min="2" max="2" width="12.7109375" style="353" hidden="1" customWidth="1"/>
    <col min="3" max="3" width="12.7109375" style="1557" customWidth="1"/>
    <col min="4" max="4" width="24.140625" style="1557" bestFit="1" customWidth="1"/>
    <col min="5" max="5" width="60.7109375" style="353" customWidth="1"/>
    <col min="6" max="19" width="12.7109375" style="353" customWidth="1"/>
    <col min="20" max="20" width="13.5703125" style="353" bestFit="1" customWidth="1"/>
    <col min="21" max="21" width="27" style="353" bestFit="1" customWidth="1"/>
    <col min="22" max="22" width="29" style="353" bestFit="1" customWidth="1"/>
    <col min="23" max="16384" width="12.5703125" style="353"/>
  </cols>
  <sheetData>
    <row r="1" spans="2:22" ht="63.95" customHeight="1">
      <c r="C1" s="1555"/>
      <c r="F1" s="939" t="s">
        <v>1362</v>
      </c>
      <c r="G1" s="351"/>
      <c r="H1" s="352"/>
      <c r="I1" s="352"/>
      <c r="J1" s="352"/>
      <c r="K1" s="352"/>
      <c r="L1" s="352"/>
      <c r="M1" s="352"/>
    </row>
    <row r="2" spans="2:22" ht="9.75" customHeight="1" thickBot="1">
      <c r="C2" s="1555"/>
      <c r="F2" s="939"/>
      <c r="G2" s="351"/>
      <c r="H2" s="352"/>
      <c r="I2" s="352"/>
      <c r="J2" s="352"/>
      <c r="K2" s="352"/>
      <c r="L2" s="352"/>
      <c r="M2" s="352"/>
    </row>
    <row r="3" spans="2:22" ht="53.25" customHeight="1" thickBot="1">
      <c r="C3" s="1556"/>
      <c r="D3" s="1556"/>
      <c r="E3" s="1270"/>
      <c r="F3" s="2257"/>
      <c r="G3" s="2258" t="s">
        <v>1298</v>
      </c>
      <c r="H3" s="2258"/>
      <c r="I3" s="2258"/>
      <c r="J3" s="2258"/>
      <c r="K3" s="2258"/>
      <c r="L3" s="2258"/>
      <c r="M3" s="2258"/>
      <c r="N3" s="2947" t="s">
        <v>1299</v>
      </c>
      <c r="O3" s="2948"/>
      <c r="P3" s="2948"/>
      <c r="Q3" s="2948"/>
      <c r="R3" s="2948"/>
      <c r="S3" s="2948"/>
      <c r="T3" s="2949"/>
      <c r="U3" s="2937" t="s">
        <v>1300</v>
      </c>
      <c r="V3" s="2938"/>
    </row>
    <row r="4" spans="2:22" ht="30" customHeight="1" thickBot="1">
      <c r="C4" s="1556"/>
      <c r="D4" s="1556"/>
      <c r="E4" s="1271"/>
      <c r="F4" s="2261"/>
      <c r="G4" s="2262"/>
      <c r="H4" s="2257"/>
      <c r="I4" s="2258"/>
      <c r="J4" s="2258" t="s">
        <v>134</v>
      </c>
      <c r="K4" s="2258"/>
      <c r="L4" s="2258"/>
      <c r="M4" s="2263"/>
      <c r="N4" s="2261"/>
      <c r="O4" s="2262"/>
      <c r="P4" s="2257"/>
      <c r="Q4" s="2258"/>
      <c r="R4" s="2258" t="s">
        <v>134</v>
      </c>
      <c r="S4" s="2258"/>
      <c r="T4" s="2263"/>
      <c r="U4" s="2939"/>
      <c r="V4" s="2940"/>
    </row>
    <row r="5" spans="2:22" ht="39.950000000000003" customHeight="1" thickBot="1">
      <c r="C5" s="1556"/>
      <c r="D5" s="1556"/>
      <c r="E5" s="1271"/>
      <c r="F5" s="2945" t="s">
        <v>214</v>
      </c>
      <c r="G5" s="2946"/>
      <c r="H5" s="2264"/>
      <c r="I5" s="2265" t="s">
        <v>866</v>
      </c>
      <c r="J5" s="2258"/>
      <c r="K5" s="2266"/>
      <c r="L5" s="2266"/>
      <c r="M5" s="2264"/>
      <c r="N5" s="2945" t="s">
        <v>214</v>
      </c>
      <c r="O5" s="2946"/>
      <c r="P5" s="2264"/>
      <c r="Q5" s="2265" t="s">
        <v>866</v>
      </c>
      <c r="R5" s="2258"/>
      <c r="S5" s="2266"/>
      <c r="T5" s="2276"/>
      <c r="U5" s="2939"/>
      <c r="V5" s="2940"/>
    </row>
    <row r="6" spans="2:22" ht="30" customHeight="1" thickBot="1">
      <c r="C6" s="1556"/>
      <c r="D6" s="1556"/>
      <c r="E6" s="1272" t="s">
        <v>127</v>
      </c>
      <c r="F6" s="2267"/>
      <c r="G6" s="2268"/>
      <c r="H6" s="2269"/>
      <c r="I6" s="2943" t="s">
        <v>137</v>
      </c>
      <c r="J6" s="2944"/>
      <c r="K6" s="2270"/>
      <c r="L6" s="2271"/>
      <c r="M6" s="2271"/>
      <c r="N6" s="2267"/>
      <c r="O6" s="2268"/>
      <c r="P6" s="2269"/>
      <c r="Q6" s="2943" t="s">
        <v>137</v>
      </c>
      <c r="R6" s="2944"/>
      <c r="S6" s="2270"/>
      <c r="T6" s="2271"/>
      <c r="U6" s="2941"/>
      <c r="V6" s="2942"/>
    </row>
    <row r="7" spans="2:22" ht="21.75" hidden="1" customHeight="1" thickBot="1">
      <c r="C7" s="1556"/>
      <c r="D7" s="1556"/>
      <c r="E7" s="1272"/>
      <c r="F7" s="1560">
        <v>1</v>
      </c>
      <c r="G7" s="1561">
        <v>2</v>
      </c>
      <c r="H7" s="1562">
        <v>3</v>
      </c>
      <c r="I7" s="1561">
        <v>4</v>
      </c>
      <c r="J7" s="1561">
        <v>5</v>
      </c>
      <c r="K7" s="1562">
        <v>6</v>
      </c>
      <c r="L7" s="1561">
        <v>7</v>
      </c>
      <c r="M7" s="1561">
        <v>8</v>
      </c>
      <c r="N7" s="1562">
        <v>9</v>
      </c>
      <c r="O7" s="1561">
        <v>10</v>
      </c>
      <c r="P7" s="1561">
        <v>11</v>
      </c>
      <c r="Q7" s="1562">
        <v>12</v>
      </c>
      <c r="R7" s="1561">
        <v>13</v>
      </c>
      <c r="S7" s="1561">
        <v>14</v>
      </c>
      <c r="T7" s="2277">
        <v>15</v>
      </c>
      <c r="U7" s="1561">
        <v>16</v>
      </c>
      <c r="V7" s="1563">
        <v>17</v>
      </c>
    </row>
    <row r="8" spans="2:22" ht="90" thickBot="1">
      <c r="B8" s="1568" t="s">
        <v>1201</v>
      </c>
      <c r="C8" s="1239" t="s">
        <v>953</v>
      </c>
      <c r="D8" s="2235" t="s">
        <v>1034</v>
      </c>
      <c r="E8" s="2246" t="s">
        <v>1303</v>
      </c>
      <c r="F8" s="1040" t="s">
        <v>1001</v>
      </c>
      <c r="G8" s="1040" t="s">
        <v>1002</v>
      </c>
      <c r="H8" s="1492" t="s">
        <v>1003</v>
      </c>
      <c r="I8" s="1558" t="s">
        <v>1004</v>
      </c>
      <c r="J8" s="1559" t="s">
        <v>1005</v>
      </c>
      <c r="K8" s="1492" t="s">
        <v>1006</v>
      </c>
      <c r="L8" s="1492" t="s">
        <v>1007</v>
      </c>
      <c r="M8" s="1040" t="s">
        <v>1008</v>
      </c>
      <c r="N8" s="1040" t="s">
        <v>1009</v>
      </c>
      <c r="O8" s="1040" t="s">
        <v>1010</v>
      </c>
      <c r="P8" s="1492" t="s">
        <v>1011</v>
      </c>
      <c r="Q8" s="1558" t="s">
        <v>1012</v>
      </c>
      <c r="R8" s="1559" t="s">
        <v>1013</v>
      </c>
      <c r="S8" s="1492" t="s">
        <v>1014</v>
      </c>
      <c r="T8" s="1492" t="s">
        <v>1015</v>
      </c>
      <c r="U8" s="2275" t="s">
        <v>761</v>
      </c>
      <c r="V8" s="1492" t="s">
        <v>629</v>
      </c>
    </row>
    <row r="9" spans="2:22">
      <c r="B9" s="2244">
        <v>1</v>
      </c>
      <c r="C9" s="2247" t="s">
        <v>953</v>
      </c>
      <c r="D9" s="2254" t="s">
        <v>999</v>
      </c>
      <c r="E9" s="2248" t="s">
        <v>217</v>
      </c>
      <c r="F9" s="1273"/>
      <c r="G9" s="1273"/>
      <c r="H9" s="1274"/>
      <c r="I9" s="1275"/>
      <c r="J9" s="1275"/>
      <c r="K9" s="1275"/>
      <c r="L9" s="1275"/>
      <c r="M9" s="1273"/>
      <c r="N9" s="1276"/>
      <c r="O9" s="1275"/>
      <c r="P9" s="1274"/>
      <c r="Q9" s="1275"/>
      <c r="R9" s="1275"/>
      <c r="S9" s="1277"/>
      <c r="T9" s="1275"/>
      <c r="U9" s="1299"/>
      <c r="V9" s="1300"/>
    </row>
    <row r="10" spans="2:22">
      <c r="B10" s="2245">
        <v>2</v>
      </c>
      <c r="C10" s="2249" t="s">
        <v>953</v>
      </c>
      <c r="D10" s="2255" t="s">
        <v>999</v>
      </c>
      <c r="E10" s="2250" t="s">
        <v>218</v>
      </c>
      <c r="F10" s="1278"/>
      <c r="G10" s="1278"/>
      <c r="H10" s="1274"/>
      <c r="I10" s="1278"/>
      <c r="J10" s="1278"/>
      <c r="K10" s="1278"/>
      <c r="L10" s="1278"/>
      <c r="M10" s="1278"/>
      <c r="N10" s="1279"/>
      <c r="O10" s="1278"/>
      <c r="P10" s="1280"/>
      <c r="Q10" s="1278"/>
      <c r="R10" s="1278"/>
      <c r="S10" s="1281"/>
      <c r="T10" s="1278"/>
      <c r="U10" s="1301"/>
      <c r="V10" s="1302"/>
    </row>
    <row r="11" spans="2:22">
      <c r="B11" s="2245">
        <v>3</v>
      </c>
      <c r="C11" s="2249" t="s">
        <v>954</v>
      </c>
      <c r="D11" s="2255" t="s">
        <v>999</v>
      </c>
      <c r="E11" s="2251" t="s">
        <v>219</v>
      </c>
      <c r="F11" s="1282">
        <f t="shared" ref="F11:M11" si="0">SUM(F12,F17,F22)</f>
        <v>0</v>
      </c>
      <c r="G11" s="1282">
        <f t="shared" si="0"/>
        <v>0</v>
      </c>
      <c r="H11" s="1283">
        <f t="shared" si="0"/>
        <v>0</v>
      </c>
      <c r="I11" s="1282">
        <f t="shared" si="0"/>
        <v>0</v>
      </c>
      <c r="J11" s="1282">
        <f t="shared" si="0"/>
        <v>0</v>
      </c>
      <c r="K11" s="1282">
        <f t="shared" si="0"/>
        <v>0</v>
      </c>
      <c r="L11" s="1282">
        <f t="shared" si="0"/>
        <v>0</v>
      </c>
      <c r="M11" s="1282">
        <f t="shared" si="0"/>
        <v>0</v>
      </c>
      <c r="N11" s="1284">
        <f t="shared" ref="N11:T11" si="1">SUM(N12,N17,N22)</f>
        <v>0</v>
      </c>
      <c r="O11" s="1282">
        <f t="shared" si="1"/>
        <v>0</v>
      </c>
      <c r="P11" s="1285">
        <f t="shared" si="1"/>
        <v>0</v>
      </c>
      <c r="Q11" s="1282">
        <f t="shared" si="1"/>
        <v>0</v>
      </c>
      <c r="R11" s="1282">
        <f t="shared" si="1"/>
        <v>0</v>
      </c>
      <c r="S11" s="1282">
        <f t="shared" si="1"/>
        <v>0</v>
      </c>
      <c r="T11" s="1282">
        <f t="shared" si="1"/>
        <v>0</v>
      </c>
      <c r="U11" s="1301"/>
      <c r="V11" s="1302"/>
    </row>
    <row r="12" spans="2:22">
      <c r="B12" s="2245">
        <v>4</v>
      </c>
      <c r="C12" s="2249" t="s">
        <v>954</v>
      </c>
      <c r="D12" s="2255" t="s">
        <v>999</v>
      </c>
      <c r="E12" s="2252" t="s">
        <v>762</v>
      </c>
      <c r="F12" s="1282">
        <f>SUM(F13:F16)</f>
        <v>0</v>
      </c>
      <c r="G12" s="1282"/>
      <c r="H12" s="1286">
        <f t="shared" ref="H12:M12" si="2">SUM(H13:H16)</f>
        <v>0</v>
      </c>
      <c r="I12" s="1282">
        <f t="shared" si="2"/>
        <v>0</v>
      </c>
      <c r="J12" s="1282">
        <f t="shared" si="2"/>
        <v>0</v>
      </c>
      <c r="K12" s="1282">
        <f t="shared" si="2"/>
        <v>0</v>
      </c>
      <c r="L12" s="1282">
        <f t="shared" si="2"/>
        <v>0</v>
      </c>
      <c r="M12" s="1282">
        <f t="shared" si="2"/>
        <v>0</v>
      </c>
      <c r="N12" s="1284">
        <f>SUM(N13:N16)</f>
        <v>0</v>
      </c>
      <c r="O12" s="2278"/>
      <c r="P12" s="1286">
        <f t="shared" ref="P12:T12" si="3">SUM(P13:P16)</f>
        <v>0</v>
      </c>
      <c r="Q12" s="1282">
        <f t="shared" si="3"/>
        <v>0</v>
      </c>
      <c r="R12" s="1282">
        <f t="shared" si="3"/>
        <v>0</v>
      </c>
      <c r="S12" s="1287">
        <f t="shared" si="3"/>
        <v>0</v>
      </c>
      <c r="T12" s="1282">
        <f t="shared" si="3"/>
        <v>0</v>
      </c>
      <c r="U12" s="1301"/>
      <c r="V12" s="1302"/>
    </row>
    <row r="13" spans="2:22">
      <c r="B13" s="2245">
        <v>5</v>
      </c>
      <c r="C13" s="2249" t="s">
        <v>953</v>
      </c>
      <c r="D13" s="2255" t="s">
        <v>999</v>
      </c>
      <c r="E13" s="2252" t="s">
        <v>220</v>
      </c>
      <c r="F13" s="1278"/>
      <c r="G13" s="1288"/>
      <c r="H13" s="1274"/>
      <c r="I13" s="1278"/>
      <c r="J13" s="1278"/>
      <c r="K13" s="1278"/>
      <c r="L13" s="1278"/>
      <c r="M13" s="1278"/>
      <c r="N13" s="1279"/>
      <c r="O13" s="1288"/>
      <c r="P13" s="1280"/>
      <c r="Q13" s="1278"/>
      <c r="R13" s="1278"/>
      <c r="S13" s="1281"/>
      <c r="T13" s="1278"/>
      <c r="U13" s="1301"/>
      <c r="V13" s="1302"/>
    </row>
    <row r="14" spans="2:22">
      <c r="B14" s="2245">
        <v>6</v>
      </c>
      <c r="C14" s="2249" t="s">
        <v>953</v>
      </c>
      <c r="D14" s="2255" t="s">
        <v>999</v>
      </c>
      <c r="E14" s="2252" t="s">
        <v>221</v>
      </c>
      <c r="F14" s="1278"/>
      <c r="G14" s="1288"/>
      <c r="H14" s="1274"/>
      <c r="I14" s="1278"/>
      <c r="J14" s="1278"/>
      <c r="K14" s="1278"/>
      <c r="L14" s="1278"/>
      <c r="M14" s="1278"/>
      <c r="N14" s="1279"/>
      <c r="O14" s="1288"/>
      <c r="P14" s="1280"/>
      <c r="Q14" s="1278"/>
      <c r="R14" s="1278"/>
      <c r="S14" s="1281"/>
      <c r="T14" s="1278"/>
      <c r="U14" s="1301"/>
      <c r="V14" s="1302"/>
    </row>
    <row r="15" spans="2:22">
      <c r="B15" s="2245">
        <v>7</v>
      </c>
      <c r="C15" s="2249" t="s">
        <v>953</v>
      </c>
      <c r="D15" s="2255" t="s">
        <v>999</v>
      </c>
      <c r="E15" s="2252" t="s">
        <v>222</v>
      </c>
      <c r="F15" s="1278"/>
      <c r="G15" s="1288"/>
      <c r="H15" s="1274"/>
      <c r="I15" s="1278"/>
      <c r="J15" s="1278"/>
      <c r="K15" s="1278"/>
      <c r="L15" s="1278"/>
      <c r="M15" s="1278"/>
      <c r="N15" s="1279"/>
      <c r="O15" s="1288"/>
      <c r="P15" s="1280"/>
      <c r="Q15" s="1278"/>
      <c r="R15" s="1278"/>
      <c r="S15" s="1281"/>
      <c r="T15" s="1278"/>
      <c r="U15" s="1301"/>
      <c r="V15" s="1302"/>
    </row>
    <row r="16" spans="2:22">
      <c r="B16" s="2245">
        <v>8</v>
      </c>
      <c r="C16" s="2249" t="s">
        <v>953</v>
      </c>
      <c r="D16" s="2255" t="s">
        <v>999</v>
      </c>
      <c r="E16" s="2252" t="s">
        <v>223</v>
      </c>
      <c r="F16" s="1278"/>
      <c r="G16" s="1288"/>
      <c r="H16" s="1274"/>
      <c r="I16" s="1278"/>
      <c r="J16" s="1278"/>
      <c r="K16" s="1278"/>
      <c r="L16" s="1278"/>
      <c r="M16" s="1278"/>
      <c r="N16" s="1279"/>
      <c r="O16" s="1288"/>
      <c r="P16" s="1280"/>
      <c r="Q16" s="1278"/>
      <c r="R16" s="1278"/>
      <c r="S16" s="1281"/>
      <c r="T16" s="1278"/>
      <c r="U16" s="1301"/>
      <c r="V16" s="1302"/>
    </row>
    <row r="17" spans="2:22">
      <c r="B17" s="2245">
        <v>9</v>
      </c>
      <c r="C17" s="2249" t="s">
        <v>954</v>
      </c>
      <c r="D17" s="2255" t="s">
        <v>999</v>
      </c>
      <c r="E17" s="2252" t="s">
        <v>763</v>
      </c>
      <c r="F17" s="1282">
        <f>SUM(F18:F21)</f>
        <v>0</v>
      </c>
      <c r="G17" s="2278"/>
      <c r="H17" s="1286">
        <f t="shared" ref="H17:M17" si="4">SUM(H18:H21)</f>
        <v>0</v>
      </c>
      <c r="I17" s="1282">
        <f t="shared" si="4"/>
        <v>0</v>
      </c>
      <c r="J17" s="1282">
        <f t="shared" si="4"/>
        <v>0</v>
      </c>
      <c r="K17" s="1282">
        <f t="shared" si="4"/>
        <v>0</v>
      </c>
      <c r="L17" s="1282">
        <f t="shared" si="4"/>
        <v>0</v>
      </c>
      <c r="M17" s="1282">
        <f t="shared" si="4"/>
        <v>0</v>
      </c>
      <c r="N17" s="1284">
        <f>SUM(N18:N21)</f>
        <v>0</v>
      </c>
      <c r="O17" s="2278"/>
      <c r="P17" s="1286">
        <f t="shared" ref="P17:T17" si="5">SUM(P18:P21)</f>
        <v>0</v>
      </c>
      <c r="Q17" s="1282">
        <f t="shared" si="5"/>
        <v>0</v>
      </c>
      <c r="R17" s="1282">
        <f t="shared" si="5"/>
        <v>0</v>
      </c>
      <c r="S17" s="1287">
        <f t="shared" si="5"/>
        <v>0</v>
      </c>
      <c r="T17" s="1282">
        <f t="shared" si="5"/>
        <v>0</v>
      </c>
      <c r="U17" s="1301"/>
      <c r="V17" s="1302"/>
    </row>
    <row r="18" spans="2:22">
      <c r="B18" s="2245">
        <v>10</v>
      </c>
      <c r="C18" s="2249" t="s">
        <v>953</v>
      </c>
      <c r="D18" s="2255" t="s">
        <v>999</v>
      </c>
      <c r="E18" s="2252" t="s">
        <v>220</v>
      </c>
      <c r="F18" s="1278"/>
      <c r="G18" s="1288"/>
      <c r="H18" s="1274"/>
      <c r="I18" s="1278"/>
      <c r="J18" s="1278"/>
      <c r="K18" s="1278"/>
      <c r="L18" s="1278"/>
      <c r="M18" s="1278"/>
      <c r="N18" s="1279"/>
      <c r="O18" s="1288"/>
      <c r="P18" s="1280"/>
      <c r="Q18" s="1278"/>
      <c r="R18" s="1278"/>
      <c r="S18" s="1281"/>
      <c r="T18" s="1278"/>
      <c r="U18" s="1301"/>
      <c r="V18" s="1302"/>
    </row>
    <row r="19" spans="2:22">
      <c r="B19" s="2245">
        <v>11</v>
      </c>
      <c r="C19" s="2249" t="s">
        <v>953</v>
      </c>
      <c r="D19" s="2255" t="s">
        <v>999</v>
      </c>
      <c r="E19" s="2252" t="s">
        <v>221</v>
      </c>
      <c r="F19" s="1278"/>
      <c r="G19" s="1288"/>
      <c r="H19" s="1274"/>
      <c r="I19" s="1278"/>
      <c r="J19" s="1278"/>
      <c r="K19" s="1278"/>
      <c r="L19" s="1278"/>
      <c r="M19" s="1278"/>
      <c r="N19" s="1279"/>
      <c r="O19" s="1288"/>
      <c r="P19" s="1280"/>
      <c r="Q19" s="1278"/>
      <c r="R19" s="1278"/>
      <c r="S19" s="1281"/>
      <c r="T19" s="1278"/>
      <c r="U19" s="1301"/>
      <c r="V19" s="1302"/>
    </row>
    <row r="20" spans="2:22">
      <c r="B20" s="2245">
        <v>12</v>
      </c>
      <c r="C20" s="2249" t="s">
        <v>953</v>
      </c>
      <c r="D20" s="2255" t="s">
        <v>999</v>
      </c>
      <c r="E20" s="2252" t="s">
        <v>222</v>
      </c>
      <c r="F20" s="1278"/>
      <c r="G20" s="1288"/>
      <c r="H20" s="1274"/>
      <c r="I20" s="1278"/>
      <c r="J20" s="1278"/>
      <c r="K20" s="1278"/>
      <c r="L20" s="1278"/>
      <c r="M20" s="1278"/>
      <c r="N20" s="1279"/>
      <c r="O20" s="1288"/>
      <c r="P20" s="1280"/>
      <c r="Q20" s="1278"/>
      <c r="R20" s="1278"/>
      <c r="S20" s="1281"/>
      <c r="T20" s="1278"/>
      <c r="U20" s="1301"/>
      <c r="V20" s="1302"/>
    </row>
    <row r="21" spans="2:22">
      <c r="B21" s="2245">
        <v>13</v>
      </c>
      <c r="C21" s="2249" t="s">
        <v>953</v>
      </c>
      <c r="D21" s="2255" t="s">
        <v>999</v>
      </c>
      <c r="E21" s="2252" t="s">
        <v>223</v>
      </c>
      <c r="F21" s="1278"/>
      <c r="G21" s="1288"/>
      <c r="H21" s="1274"/>
      <c r="I21" s="1278"/>
      <c r="J21" s="1278"/>
      <c r="K21" s="1278"/>
      <c r="L21" s="1278"/>
      <c r="M21" s="1278"/>
      <c r="N21" s="1279"/>
      <c r="O21" s="1288"/>
      <c r="P21" s="1280"/>
      <c r="Q21" s="1278"/>
      <c r="R21" s="1278"/>
      <c r="S21" s="1281"/>
      <c r="T21" s="1278"/>
      <c r="U21" s="1301"/>
      <c r="V21" s="1302"/>
    </row>
    <row r="22" spans="2:22">
      <c r="B22" s="2245">
        <v>14</v>
      </c>
      <c r="C22" s="2249" t="s">
        <v>953</v>
      </c>
      <c r="D22" s="2255" t="s">
        <v>999</v>
      </c>
      <c r="E22" s="2251" t="s">
        <v>224</v>
      </c>
      <c r="F22" s="1278"/>
      <c r="G22" s="1278"/>
      <c r="H22" s="1278"/>
      <c r="I22" s="1278"/>
      <c r="J22" s="1278"/>
      <c r="K22" s="1278"/>
      <c r="L22" s="1278"/>
      <c r="M22" s="1278"/>
      <c r="N22" s="1279"/>
      <c r="O22" s="1278"/>
      <c r="P22" s="1289"/>
      <c r="Q22" s="1278"/>
      <c r="R22" s="1278"/>
      <c r="S22" s="1278"/>
      <c r="T22" s="1278"/>
      <c r="U22" s="1301"/>
      <c r="V22" s="1302"/>
    </row>
    <row r="23" spans="2:22" ht="15" thickBot="1">
      <c r="B23" s="2245">
        <v>15</v>
      </c>
      <c r="C23" s="2249" t="s">
        <v>953</v>
      </c>
      <c r="D23" s="2255" t="s">
        <v>999</v>
      </c>
      <c r="E23" s="2251" t="s">
        <v>225</v>
      </c>
      <c r="F23" s="1273"/>
      <c r="G23" s="1273"/>
      <c r="H23" s="1274"/>
      <c r="I23" s="1290"/>
      <c r="J23" s="1290"/>
      <c r="K23" s="1290"/>
      <c r="L23" s="1290"/>
      <c r="M23" s="1273"/>
      <c r="N23" s="1276"/>
      <c r="O23" s="1290"/>
      <c r="P23" s="1291"/>
      <c r="Q23" s="1290"/>
      <c r="R23" s="1290"/>
      <c r="S23" s="1292"/>
      <c r="T23" s="1290"/>
      <c r="U23" s="1301"/>
      <c r="V23" s="1302"/>
    </row>
    <row r="24" spans="2:22" s="2272" customFormat="1" ht="15.75" thickBot="1">
      <c r="B24" s="2053">
        <v>16</v>
      </c>
      <c r="C24" s="2243" t="s">
        <v>954</v>
      </c>
      <c r="D24" s="2256" t="s">
        <v>999</v>
      </c>
      <c r="E24" s="2253" t="s">
        <v>49</v>
      </c>
      <c r="F24" s="1293">
        <f>SUM(F23,F11,F10,F9,F22)</f>
        <v>0</v>
      </c>
      <c r="G24" s="1293">
        <f t="shared" ref="G24:T24" si="6">SUM(G23,G11,G10,G9,G22)</f>
        <v>0</v>
      </c>
      <c r="H24" s="1293">
        <f t="shared" si="6"/>
        <v>0</v>
      </c>
      <c r="I24" s="1293">
        <f t="shared" si="6"/>
        <v>0</v>
      </c>
      <c r="J24" s="1293">
        <f t="shared" si="6"/>
        <v>0</v>
      </c>
      <c r="K24" s="1293">
        <f t="shared" si="6"/>
        <v>0</v>
      </c>
      <c r="L24" s="1293">
        <f t="shared" si="6"/>
        <v>0</v>
      </c>
      <c r="M24" s="1293">
        <f t="shared" si="6"/>
        <v>0</v>
      </c>
      <c r="N24" s="1293">
        <f t="shared" si="6"/>
        <v>0</v>
      </c>
      <c r="O24" s="1293">
        <f t="shared" si="6"/>
        <v>0</v>
      </c>
      <c r="P24" s="1293">
        <f t="shared" si="6"/>
        <v>0</v>
      </c>
      <c r="Q24" s="1293">
        <f t="shared" si="6"/>
        <v>0</v>
      </c>
      <c r="R24" s="1293">
        <f t="shared" si="6"/>
        <v>0</v>
      </c>
      <c r="S24" s="1293">
        <f t="shared" si="6"/>
        <v>0</v>
      </c>
      <c r="T24" s="1293">
        <f t="shared" si="6"/>
        <v>0</v>
      </c>
      <c r="U24" s="2273"/>
      <c r="V24" s="2274"/>
    </row>
    <row r="25" spans="2:22">
      <c r="B25" s="2244">
        <v>17</v>
      </c>
      <c r="C25" s="2249" t="s">
        <v>953</v>
      </c>
      <c r="D25" s="2255" t="s">
        <v>1000</v>
      </c>
      <c r="E25" s="2251" t="s">
        <v>217</v>
      </c>
      <c r="F25" s="1273"/>
      <c r="G25" s="1273"/>
      <c r="H25" s="1274"/>
      <c r="I25" s="1275"/>
      <c r="J25" s="1275"/>
      <c r="K25" s="1275"/>
      <c r="L25" s="1275"/>
      <c r="M25" s="1273"/>
      <c r="N25" s="1273"/>
      <c r="O25" s="1273"/>
      <c r="P25" s="1294"/>
      <c r="Q25" s="1275"/>
      <c r="R25" s="1275"/>
      <c r="S25" s="1277"/>
      <c r="T25" s="1275"/>
      <c r="U25" s="1299"/>
      <c r="V25" s="1300"/>
    </row>
    <row r="26" spans="2:22">
      <c r="B26" s="2245">
        <v>18</v>
      </c>
      <c r="C26" s="2249" t="s">
        <v>953</v>
      </c>
      <c r="D26" s="2255" t="s">
        <v>1000</v>
      </c>
      <c r="E26" s="2250" t="s">
        <v>218</v>
      </c>
      <c r="F26" s="1278"/>
      <c r="G26" s="1278"/>
      <c r="H26" s="1274"/>
      <c r="I26" s="1278"/>
      <c r="J26" s="1278"/>
      <c r="K26" s="1278"/>
      <c r="L26" s="1278"/>
      <c r="M26" s="1278"/>
      <c r="N26" s="1278"/>
      <c r="O26" s="1278"/>
      <c r="P26" s="1295"/>
      <c r="Q26" s="1278"/>
      <c r="R26" s="1278"/>
      <c r="S26" s="1281"/>
      <c r="T26" s="1278"/>
      <c r="U26" s="1301"/>
      <c r="V26" s="1302"/>
    </row>
    <row r="27" spans="2:22">
      <c r="B27" s="2245">
        <v>19</v>
      </c>
      <c r="C27" s="2249" t="s">
        <v>954</v>
      </c>
      <c r="D27" s="2255" t="s">
        <v>1000</v>
      </c>
      <c r="E27" s="2251" t="s">
        <v>219</v>
      </c>
      <c r="F27" s="1282">
        <f t="shared" ref="F27:M27" si="7">SUM(F28,F33,F38)</f>
        <v>0</v>
      </c>
      <c r="G27" s="1282">
        <f t="shared" si="7"/>
        <v>0</v>
      </c>
      <c r="H27" s="1283">
        <f t="shared" si="7"/>
        <v>0</v>
      </c>
      <c r="I27" s="1282">
        <f t="shared" si="7"/>
        <v>0</v>
      </c>
      <c r="J27" s="1282">
        <f t="shared" si="7"/>
        <v>0</v>
      </c>
      <c r="K27" s="1282">
        <f t="shared" si="7"/>
        <v>0</v>
      </c>
      <c r="L27" s="1282">
        <f t="shared" si="7"/>
        <v>0</v>
      </c>
      <c r="M27" s="1282">
        <f t="shared" si="7"/>
        <v>0</v>
      </c>
      <c r="N27" s="1282">
        <f t="shared" ref="N27:T27" si="8">SUM(N28,N33,N38)</f>
        <v>0</v>
      </c>
      <c r="O27" s="1282">
        <f t="shared" si="8"/>
        <v>0</v>
      </c>
      <c r="P27" s="1283">
        <f t="shared" si="8"/>
        <v>0</v>
      </c>
      <c r="Q27" s="1282">
        <f t="shared" si="8"/>
        <v>0</v>
      </c>
      <c r="R27" s="1282">
        <f t="shared" si="8"/>
        <v>0</v>
      </c>
      <c r="S27" s="1282">
        <f t="shared" si="8"/>
        <v>0</v>
      </c>
      <c r="T27" s="1282">
        <f t="shared" si="8"/>
        <v>0</v>
      </c>
      <c r="U27" s="1301"/>
      <c r="V27" s="1302"/>
    </row>
    <row r="28" spans="2:22">
      <c r="B28" s="2245">
        <v>20</v>
      </c>
      <c r="C28" s="2249" t="s">
        <v>954</v>
      </c>
      <c r="D28" s="2255" t="s">
        <v>1000</v>
      </c>
      <c r="E28" s="2252" t="s">
        <v>762</v>
      </c>
      <c r="F28" s="1282">
        <f>SUM(F29:F32)</f>
        <v>0</v>
      </c>
      <c r="G28" s="1282"/>
      <c r="H28" s="1286">
        <f t="shared" ref="H28:M28" si="9">SUM(H29:H32)</f>
        <v>0</v>
      </c>
      <c r="I28" s="1282">
        <f t="shared" si="9"/>
        <v>0</v>
      </c>
      <c r="J28" s="1282">
        <f t="shared" si="9"/>
        <v>0</v>
      </c>
      <c r="K28" s="1282">
        <f t="shared" si="9"/>
        <v>0</v>
      </c>
      <c r="L28" s="1282">
        <f t="shared" si="9"/>
        <v>0</v>
      </c>
      <c r="M28" s="1282">
        <f t="shared" si="9"/>
        <v>0</v>
      </c>
      <c r="N28" s="1282">
        <f>SUM(N29:N32)</f>
        <v>0</v>
      </c>
      <c r="O28" s="2278"/>
      <c r="P28" s="1296">
        <f>SUM(P29:P32)</f>
        <v>0</v>
      </c>
      <c r="Q28" s="1282">
        <f>SUM(Q29:Q32)</f>
        <v>0</v>
      </c>
      <c r="R28" s="1282">
        <f>SUM(R29:R32)</f>
        <v>0</v>
      </c>
      <c r="S28" s="1287">
        <f>SUM(S29:S32)</f>
        <v>0</v>
      </c>
      <c r="T28" s="1282">
        <f>SUM(T29:T32)</f>
        <v>0</v>
      </c>
      <c r="U28" s="1301"/>
      <c r="V28" s="1302"/>
    </row>
    <row r="29" spans="2:22">
      <c r="B29" s="2245">
        <v>21</v>
      </c>
      <c r="C29" s="2249" t="s">
        <v>953</v>
      </c>
      <c r="D29" s="2255" t="s">
        <v>1000</v>
      </c>
      <c r="E29" s="2252" t="s">
        <v>220</v>
      </c>
      <c r="F29" s="1278"/>
      <c r="G29" s="1288"/>
      <c r="H29" s="1274"/>
      <c r="I29" s="1278"/>
      <c r="J29" s="1278"/>
      <c r="K29" s="1278"/>
      <c r="L29" s="1278"/>
      <c r="M29" s="1278"/>
      <c r="N29" s="1278"/>
      <c r="O29" s="1288"/>
      <c r="P29" s="1295"/>
      <c r="Q29" s="1278"/>
      <c r="R29" s="1278"/>
      <c r="S29" s="1281"/>
      <c r="T29" s="1278"/>
      <c r="U29" s="1301"/>
      <c r="V29" s="1302"/>
    </row>
    <row r="30" spans="2:22">
      <c r="B30" s="2245">
        <v>22</v>
      </c>
      <c r="C30" s="2249" t="s">
        <v>953</v>
      </c>
      <c r="D30" s="2255" t="s">
        <v>1000</v>
      </c>
      <c r="E30" s="2252" t="s">
        <v>221</v>
      </c>
      <c r="F30" s="1278"/>
      <c r="G30" s="1288"/>
      <c r="H30" s="1274"/>
      <c r="I30" s="1278"/>
      <c r="J30" s="1278"/>
      <c r="K30" s="1278"/>
      <c r="L30" s="1278"/>
      <c r="M30" s="1278"/>
      <c r="N30" s="1278"/>
      <c r="O30" s="1288"/>
      <c r="P30" s="1295"/>
      <c r="Q30" s="1278"/>
      <c r="R30" s="1278"/>
      <c r="S30" s="1281"/>
      <c r="T30" s="1278"/>
      <c r="U30" s="1301"/>
      <c r="V30" s="1302"/>
    </row>
    <row r="31" spans="2:22">
      <c r="B31" s="2245">
        <v>23</v>
      </c>
      <c r="C31" s="2249" t="s">
        <v>953</v>
      </c>
      <c r="D31" s="2255" t="s">
        <v>1000</v>
      </c>
      <c r="E31" s="2252" t="s">
        <v>222</v>
      </c>
      <c r="F31" s="1278"/>
      <c r="G31" s="1288"/>
      <c r="H31" s="1274"/>
      <c r="I31" s="1278"/>
      <c r="J31" s="1278"/>
      <c r="K31" s="1278"/>
      <c r="L31" s="1278"/>
      <c r="M31" s="1278"/>
      <c r="N31" s="1278"/>
      <c r="O31" s="1288"/>
      <c r="P31" s="1295"/>
      <c r="Q31" s="1278"/>
      <c r="R31" s="1278"/>
      <c r="S31" s="1281"/>
      <c r="T31" s="1278"/>
      <c r="U31" s="1301"/>
      <c r="V31" s="1302"/>
    </row>
    <row r="32" spans="2:22">
      <c r="B32" s="2245">
        <v>24</v>
      </c>
      <c r="C32" s="2249" t="s">
        <v>953</v>
      </c>
      <c r="D32" s="2255" t="s">
        <v>1000</v>
      </c>
      <c r="E32" s="2252" t="s">
        <v>223</v>
      </c>
      <c r="F32" s="1278"/>
      <c r="G32" s="1288"/>
      <c r="H32" s="1274"/>
      <c r="I32" s="1278"/>
      <c r="J32" s="1278"/>
      <c r="K32" s="1278"/>
      <c r="L32" s="1278"/>
      <c r="M32" s="1278"/>
      <c r="N32" s="1278"/>
      <c r="O32" s="1288"/>
      <c r="P32" s="1295"/>
      <c r="Q32" s="1278"/>
      <c r="R32" s="1278"/>
      <c r="S32" s="1281"/>
      <c r="T32" s="1278"/>
      <c r="U32" s="1301"/>
      <c r="V32" s="1302"/>
    </row>
    <row r="33" spans="2:22">
      <c r="B33" s="2245">
        <v>25</v>
      </c>
      <c r="C33" s="2249" t="s">
        <v>954</v>
      </c>
      <c r="D33" s="2255" t="s">
        <v>1000</v>
      </c>
      <c r="E33" s="2252" t="s">
        <v>763</v>
      </c>
      <c r="F33" s="1282">
        <f>SUM(F34:F37)</f>
        <v>0</v>
      </c>
      <c r="G33" s="2278"/>
      <c r="H33" s="1286">
        <f t="shared" ref="H33:M33" si="10">SUM(H34:H37)</f>
        <v>0</v>
      </c>
      <c r="I33" s="1282">
        <f t="shared" si="10"/>
        <v>0</v>
      </c>
      <c r="J33" s="1282">
        <f t="shared" si="10"/>
        <v>0</v>
      </c>
      <c r="K33" s="1282">
        <f t="shared" si="10"/>
        <v>0</v>
      </c>
      <c r="L33" s="1282">
        <f t="shared" si="10"/>
        <v>0</v>
      </c>
      <c r="M33" s="1282">
        <f t="shared" si="10"/>
        <v>0</v>
      </c>
      <c r="N33" s="1282">
        <f>SUM(N34:N37)</f>
        <v>0</v>
      </c>
      <c r="O33" s="2278"/>
      <c r="P33" s="1296">
        <f>SUM(P34:P37)</f>
        <v>0</v>
      </c>
      <c r="Q33" s="1282">
        <f>SUM(Q34:Q37)</f>
        <v>0</v>
      </c>
      <c r="R33" s="1282">
        <f>SUM(R34:R37)</f>
        <v>0</v>
      </c>
      <c r="S33" s="1287">
        <f>SUM(S34:S37)</f>
        <v>0</v>
      </c>
      <c r="T33" s="1282">
        <f>SUM(T34:T37)</f>
        <v>0</v>
      </c>
      <c r="U33" s="1301"/>
      <c r="V33" s="1302"/>
    </row>
    <row r="34" spans="2:22">
      <c r="B34" s="2245">
        <v>26</v>
      </c>
      <c r="C34" s="2249" t="s">
        <v>953</v>
      </c>
      <c r="D34" s="2255" t="s">
        <v>1000</v>
      </c>
      <c r="E34" s="2252" t="s">
        <v>220</v>
      </c>
      <c r="F34" s="1278"/>
      <c r="G34" s="1288"/>
      <c r="H34" s="1274"/>
      <c r="I34" s="1278"/>
      <c r="J34" s="1278"/>
      <c r="K34" s="1278"/>
      <c r="L34" s="1278"/>
      <c r="M34" s="1278"/>
      <c r="N34" s="1278"/>
      <c r="O34" s="1288"/>
      <c r="P34" s="1295"/>
      <c r="Q34" s="1278"/>
      <c r="R34" s="1278"/>
      <c r="S34" s="1281"/>
      <c r="T34" s="1278"/>
      <c r="U34" s="1301"/>
      <c r="V34" s="1302"/>
    </row>
    <row r="35" spans="2:22">
      <c r="B35" s="2245">
        <v>27</v>
      </c>
      <c r="C35" s="2249" t="s">
        <v>953</v>
      </c>
      <c r="D35" s="2255" t="s">
        <v>1000</v>
      </c>
      <c r="E35" s="2252" t="s">
        <v>221</v>
      </c>
      <c r="F35" s="1278"/>
      <c r="G35" s="1288"/>
      <c r="H35" s="1274"/>
      <c r="I35" s="1278"/>
      <c r="J35" s="1278"/>
      <c r="K35" s="1278"/>
      <c r="L35" s="1278"/>
      <c r="M35" s="1278"/>
      <c r="N35" s="1278"/>
      <c r="O35" s="1288"/>
      <c r="P35" s="1295"/>
      <c r="Q35" s="1278"/>
      <c r="R35" s="1278"/>
      <c r="S35" s="1281"/>
      <c r="T35" s="1278"/>
      <c r="U35" s="1301"/>
      <c r="V35" s="1302"/>
    </row>
    <row r="36" spans="2:22">
      <c r="B36" s="2245">
        <v>28</v>
      </c>
      <c r="C36" s="2249" t="s">
        <v>953</v>
      </c>
      <c r="D36" s="2255" t="s">
        <v>1000</v>
      </c>
      <c r="E36" s="2252" t="s">
        <v>222</v>
      </c>
      <c r="F36" s="1278"/>
      <c r="G36" s="1288"/>
      <c r="H36" s="1274"/>
      <c r="I36" s="1278"/>
      <c r="J36" s="1278"/>
      <c r="K36" s="1278"/>
      <c r="L36" s="1278"/>
      <c r="M36" s="1278"/>
      <c r="N36" s="1278"/>
      <c r="O36" s="1288"/>
      <c r="P36" s="1295"/>
      <c r="Q36" s="1278"/>
      <c r="R36" s="1278"/>
      <c r="S36" s="1281"/>
      <c r="T36" s="1278"/>
      <c r="U36" s="1301"/>
      <c r="V36" s="1302"/>
    </row>
    <row r="37" spans="2:22">
      <c r="B37" s="2245">
        <v>29</v>
      </c>
      <c r="C37" s="2249" t="s">
        <v>953</v>
      </c>
      <c r="D37" s="2255" t="s">
        <v>1000</v>
      </c>
      <c r="E37" s="2252" t="s">
        <v>223</v>
      </c>
      <c r="F37" s="1278"/>
      <c r="G37" s="1288"/>
      <c r="H37" s="1274"/>
      <c r="I37" s="1278"/>
      <c r="J37" s="1278"/>
      <c r="K37" s="1278"/>
      <c r="L37" s="1278"/>
      <c r="M37" s="1278"/>
      <c r="N37" s="1278"/>
      <c r="O37" s="1288"/>
      <c r="P37" s="1295"/>
      <c r="Q37" s="1278"/>
      <c r="R37" s="1278"/>
      <c r="S37" s="1281"/>
      <c r="T37" s="1278"/>
      <c r="U37" s="1301"/>
      <c r="V37" s="1302"/>
    </row>
    <row r="38" spans="2:22">
      <c r="B38" s="2245">
        <v>30</v>
      </c>
      <c r="C38" s="2249" t="s">
        <v>953</v>
      </c>
      <c r="D38" s="2255" t="s">
        <v>1000</v>
      </c>
      <c r="E38" s="2251" t="s">
        <v>224</v>
      </c>
      <c r="F38" s="1278"/>
      <c r="G38" s="1278"/>
      <c r="H38" s="1297"/>
      <c r="I38" s="1278"/>
      <c r="J38" s="1278"/>
      <c r="K38" s="1278"/>
      <c r="L38" s="1278"/>
      <c r="M38" s="1278"/>
      <c r="N38" s="1278"/>
      <c r="O38" s="1278"/>
      <c r="P38" s="1297"/>
      <c r="Q38" s="1278"/>
      <c r="R38" s="1278"/>
      <c r="S38" s="1278"/>
      <c r="T38" s="1278"/>
      <c r="U38" s="1301"/>
      <c r="V38" s="1302"/>
    </row>
    <row r="39" spans="2:22" ht="15" thickBot="1">
      <c r="B39" s="2245">
        <v>31</v>
      </c>
      <c r="C39" s="2249" t="s">
        <v>953</v>
      </c>
      <c r="D39" s="2255" t="s">
        <v>1000</v>
      </c>
      <c r="E39" s="2251" t="s">
        <v>225</v>
      </c>
      <c r="F39" s="1273"/>
      <c r="G39" s="1273"/>
      <c r="H39" s="1274"/>
      <c r="I39" s="1290"/>
      <c r="J39" s="1290"/>
      <c r="K39" s="1290"/>
      <c r="L39" s="1290"/>
      <c r="M39" s="1273"/>
      <c r="N39" s="1273"/>
      <c r="O39" s="1273"/>
      <c r="P39" s="1298"/>
      <c r="Q39" s="1290"/>
      <c r="R39" s="1290"/>
      <c r="S39" s="1292"/>
      <c r="T39" s="1290"/>
      <c r="U39" s="1301"/>
      <c r="V39" s="1302"/>
    </row>
    <row r="40" spans="2:22" s="2272" customFormat="1" ht="15.75" thickBot="1">
      <c r="B40" s="2053">
        <v>32</v>
      </c>
      <c r="C40" s="2243" t="s">
        <v>954</v>
      </c>
      <c r="D40" s="2256" t="s">
        <v>1000</v>
      </c>
      <c r="E40" s="2253" t="s">
        <v>49</v>
      </c>
      <c r="F40" s="1293">
        <f>SUM(F39,F38,F27,F26,F25)</f>
        <v>0</v>
      </c>
      <c r="G40" s="1293">
        <f t="shared" ref="G40:T40" si="11">SUM(G39,G38,G27,G26,G25)</f>
        <v>0</v>
      </c>
      <c r="H40" s="1293">
        <f t="shared" si="11"/>
        <v>0</v>
      </c>
      <c r="I40" s="1293">
        <f t="shared" si="11"/>
        <v>0</v>
      </c>
      <c r="J40" s="1293">
        <f t="shared" si="11"/>
        <v>0</v>
      </c>
      <c r="K40" s="1293">
        <f t="shared" si="11"/>
        <v>0</v>
      </c>
      <c r="L40" s="1293">
        <f t="shared" si="11"/>
        <v>0</v>
      </c>
      <c r="M40" s="1293">
        <f t="shared" si="11"/>
        <v>0</v>
      </c>
      <c r="N40" s="1293">
        <f t="shared" si="11"/>
        <v>0</v>
      </c>
      <c r="O40" s="1293">
        <f t="shared" si="11"/>
        <v>0</v>
      </c>
      <c r="P40" s="1293">
        <f t="shared" si="11"/>
        <v>0</v>
      </c>
      <c r="Q40" s="1293">
        <f t="shared" si="11"/>
        <v>0</v>
      </c>
      <c r="R40" s="1293">
        <f t="shared" si="11"/>
        <v>0</v>
      </c>
      <c r="S40" s="1293">
        <f t="shared" si="11"/>
        <v>0</v>
      </c>
      <c r="T40" s="1293">
        <f t="shared" si="11"/>
        <v>0</v>
      </c>
      <c r="U40" s="2273"/>
      <c r="V40" s="2274"/>
    </row>
    <row r="41" spans="2:22">
      <c r="C41" s="2247" t="s">
        <v>953</v>
      </c>
      <c r="D41" s="2254" t="s">
        <v>1301</v>
      </c>
      <c r="E41" s="2248" t="s">
        <v>217</v>
      </c>
      <c r="F41" s="2279"/>
      <c r="G41" s="2280"/>
      <c r="H41" s="2280"/>
      <c r="I41" s="2280"/>
      <c r="J41" s="2280"/>
      <c r="K41" s="2280"/>
      <c r="L41" s="2281"/>
      <c r="M41" s="2280"/>
      <c r="N41" s="2280"/>
      <c r="O41" s="2280"/>
      <c r="P41" s="2280"/>
      <c r="Q41" s="2280"/>
      <c r="R41" s="2280"/>
      <c r="S41" s="2280"/>
      <c r="T41" s="2281"/>
      <c r="U41" s="1273"/>
      <c r="V41" s="1273"/>
    </row>
    <row r="42" spans="2:22">
      <c r="C42" s="2249" t="s">
        <v>953</v>
      </c>
      <c r="D42" s="2255" t="s">
        <v>1301</v>
      </c>
      <c r="E42" s="2250" t="s">
        <v>218</v>
      </c>
      <c r="F42" s="2288"/>
      <c r="G42" s="2289"/>
      <c r="H42" s="2283"/>
      <c r="I42" s="2283"/>
      <c r="J42" s="2283"/>
      <c r="K42" s="2283"/>
      <c r="L42" s="2284"/>
      <c r="M42" s="2283"/>
      <c r="N42" s="2283"/>
      <c r="O42" s="2283"/>
      <c r="P42" s="2283"/>
      <c r="Q42" s="2283"/>
      <c r="R42" s="2283"/>
      <c r="S42" s="2283"/>
      <c r="T42" s="2284"/>
      <c r="U42" s="1278"/>
      <c r="V42" s="1281"/>
    </row>
    <row r="43" spans="2:22">
      <c r="C43" s="2249" t="s">
        <v>954</v>
      </c>
      <c r="D43" s="2255" t="s">
        <v>1301</v>
      </c>
      <c r="E43" s="2251" t="s">
        <v>219</v>
      </c>
      <c r="F43" s="2282"/>
      <c r="G43" s="2283"/>
      <c r="H43" s="2283"/>
      <c r="I43" s="2283"/>
      <c r="J43" s="2283"/>
      <c r="K43" s="2283"/>
      <c r="L43" s="2284"/>
      <c r="M43" s="2283"/>
      <c r="N43" s="2283"/>
      <c r="O43" s="2283"/>
      <c r="P43" s="2283"/>
      <c r="Q43" s="2283"/>
      <c r="R43" s="2283"/>
      <c r="S43" s="2283"/>
      <c r="T43" s="2284"/>
      <c r="U43" s="1282">
        <f>SUM(U44,U49,U54)</f>
        <v>0</v>
      </c>
      <c r="V43" s="1282">
        <f>SUM(V44,V49,V54)</f>
        <v>0</v>
      </c>
    </row>
    <row r="44" spans="2:22">
      <c r="C44" s="2249" t="s">
        <v>954</v>
      </c>
      <c r="D44" s="2255" t="s">
        <v>1301</v>
      </c>
      <c r="E44" s="2252" t="s">
        <v>762</v>
      </c>
      <c r="F44" s="2282"/>
      <c r="G44" s="2283"/>
      <c r="H44" s="2283"/>
      <c r="I44" s="2283"/>
      <c r="J44" s="2283"/>
      <c r="K44" s="2283"/>
      <c r="L44" s="2284"/>
      <c r="M44" s="2283"/>
      <c r="N44" s="2283"/>
      <c r="O44" s="2283"/>
      <c r="P44" s="2283"/>
      <c r="Q44" s="2283"/>
      <c r="R44" s="2283"/>
      <c r="S44" s="2283"/>
      <c r="T44" s="2284"/>
      <c r="U44" s="1282">
        <f t="shared" ref="U44:V44" si="12">SUM(U45:U48)</f>
        <v>0</v>
      </c>
      <c r="V44" s="1282">
        <f t="shared" si="12"/>
        <v>0</v>
      </c>
    </row>
    <row r="45" spans="2:22">
      <c r="C45" s="2249" t="s">
        <v>953</v>
      </c>
      <c r="D45" s="2255" t="s">
        <v>1301</v>
      </c>
      <c r="E45" s="2252" t="s">
        <v>220</v>
      </c>
      <c r="F45" s="2282"/>
      <c r="G45" s="2283"/>
      <c r="H45" s="2283"/>
      <c r="I45" s="2283"/>
      <c r="J45" s="2283"/>
      <c r="K45" s="2283"/>
      <c r="L45" s="2284"/>
      <c r="M45" s="2283"/>
      <c r="N45" s="2283"/>
      <c r="O45" s="2283"/>
      <c r="P45" s="2283"/>
      <c r="Q45" s="2283"/>
      <c r="R45" s="2283"/>
      <c r="S45" s="2283"/>
      <c r="T45" s="2284"/>
      <c r="U45" s="1278"/>
      <c r="V45" s="1278"/>
    </row>
    <row r="46" spans="2:22">
      <c r="C46" s="2249" t="s">
        <v>953</v>
      </c>
      <c r="D46" s="2255" t="s">
        <v>1301</v>
      </c>
      <c r="E46" s="2252" t="s">
        <v>221</v>
      </c>
      <c r="F46" s="2282"/>
      <c r="G46" s="2283"/>
      <c r="H46" s="2283"/>
      <c r="I46" s="2283"/>
      <c r="J46" s="2283"/>
      <c r="K46" s="2283"/>
      <c r="L46" s="2284"/>
      <c r="M46" s="2283"/>
      <c r="N46" s="2283"/>
      <c r="O46" s="2283"/>
      <c r="P46" s="2283"/>
      <c r="Q46" s="2283"/>
      <c r="R46" s="2283"/>
      <c r="S46" s="2283"/>
      <c r="T46" s="2284"/>
      <c r="U46" s="1278"/>
      <c r="V46" s="1278"/>
    </row>
    <row r="47" spans="2:22">
      <c r="C47" s="2249" t="s">
        <v>953</v>
      </c>
      <c r="D47" s="2255" t="s">
        <v>1301</v>
      </c>
      <c r="E47" s="2252" t="s">
        <v>222</v>
      </c>
      <c r="F47" s="2282"/>
      <c r="G47" s="2283"/>
      <c r="H47" s="2283"/>
      <c r="I47" s="2283"/>
      <c r="J47" s="2283"/>
      <c r="K47" s="2283"/>
      <c r="L47" s="2284"/>
      <c r="M47" s="2283"/>
      <c r="N47" s="2283"/>
      <c r="O47" s="2283"/>
      <c r="P47" s="2283"/>
      <c r="Q47" s="2283"/>
      <c r="R47" s="2283"/>
      <c r="S47" s="2283"/>
      <c r="T47" s="2284"/>
      <c r="U47" s="1278"/>
      <c r="V47" s="1278"/>
    </row>
    <row r="48" spans="2:22">
      <c r="C48" s="2249" t="s">
        <v>953</v>
      </c>
      <c r="D48" s="2255" t="s">
        <v>1301</v>
      </c>
      <c r="E48" s="2252" t="s">
        <v>223</v>
      </c>
      <c r="F48" s="2282"/>
      <c r="G48" s="2283"/>
      <c r="H48" s="2283"/>
      <c r="I48" s="2283"/>
      <c r="J48" s="2283"/>
      <c r="K48" s="2283"/>
      <c r="L48" s="2284"/>
      <c r="M48" s="2283"/>
      <c r="N48" s="2283"/>
      <c r="O48" s="2283"/>
      <c r="P48" s="2283"/>
      <c r="Q48" s="2283"/>
      <c r="R48" s="2283"/>
      <c r="S48" s="2283"/>
      <c r="T48" s="2284"/>
      <c r="U48" s="1278"/>
      <c r="V48" s="1278"/>
    </row>
    <row r="49" spans="3:22">
      <c r="C49" s="2249" t="s">
        <v>954</v>
      </c>
      <c r="D49" s="2255" t="s">
        <v>1301</v>
      </c>
      <c r="E49" s="2252" t="s">
        <v>763</v>
      </c>
      <c r="F49" s="2282"/>
      <c r="G49" s="2283"/>
      <c r="H49" s="2283"/>
      <c r="I49" s="2283"/>
      <c r="J49" s="2283"/>
      <c r="K49" s="2283"/>
      <c r="L49" s="2284"/>
      <c r="M49" s="2283"/>
      <c r="N49" s="2283"/>
      <c r="O49" s="2283"/>
      <c r="P49" s="2283"/>
      <c r="Q49" s="2283"/>
      <c r="R49" s="2283"/>
      <c r="S49" s="2283"/>
      <c r="T49" s="2284"/>
      <c r="U49" s="1282">
        <f t="shared" ref="U49:V49" si="13">SUM(U50:U53)</f>
        <v>0</v>
      </c>
      <c r="V49" s="1282">
        <f t="shared" si="13"/>
        <v>0</v>
      </c>
    </row>
    <row r="50" spans="3:22">
      <c r="C50" s="2249" t="s">
        <v>953</v>
      </c>
      <c r="D50" s="2255" t="s">
        <v>1301</v>
      </c>
      <c r="E50" s="2252" t="s">
        <v>220</v>
      </c>
      <c r="F50" s="2282"/>
      <c r="G50" s="2283"/>
      <c r="H50" s="2283"/>
      <c r="I50" s="2283"/>
      <c r="J50" s="2283"/>
      <c r="K50" s="2283"/>
      <c r="L50" s="2284"/>
      <c r="M50" s="2283"/>
      <c r="N50" s="2283"/>
      <c r="O50" s="2283"/>
      <c r="P50" s="2283"/>
      <c r="Q50" s="2283"/>
      <c r="R50" s="2283"/>
      <c r="S50" s="2283"/>
      <c r="T50" s="2284"/>
      <c r="U50" s="1278"/>
      <c r="V50" s="1278"/>
    </row>
    <row r="51" spans="3:22">
      <c r="C51" s="2249" t="s">
        <v>953</v>
      </c>
      <c r="D51" s="2255" t="s">
        <v>1301</v>
      </c>
      <c r="E51" s="2252" t="s">
        <v>221</v>
      </c>
      <c r="F51" s="2282"/>
      <c r="G51" s="2283"/>
      <c r="H51" s="2283"/>
      <c r="I51" s="2283"/>
      <c r="J51" s="2283"/>
      <c r="K51" s="2283"/>
      <c r="L51" s="2284"/>
      <c r="M51" s="2283"/>
      <c r="N51" s="2283"/>
      <c r="O51" s="2283"/>
      <c r="P51" s="2283"/>
      <c r="Q51" s="2283"/>
      <c r="R51" s="2283"/>
      <c r="S51" s="2283"/>
      <c r="T51" s="2284"/>
      <c r="U51" s="1278"/>
      <c r="V51" s="1278"/>
    </row>
    <row r="52" spans="3:22">
      <c r="C52" s="2249" t="s">
        <v>953</v>
      </c>
      <c r="D52" s="2255" t="s">
        <v>1301</v>
      </c>
      <c r="E52" s="2252" t="s">
        <v>222</v>
      </c>
      <c r="F52" s="2282"/>
      <c r="G52" s="2283"/>
      <c r="H52" s="2283"/>
      <c r="I52" s="2283"/>
      <c r="J52" s="2283"/>
      <c r="K52" s="2283"/>
      <c r="L52" s="2284"/>
      <c r="M52" s="2283"/>
      <c r="N52" s="2283"/>
      <c r="O52" s="2283"/>
      <c r="P52" s="2283"/>
      <c r="Q52" s="2283"/>
      <c r="R52" s="2283"/>
      <c r="S52" s="2283"/>
      <c r="T52" s="2284"/>
      <c r="U52" s="1278"/>
      <c r="V52" s="1278"/>
    </row>
    <row r="53" spans="3:22">
      <c r="C53" s="2249" t="s">
        <v>953</v>
      </c>
      <c r="D53" s="2255" t="s">
        <v>1301</v>
      </c>
      <c r="E53" s="2252" t="s">
        <v>223</v>
      </c>
      <c r="F53" s="2282"/>
      <c r="G53" s="2283"/>
      <c r="H53" s="2283"/>
      <c r="I53" s="2283"/>
      <c r="J53" s="2283"/>
      <c r="K53" s="2283"/>
      <c r="L53" s="2284"/>
      <c r="M53" s="2283"/>
      <c r="N53" s="2283"/>
      <c r="O53" s="2283"/>
      <c r="P53" s="2283"/>
      <c r="Q53" s="2283"/>
      <c r="R53" s="2283"/>
      <c r="S53" s="2283"/>
      <c r="T53" s="2284"/>
      <c r="U53" s="1278"/>
      <c r="V53" s="1278"/>
    </row>
    <row r="54" spans="3:22">
      <c r="C54" s="2249" t="s">
        <v>953</v>
      </c>
      <c r="D54" s="2255" t="s">
        <v>1301</v>
      </c>
      <c r="E54" s="2251" t="s">
        <v>224</v>
      </c>
      <c r="F54" s="2282"/>
      <c r="G54" s="2283"/>
      <c r="H54" s="2283"/>
      <c r="I54" s="2283"/>
      <c r="J54" s="2283"/>
      <c r="K54" s="2283"/>
      <c r="L54" s="2284"/>
      <c r="M54" s="2283"/>
      <c r="N54" s="2283"/>
      <c r="O54" s="2283"/>
      <c r="P54" s="2283"/>
      <c r="Q54" s="2283"/>
      <c r="R54" s="2283"/>
      <c r="S54" s="2283"/>
      <c r="T54" s="2284"/>
      <c r="U54" s="1278"/>
      <c r="V54" s="1278"/>
    </row>
    <row r="55" spans="3:22" ht="15" thickBot="1">
      <c r="C55" s="2249" t="s">
        <v>953</v>
      </c>
      <c r="D55" s="2255" t="s">
        <v>1301</v>
      </c>
      <c r="E55" s="2251" t="s">
        <v>225</v>
      </c>
      <c r="F55" s="2282"/>
      <c r="G55" s="2283"/>
      <c r="H55" s="2283"/>
      <c r="I55" s="2283"/>
      <c r="J55" s="2283"/>
      <c r="K55" s="2283"/>
      <c r="L55" s="2284"/>
      <c r="M55" s="2283"/>
      <c r="N55" s="2283"/>
      <c r="O55" s="2283"/>
      <c r="P55" s="2283"/>
      <c r="Q55" s="2283"/>
      <c r="R55" s="2283"/>
      <c r="S55" s="2283"/>
      <c r="T55" s="2284"/>
      <c r="U55" s="1273"/>
      <c r="V55" s="1273"/>
    </row>
    <row r="56" spans="3:22" ht="15" thickBot="1">
      <c r="C56" s="2243" t="s">
        <v>954</v>
      </c>
      <c r="D56" s="2256" t="s">
        <v>1301</v>
      </c>
      <c r="E56" s="2253" t="s">
        <v>49</v>
      </c>
      <c r="F56" s="2285"/>
      <c r="G56" s="2286"/>
      <c r="H56" s="2286"/>
      <c r="I56" s="2286"/>
      <c r="J56" s="2286"/>
      <c r="K56" s="2286"/>
      <c r="L56" s="2287"/>
      <c r="M56" s="2286"/>
      <c r="N56" s="2286"/>
      <c r="O56" s="2286"/>
      <c r="P56" s="2286"/>
      <c r="Q56" s="2286"/>
      <c r="R56" s="2286"/>
      <c r="S56" s="2286"/>
      <c r="T56" s="2287"/>
      <c r="U56" s="1293">
        <f>SUM(U55,U54,U43,U42,U41)</f>
        <v>0</v>
      </c>
      <c r="V56" s="1293">
        <f t="shared" ref="V56" si="14">SUM(V55,V54,V43,V42,V41)</f>
        <v>0</v>
      </c>
    </row>
  </sheetData>
  <autoFilter ref="C8:D56"/>
  <mergeCells count="6">
    <mergeCell ref="U3:V6"/>
    <mergeCell ref="I6:J6"/>
    <mergeCell ref="F5:G5"/>
    <mergeCell ref="N5:O5"/>
    <mergeCell ref="Q6:R6"/>
    <mergeCell ref="N3:T3"/>
  </mergeCells>
  <pageMargins left="0.7" right="0.7" top="0.78740157499999996" bottom="0.78740157499999996" header="0.3" footer="0.3"/>
  <pageSetup paperSize="8" scale="6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40"/>
  <sheetViews>
    <sheetView showGridLines="0" zoomScale="85" zoomScaleNormal="85" workbookViewId="0">
      <pane xSplit="5" ySplit="7" topLeftCell="I8" activePane="bottomRight" state="frozen"/>
      <selection pane="topRight" activeCell="F1" sqref="F1"/>
      <selection pane="bottomLeft" activeCell="A8" sqref="A8"/>
      <selection pane="bottomRight" activeCell="E5" sqref="E5"/>
    </sheetView>
  </sheetViews>
  <sheetFormatPr defaultColWidth="12.5703125" defaultRowHeight="14.25"/>
  <cols>
    <col min="1" max="1" width="4.7109375" style="353" customWidth="1"/>
    <col min="2" max="2" width="12.7109375" style="1564" hidden="1" customWidth="1"/>
    <col min="3" max="3" width="12.7109375" style="1557" customWidth="1"/>
    <col min="4" max="4" width="68.85546875" style="353" bestFit="1" customWidth="1"/>
    <col min="5" max="5" width="60.7109375" style="353" customWidth="1"/>
    <col min="6" max="19" width="12.7109375" style="353" customWidth="1"/>
    <col min="20" max="16384" width="12.5703125" style="353"/>
  </cols>
  <sheetData>
    <row r="1" spans="2:19" ht="84.75" customHeight="1" thickBot="1">
      <c r="E1" s="940" t="s">
        <v>1363</v>
      </c>
      <c r="F1" s="940"/>
      <c r="G1" s="940"/>
      <c r="H1" s="352"/>
      <c r="I1" s="352"/>
      <c r="J1" s="352"/>
      <c r="K1" s="352"/>
      <c r="L1" s="352"/>
      <c r="M1" s="847"/>
    </row>
    <row r="2" spans="2:19" s="1269" customFormat="1" ht="13.5" thickBot="1">
      <c r="B2" s="1565"/>
      <c r="C2" s="1556"/>
      <c r="E2" s="1270"/>
      <c r="F2" s="2295"/>
      <c r="G2" s="2296"/>
      <c r="H2" s="2296"/>
      <c r="I2" s="2296" t="s">
        <v>1017</v>
      </c>
      <c r="J2" s="2296"/>
      <c r="K2" s="2296"/>
      <c r="L2" s="2297"/>
      <c r="M2" s="2257"/>
      <c r="N2" s="2258" t="s">
        <v>1304</v>
      </c>
      <c r="O2" s="2311"/>
      <c r="P2" s="2259"/>
      <c r="Q2" s="2259"/>
      <c r="R2" s="2259"/>
      <c r="S2" s="2260"/>
    </row>
    <row r="3" spans="2:19" s="1269" customFormat="1" ht="15" customHeight="1" thickBot="1">
      <c r="B3" s="1565"/>
      <c r="C3" s="1556"/>
      <c r="E3" s="1271"/>
      <c r="F3" s="2299"/>
      <c r="G3" s="2300"/>
      <c r="H3" s="2257"/>
      <c r="I3" s="2258" t="s">
        <v>134</v>
      </c>
      <c r="J3" s="2310"/>
      <c r="K3" s="2258"/>
      <c r="L3" s="2263"/>
      <c r="M3" s="2299"/>
      <c r="N3" s="2300"/>
      <c r="O3" s="2257"/>
      <c r="P3" s="2258" t="s">
        <v>134</v>
      </c>
      <c r="Q3" s="2310"/>
      <c r="R3" s="2258"/>
      <c r="S3" s="2263"/>
    </row>
    <row r="4" spans="2:19" s="1269" customFormat="1" ht="39" customHeight="1" thickBot="1">
      <c r="B4" s="1565"/>
      <c r="C4" s="1556"/>
      <c r="F4" s="2950" t="s">
        <v>214</v>
      </c>
      <c r="G4" s="2951"/>
      <c r="H4" s="2302"/>
      <c r="I4" s="2336" t="s">
        <v>866</v>
      </c>
      <c r="J4" s="2304"/>
      <c r="K4" s="2304"/>
      <c r="L4" s="2304"/>
      <c r="M4" s="2950" t="s">
        <v>214</v>
      </c>
      <c r="N4" s="2951"/>
      <c r="O4" s="2302"/>
      <c r="P4" s="2303" t="s">
        <v>866</v>
      </c>
      <c r="Q4" s="2298"/>
      <c r="R4" s="2304"/>
      <c r="S4" s="2305"/>
    </row>
    <row r="5" spans="2:19" s="1269" customFormat="1" ht="21.75" customHeight="1" thickBot="1">
      <c r="B5" s="1565"/>
      <c r="C5" s="2054"/>
      <c r="E5" s="1272" t="s">
        <v>127</v>
      </c>
      <c r="F5" s="2306"/>
      <c r="G5" s="2301"/>
      <c r="H5" s="2337"/>
      <c r="I5" s="2952" t="s">
        <v>137</v>
      </c>
      <c r="J5" s="2953"/>
      <c r="K5" s="2334"/>
      <c r="L5" s="2309"/>
      <c r="M5" s="2306"/>
      <c r="N5" s="2301"/>
      <c r="O5" s="2307"/>
      <c r="P5" s="2954" t="s">
        <v>137</v>
      </c>
      <c r="Q5" s="2955"/>
      <c r="R5" s="2308"/>
      <c r="S5" s="2309"/>
    </row>
    <row r="6" spans="2:19" s="1269" customFormat="1" ht="21.75" hidden="1" customHeight="1" thickBot="1">
      <c r="B6" s="1565"/>
      <c r="C6" s="2054"/>
      <c r="E6" s="1271"/>
      <c r="F6" s="1560">
        <v>1</v>
      </c>
      <c r="G6" s="1561">
        <v>2</v>
      </c>
      <c r="H6" s="1562">
        <v>3</v>
      </c>
      <c r="I6" s="2335">
        <v>4</v>
      </c>
      <c r="J6" s="2335">
        <v>5</v>
      </c>
      <c r="K6" s="1562">
        <v>6</v>
      </c>
      <c r="L6" s="1561">
        <v>7</v>
      </c>
      <c r="M6" s="1561">
        <v>8</v>
      </c>
      <c r="N6" s="1562">
        <v>9</v>
      </c>
      <c r="O6" s="1561">
        <v>10</v>
      </c>
      <c r="P6" s="1561">
        <v>11</v>
      </c>
      <c r="Q6" s="1562">
        <v>12</v>
      </c>
      <c r="R6" s="1561">
        <v>13</v>
      </c>
      <c r="S6" s="1563">
        <v>14</v>
      </c>
    </row>
    <row r="7" spans="2:19" s="1269" customFormat="1" ht="64.5" thickBot="1">
      <c r="B7" s="1268" t="s">
        <v>1201</v>
      </c>
      <c r="C7" s="2291" t="s">
        <v>953</v>
      </c>
      <c r="D7" s="1239" t="s">
        <v>1034</v>
      </c>
      <c r="E7" s="1240" t="s">
        <v>1033</v>
      </c>
      <c r="F7" s="1039" t="s">
        <v>1018</v>
      </c>
      <c r="G7" s="2316" t="s">
        <v>1019</v>
      </c>
      <c r="H7" s="1039" t="s">
        <v>1020</v>
      </c>
      <c r="I7" s="358" t="s">
        <v>1021</v>
      </c>
      <c r="J7" s="358" t="s">
        <v>1022</v>
      </c>
      <c r="K7" s="358" t="s">
        <v>1023</v>
      </c>
      <c r="L7" s="2316" t="s">
        <v>1024</v>
      </c>
      <c r="M7" s="1039" t="s">
        <v>1025</v>
      </c>
      <c r="N7" s="1039" t="s">
        <v>1026</v>
      </c>
      <c r="O7" s="936" t="s">
        <v>1027</v>
      </c>
      <c r="P7" s="357" t="s">
        <v>1028</v>
      </c>
      <c r="Q7" s="358" t="s">
        <v>1029</v>
      </c>
      <c r="R7" s="936" t="s">
        <v>1030</v>
      </c>
      <c r="S7" s="936" t="s">
        <v>1031</v>
      </c>
    </row>
    <row r="8" spans="2:19" s="1269" customFormat="1" ht="12.75">
      <c r="B8" s="1566">
        <v>1</v>
      </c>
      <c r="C8" s="2292" t="s">
        <v>953</v>
      </c>
      <c r="D8" s="937" t="s">
        <v>867</v>
      </c>
      <c r="E8" s="354" t="s">
        <v>217</v>
      </c>
      <c r="F8" s="1279"/>
      <c r="G8" s="2317"/>
      <c r="H8" s="1295"/>
      <c r="I8" s="2327"/>
      <c r="J8" s="2327"/>
      <c r="K8" s="2327"/>
      <c r="L8" s="2317"/>
      <c r="M8" s="1278"/>
      <c r="N8" s="1278"/>
      <c r="O8" s="1297"/>
      <c r="P8" s="1278"/>
      <c r="Q8" s="1278"/>
      <c r="R8" s="1297"/>
      <c r="S8" s="1278"/>
    </row>
    <row r="9" spans="2:19" s="1269" customFormat="1" ht="12.75">
      <c r="B9" s="1567">
        <v>2</v>
      </c>
      <c r="C9" s="2293" t="s">
        <v>953</v>
      </c>
      <c r="D9" s="937" t="s">
        <v>867</v>
      </c>
      <c r="E9" s="355" t="s">
        <v>218</v>
      </c>
      <c r="F9" s="2312"/>
      <c r="G9" s="2318"/>
      <c r="H9" s="2326"/>
      <c r="I9" s="2328"/>
      <c r="J9" s="2328"/>
      <c r="K9" s="2328"/>
      <c r="L9" s="2318"/>
      <c r="M9" s="1303"/>
      <c r="N9" s="1303"/>
      <c r="O9" s="1304"/>
      <c r="P9" s="1303"/>
      <c r="Q9" s="1303"/>
      <c r="R9" s="1304"/>
      <c r="S9" s="1303"/>
    </row>
    <row r="10" spans="2:19" s="1269" customFormat="1" ht="12.75">
      <c r="B10" s="1567">
        <v>3</v>
      </c>
      <c r="C10" s="2293" t="s">
        <v>954</v>
      </c>
      <c r="D10" s="937" t="s">
        <v>867</v>
      </c>
      <c r="E10" s="354" t="s">
        <v>219</v>
      </c>
      <c r="F10" s="1284">
        <f>SUM(F11,F16,F21)</f>
        <v>0</v>
      </c>
      <c r="G10" s="2319">
        <f>SUM(G11,G16,G21)</f>
        <v>0</v>
      </c>
      <c r="H10" s="1296">
        <f t="shared" ref="H10:S10" si="0">SUM(H11,H16,H21)</f>
        <v>0</v>
      </c>
      <c r="I10" s="2329">
        <f t="shared" si="0"/>
        <v>0</v>
      </c>
      <c r="J10" s="2329">
        <f t="shared" si="0"/>
        <v>0</v>
      </c>
      <c r="K10" s="2329">
        <f t="shared" si="0"/>
        <v>0</v>
      </c>
      <c r="L10" s="2319">
        <f t="shared" si="0"/>
        <v>0</v>
      </c>
      <c r="M10" s="1282">
        <f t="shared" si="0"/>
        <v>0</v>
      </c>
      <c r="N10" s="1282">
        <f t="shared" si="0"/>
        <v>0</v>
      </c>
      <c r="O10" s="1283">
        <f t="shared" si="0"/>
        <v>0</v>
      </c>
      <c r="P10" s="1282">
        <f t="shared" si="0"/>
        <v>0</v>
      </c>
      <c r="Q10" s="1282">
        <f t="shared" si="0"/>
        <v>0</v>
      </c>
      <c r="R10" s="1282">
        <f t="shared" si="0"/>
        <v>0</v>
      </c>
      <c r="S10" s="1282">
        <f t="shared" si="0"/>
        <v>0</v>
      </c>
    </row>
    <row r="11" spans="2:19" s="1269" customFormat="1" ht="12.75">
      <c r="B11" s="1567">
        <v>4</v>
      </c>
      <c r="C11" s="2293" t="s">
        <v>954</v>
      </c>
      <c r="D11" s="937" t="s">
        <v>867</v>
      </c>
      <c r="E11" s="359" t="s">
        <v>762</v>
      </c>
      <c r="F11" s="1284">
        <f>SUM(F12:F15)</f>
        <v>0</v>
      </c>
      <c r="G11" s="2319"/>
      <c r="H11" s="1296">
        <f t="shared" ref="H11:L11" si="1">SUM(H12:H15)</f>
        <v>0</v>
      </c>
      <c r="I11" s="2329">
        <f t="shared" si="1"/>
        <v>0</v>
      </c>
      <c r="J11" s="2329">
        <f t="shared" si="1"/>
        <v>0</v>
      </c>
      <c r="K11" s="2329">
        <f t="shared" si="1"/>
        <v>0</v>
      </c>
      <c r="L11" s="2319">
        <f t="shared" si="1"/>
        <v>0</v>
      </c>
      <c r="M11" s="1282">
        <f>SUM(M12:M15)</f>
        <v>0</v>
      </c>
      <c r="N11" s="2278"/>
      <c r="O11" s="1283">
        <f t="shared" ref="O11:S11" si="2">SUM(O12:O15)</f>
        <v>0</v>
      </c>
      <c r="P11" s="1282">
        <f t="shared" si="2"/>
        <v>0</v>
      </c>
      <c r="Q11" s="1282">
        <f t="shared" si="2"/>
        <v>0</v>
      </c>
      <c r="R11" s="1282">
        <f t="shared" si="2"/>
        <v>0</v>
      </c>
      <c r="S11" s="1282">
        <f t="shared" si="2"/>
        <v>0</v>
      </c>
    </row>
    <row r="12" spans="2:19" s="1269" customFormat="1" ht="12.75">
      <c r="B12" s="1567">
        <v>5</v>
      </c>
      <c r="C12" s="2293" t="s">
        <v>953</v>
      </c>
      <c r="D12" s="937" t="s">
        <v>867</v>
      </c>
      <c r="E12" s="359" t="s">
        <v>220</v>
      </c>
      <c r="F12" s="1279"/>
      <c r="G12" s="2320"/>
      <c r="H12" s="1295"/>
      <c r="I12" s="2327"/>
      <c r="J12" s="2327"/>
      <c r="K12" s="2327"/>
      <c r="L12" s="2317"/>
      <c r="M12" s="1278"/>
      <c r="N12" s="1288"/>
      <c r="O12" s="1297"/>
      <c r="P12" s="1278"/>
      <c r="Q12" s="1278"/>
      <c r="R12" s="1278"/>
      <c r="S12" s="1278"/>
    </row>
    <row r="13" spans="2:19" s="1269" customFormat="1" ht="12.75">
      <c r="B13" s="1567">
        <v>6</v>
      </c>
      <c r="C13" s="2293" t="s">
        <v>953</v>
      </c>
      <c r="D13" s="937" t="s">
        <v>867</v>
      </c>
      <c r="E13" s="359" t="s">
        <v>221</v>
      </c>
      <c r="F13" s="1279"/>
      <c r="G13" s="2320"/>
      <c r="H13" s="1295"/>
      <c r="I13" s="2327"/>
      <c r="J13" s="2327"/>
      <c r="K13" s="2327"/>
      <c r="L13" s="2317"/>
      <c r="M13" s="1278"/>
      <c r="N13" s="1288"/>
      <c r="O13" s="1297"/>
      <c r="P13" s="1278"/>
      <c r="Q13" s="1278"/>
      <c r="R13" s="1278"/>
      <c r="S13" s="1278"/>
    </row>
    <row r="14" spans="2:19" s="1269" customFormat="1" ht="12.75">
      <c r="B14" s="1567">
        <v>7</v>
      </c>
      <c r="C14" s="2293" t="s">
        <v>953</v>
      </c>
      <c r="D14" s="937" t="s">
        <v>867</v>
      </c>
      <c r="E14" s="359" t="s">
        <v>222</v>
      </c>
      <c r="F14" s="1279"/>
      <c r="G14" s="2320"/>
      <c r="H14" s="1295"/>
      <c r="I14" s="2327"/>
      <c r="J14" s="2327"/>
      <c r="K14" s="2327"/>
      <c r="L14" s="2317"/>
      <c r="M14" s="1278"/>
      <c r="N14" s="1288"/>
      <c r="O14" s="1297"/>
      <c r="P14" s="1278"/>
      <c r="Q14" s="1278"/>
      <c r="R14" s="1278"/>
      <c r="S14" s="1278"/>
    </row>
    <row r="15" spans="2:19" s="1269" customFormat="1" ht="12.75">
      <c r="B15" s="1567">
        <v>8</v>
      </c>
      <c r="C15" s="2293" t="s">
        <v>953</v>
      </c>
      <c r="D15" s="937" t="s">
        <v>867</v>
      </c>
      <c r="E15" s="359" t="s">
        <v>223</v>
      </c>
      <c r="F15" s="1279"/>
      <c r="G15" s="2320"/>
      <c r="H15" s="1295"/>
      <c r="I15" s="2327"/>
      <c r="J15" s="2327"/>
      <c r="K15" s="2327"/>
      <c r="L15" s="2317"/>
      <c r="M15" s="1278"/>
      <c r="N15" s="1288"/>
      <c r="O15" s="1297"/>
      <c r="P15" s="1278"/>
      <c r="Q15" s="1278"/>
      <c r="R15" s="1278"/>
      <c r="S15" s="1278"/>
    </row>
    <row r="16" spans="2:19" s="1269" customFormat="1" ht="12.75">
      <c r="B16" s="1567">
        <v>9</v>
      </c>
      <c r="C16" s="2293" t="s">
        <v>954</v>
      </c>
      <c r="D16" s="937" t="s">
        <v>867</v>
      </c>
      <c r="E16" s="359" t="s">
        <v>763</v>
      </c>
      <c r="F16" s="1284">
        <f>SUM(F17:F20)</f>
        <v>0</v>
      </c>
      <c r="G16" s="2321"/>
      <c r="H16" s="1296">
        <f t="shared" ref="H16:L16" si="3">SUM(H17:H20)</f>
        <v>0</v>
      </c>
      <c r="I16" s="2329">
        <f t="shared" si="3"/>
        <v>0</v>
      </c>
      <c r="J16" s="2329">
        <f t="shared" si="3"/>
        <v>0</v>
      </c>
      <c r="K16" s="2329">
        <f t="shared" si="3"/>
        <v>0</v>
      </c>
      <c r="L16" s="2319">
        <f t="shared" si="3"/>
        <v>0</v>
      </c>
      <c r="M16" s="1282">
        <f>SUM(M17:M20)</f>
        <v>0</v>
      </c>
      <c r="N16" s="2278"/>
      <c r="O16" s="1283">
        <f t="shared" ref="O16:S16" si="4">SUM(O17:O20)</f>
        <v>0</v>
      </c>
      <c r="P16" s="1282">
        <f t="shared" si="4"/>
        <v>0</v>
      </c>
      <c r="Q16" s="1282">
        <f t="shared" si="4"/>
        <v>0</v>
      </c>
      <c r="R16" s="1282">
        <f t="shared" si="4"/>
        <v>0</v>
      </c>
      <c r="S16" s="1282">
        <f t="shared" si="4"/>
        <v>0</v>
      </c>
    </row>
    <row r="17" spans="2:19" s="1269" customFormat="1" ht="12.75">
      <c r="B17" s="1567">
        <v>10</v>
      </c>
      <c r="C17" s="2293" t="s">
        <v>953</v>
      </c>
      <c r="D17" s="937" t="s">
        <v>867</v>
      </c>
      <c r="E17" s="359" t="s">
        <v>220</v>
      </c>
      <c r="F17" s="1279"/>
      <c r="G17" s="2320"/>
      <c r="H17" s="1295"/>
      <c r="I17" s="2327"/>
      <c r="J17" s="2327"/>
      <c r="K17" s="2327"/>
      <c r="L17" s="2317"/>
      <c r="M17" s="1278"/>
      <c r="N17" s="1288"/>
      <c r="O17" s="1297"/>
      <c r="P17" s="1278"/>
      <c r="Q17" s="1278"/>
      <c r="R17" s="1278"/>
      <c r="S17" s="1278"/>
    </row>
    <row r="18" spans="2:19" s="1269" customFormat="1" ht="12.75">
      <c r="B18" s="1567">
        <v>11</v>
      </c>
      <c r="C18" s="2293" t="s">
        <v>953</v>
      </c>
      <c r="D18" s="937" t="s">
        <v>867</v>
      </c>
      <c r="E18" s="359" t="s">
        <v>221</v>
      </c>
      <c r="F18" s="1279"/>
      <c r="G18" s="2320"/>
      <c r="H18" s="1295"/>
      <c r="I18" s="2327"/>
      <c r="J18" s="2327"/>
      <c r="K18" s="2327"/>
      <c r="L18" s="2317"/>
      <c r="M18" s="1278"/>
      <c r="N18" s="1288"/>
      <c r="O18" s="1297"/>
      <c r="P18" s="1278"/>
      <c r="Q18" s="1278"/>
      <c r="R18" s="1278"/>
      <c r="S18" s="1278"/>
    </row>
    <row r="19" spans="2:19" s="1269" customFormat="1" ht="12.75">
      <c r="B19" s="1567">
        <v>12</v>
      </c>
      <c r="C19" s="2293" t="s">
        <v>953</v>
      </c>
      <c r="D19" s="937" t="s">
        <v>867</v>
      </c>
      <c r="E19" s="359" t="s">
        <v>222</v>
      </c>
      <c r="F19" s="1279"/>
      <c r="G19" s="2320"/>
      <c r="H19" s="1295"/>
      <c r="I19" s="2327"/>
      <c r="J19" s="2327"/>
      <c r="K19" s="2327"/>
      <c r="L19" s="2317"/>
      <c r="M19" s="1278"/>
      <c r="N19" s="1288"/>
      <c r="O19" s="1297"/>
      <c r="P19" s="1278"/>
      <c r="Q19" s="1278"/>
      <c r="R19" s="1278"/>
      <c r="S19" s="1278"/>
    </row>
    <row r="20" spans="2:19" s="1269" customFormat="1" ht="12.75">
      <c r="B20" s="1567">
        <v>13</v>
      </c>
      <c r="C20" s="2293" t="s">
        <v>953</v>
      </c>
      <c r="D20" s="937" t="s">
        <v>867</v>
      </c>
      <c r="E20" s="359" t="s">
        <v>223</v>
      </c>
      <c r="F20" s="1279"/>
      <c r="G20" s="2320"/>
      <c r="H20" s="1295"/>
      <c r="I20" s="2327"/>
      <c r="J20" s="2327"/>
      <c r="K20" s="2327"/>
      <c r="L20" s="2317"/>
      <c r="M20" s="1278"/>
      <c r="N20" s="1288"/>
      <c r="O20" s="1297"/>
      <c r="P20" s="1278"/>
      <c r="Q20" s="1278"/>
      <c r="R20" s="1278"/>
      <c r="S20" s="1278"/>
    </row>
    <row r="21" spans="2:19" s="1269" customFormat="1" ht="12.75">
      <c r="B21" s="1567">
        <v>14</v>
      </c>
      <c r="C21" s="2293" t="s">
        <v>953</v>
      </c>
      <c r="D21" s="937" t="s">
        <v>867</v>
      </c>
      <c r="E21" s="354" t="s">
        <v>224</v>
      </c>
      <c r="F21" s="1279"/>
      <c r="G21" s="2317"/>
      <c r="H21" s="1295"/>
      <c r="I21" s="2327"/>
      <c r="J21" s="2327"/>
      <c r="K21" s="2327"/>
      <c r="L21" s="2317"/>
      <c r="M21" s="1278"/>
      <c r="N21" s="1278"/>
      <c r="O21" s="1297"/>
      <c r="P21" s="1278"/>
      <c r="Q21" s="1278"/>
      <c r="R21" s="1297"/>
      <c r="S21" s="1278"/>
    </row>
    <row r="22" spans="2:19" s="1269" customFormat="1" ht="13.5" thickBot="1">
      <c r="B22" s="1567">
        <v>15</v>
      </c>
      <c r="C22" s="2293" t="s">
        <v>953</v>
      </c>
      <c r="D22" s="937" t="s">
        <v>867</v>
      </c>
      <c r="E22" s="354" t="s">
        <v>225</v>
      </c>
      <c r="F22" s="1276"/>
      <c r="G22" s="2322"/>
      <c r="H22" s="1298"/>
      <c r="I22" s="2330"/>
      <c r="J22" s="2330"/>
      <c r="K22" s="2330"/>
      <c r="L22" s="2324"/>
      <c r="M22" s="1273"/>
      <c r="N22" s="1273"/>
      <c r="O22" s="1305"/>
      <c r="P22" s="1290"/>
      <c r="Q22" s="1290"/>
      <c r="R22" s="1290"/>
      <c r="S22" s="1290"/>
    </row>
    <row r="23" spans="2:19" s="2290" customFormat="1" ht="13.5" thickBot="1">
      <c r="B23" s="1568">
        <v>16</v>
      </c>
      <c r="C23" s="2294" t="s">
        <v>954</v>
      </c>
      <c r="D23" s="938" t="s">
        <v>867</v>
      </c>
      <c r="E23" s="356" t="s">
        <v>49</v>
      </c>
      <c r="F23" s="2313">
        <f>SUM(F21,F22,F10,F9,F8)</f>
        <v>0</v>
      </c>
      <c r="G23" s="2323">
        <f t="shared" ref="G23:S23" si="5">SUM(G21,G22,G10,G9,G8)</f>
        <v>0</v>
      </c>
      <c r="H23" s="2313">
        <f t="shared" si="5"/>
        <v>0</v>
      </c>
      <c r="I23" s="2331">
        <f t="shared" si="5"/>
        <v>0</v>
      </c>
      <c r="J23" s="2331">
        <f t="shared" si="5"/>
        <v>0</v>
      </c>
      <c r="K23" s="2331">
        <f t="shared" si="5"/>
        <v>0</v>
      </c>
      <c r="L23" s="2323">
        <f t="shared" si="5"/>
        <v>0</v>
      </c>
      <c r="M23" s="1293">
        <f t="shared" si="5"/>
        <v>0</v>
      </c>
      <c r="N23" s="1293">
        <f t="shared" si="5"/>
        <v>0</v>
      </c>
      <c r="O23" s="1293">
        <f t="shared" si="5"/>
        <v>0</v>
      </c>
      <c r="P23" s="1293">
        <f t="shared" si="5"/>
        <v>0</v>
      </c>
      <c r="Q23" s="1293">
        <f t="shared" si="5"/>
        <v>0</v>
      </c>
      <c r="R23" s="1293">
        <f t="shared" si="5"/>
        <v>0</v>
      </c>
      <c r="S23" s="1293">
        <f t="shared" si="5"/>
        <v>0</v>
      </c>
    </row>
    <row r="24" spans="2:19" s="1269" customFormat="1" ht="12.75">
      <c r="B24" s="1566">
        <v>17</v>
      </c>
      <c r="C24" s="2292" t="s">
        <v>953</v>
      </c>
      <c r="D24" s="937" t="s">
        <v>1016</v>
      </c>
      <c r="E24" s="354" t="s">
        <v>217</v>
      </c>
      <c r="F24" s="1279"/>
      <c r="G24" s="2317"/>
      <c r="H24" s="1295"/>
      <c r="I24" s="2327"/>
      <c r="J24" s="2327"/>
      <c r="K24" s="2327"/>
      <c r="L24" s="2317"/>
      <c r="M24" s="1273"/>
      <c r="N24" s="1273"/>
      <c r="O24" s="1306"/>
      <c r="P24" s="1275"/>
      <c r="Q24" s="1275"/>
      <c r="R24" s="1275"/>
      <c r="S24" s="1275"/>
    </row>
    <row r="25" spans="2:19" s="1269" customFormat="1" ht="12.75">
      <c r="B25" s="1567">
        <v>18</v>
      </c>
      <c r="C25" s="2293" t="s">
        <v>953</v>
      </c>
      <c r="D25" s="937" t="s">
        <v>1016</v>
      </c>
      <c r="E25" s="355" t="s">
        <v>218</v>
      </c>
      <c r="F25" s="1279"/>
      <c r="G25" s="2317"/>
      <c r="H25" s="1295"/>
      <c r="I25" s="2327"/>
      <c r="J25" s="2327"/>
      <c r="K25" s="2327"/>
      <c r="L25" s="2317"/>
      <c r="M25" s="1278"/>
      <c r="N25" s="1278"/>
      <c r="O25" s="1297"/>
      <c r="P25" s="1278"/>
      <c r="Q25" s="1278"/>
      <c r="R25" s="1278"/>
      <c r="S25" s="1278"/>
    </row>
    <row r="26" spans="2:19" s="1269" customFormat="1" ht="12.75">
      <c r="B26" s="1567">
        <v>19</v>
      </c>
      <c r="C26" s="2293" t="s">
        <v>954</v>
      </c>
      <c r="D26" s="937" t="s">
        <v>1016</v>
      </c>
      <c r="E26" s="354" t="s">
        <v>219</v>
      </c>
      <c r="F26" s="1284">
        <f>SUM(F27,F32,F37)</f>
        <v>0</v>
      </c>
      <c r="G26" s="2319">
        <f>SUM(G27,G32,G37)</f>
        <v>0</v>
      </c>
      <c r="H26" s="1296">
        <f t="shared" ref="H26:S26" si="6">SUM(H27,H32,H37)</f>
        <v>0</v>
      </c>
      <c r="I26" s="2329">
        <f t="shared" si="6"/>
        <v>0</v>
      </c>
      <c r="J26" s="2329">
        <f t="shared" si="6"/>
        <v>0</v>
      </c>
      <c r="K26" s="2329">
        <f t="shared" si="6"/>
        <v>0</v>
      </c>
      <c r="L26" s="2319">
        <f t="shared" si="6"/>
        <v>0</v>
      </c>
      <c r="M26" s="1282">
        <f t="shared" si="6"/>
        <v>0</v>
      </c>
      <c r="N26" s="1282">
        <f t="shared" si="6"/>
        <v>0</v>
      </c>
      <c r="O26" s="1283">
        <f t="shared" si="6"/>
        <v>0</v>
      </c>
      <c r="P26" s="1282">
        <f t="shared" si="6"/>
        <v>0</v>
      </c>
      <c r="Q26" s="1282">
        <f t="shared" si="6"/>
        <v>0</v>
      </c>
      <c r="R26" s="1282">
        <f t="shared" si="6"/>
        <v>0</v>
      </c>
      <c r="S26" s="1282">
        <f t="shared" si="6"/>
        <v>0</v>
      </c>
    </row>
    <row r="27" spans="2:19" s="1269" customFormat="1" ht="12.75">
      <c r="B27" s="1567">
        <v>20</v>
      </c>
      <c r="C27" s="2293" t="s">
        <v>954</v>
      </c>
      <c r="D27" s="937" t="s">
        <v>1016</v>
      </c>
      <c r="E27" s="359" t="s">
        <v>762</v>
      </c>
      <c r="F27" s="1284">
        <f>SUM(F28:F31)</f>
        <v>0</v>
      </c>
      <c r="G27" s="2319"/>
      <c r="H27" s="1296">
        <f t="shared" ref="H27:L27" si="7">SUM(H28:H31)</f>
        <v>0</v>
      </c>
      <c r="I27" s="2329">
        <f t="shared" si="7"/>
        <v>0</v>
      </c>
      <c r="J27" s="2329">
        <f t="shared" si="7"/>
        <v>0</v>
      </c>
      <c r="K27" s="2329">
        <f t="shared" si="7"/>
        <v>0</v>
      </c>
      <c r="L27" s="2319">
        <f t="shared" si="7"/>
        <v>0</v>
      </c>
      <c r="M27" s="1282">
        <f>SUM(M28:M31)</f>
        <v>0</v>
      </c>
      <c r="N27" s="1282">
        <f t="shared" ref="N27:S27" si="8">SUM(N28:N31)</f>
        <v>0</v>
      </c>
      <c r="O27" s="1283">
        <f t="shared" si="8"/>
        <v>0</v>
      </c>
      <c r="P27" s="1282">
        <f t="shared" si="8"/>
        <v>0</v>
      </c>
      <c r="Q27" s="1282">
        <f t="shared" si="8"/>
        <v>0</v>
      </c>
      <c r="R27" s="1282">
        <f t="shared" si="8"/>
        <v>0</v>
      </c>
      <c r="S27" s="1282">
        <f t="shared" si="8"/>
        <v>0</v>
      </c>
    </row>
    <row r="28" spans="2:19" s="1269" customFormat="1" ht="12.75">
      <c r="B28" s="1567">
        <v>21</v>
      </c>
      <c r="C28" s="2293" t="s">
        <v>953</v>
      </c>
      <c r="D28" s="937" t="s">
        <v>1016</v>
      </c>
      <c r="E28" s="359" t="s">
        <v>220</v>
      </c>
      <c r="F28" s="1279"/>
      <c r="G28" s="2320"/>
      <c r="H28" s="1295"/>
      <c r="I28" s="2327"/>
      <c r="J28" s="2327"/>
      <c r="K28" s="2327"/>
      <c r="L28" s="2317"/>
      <c r="M28" s="1278"/>
      <c r="N28" s="1278"/>
      <c r="O28" s="1297"/>
      <c r="P28" s="1278"/>
      <c r="Q28" s="1278"/>
      <c r="R28" s="1278"/>
      <c r="S28" s="1278"/>
    </row>
    <row r="29" spans="2:19" s="1269" customFormat="1" ht="12.75">
      <c r="B29" s="1567">
        <v>22</v>
      </c>
      <c r="C29" s="2293" t="s">
        <v>953</v>
      </c>
      <c r="D29" s="937" t="s">
        <v>1016</v>
      </c>
      <c r="E29" s="359" t="s">
        <v>221</v>
      </c>
      <c r="F29" s="1279"/>
      <c r="G29" s="2320"/>
      <c r="H29" s="1295"/>
      <c r="I29" s="2327"/>
      <c r="J29" s="2327"/>
      <c r="K29" s="2327"/>
      <c r="L29" s="2317"/>
      <c r="M29" s="1278"/>
      <c r="N29" s="1278"/>
      <c r="O29" s="1297"/>
      <c r="P29" s="1278"/>
      <c r="Q29" s="1278"/>
      <c r="R29" s="1278"/>
      <c r="S29" s="1278"/>
    </row>
    <row r="30" spans="2:19" s="1269" customFormat="1" ht="12.75">
      <c r="B30" s="1567">
        <v>23</v>
      </c>
      <c r="C30" s="2293" t="s">
        <v>953</v>
      </c>
      <c r="D30" s="937" t="s">
        <v>1016</v>
      </c>
      <c r="E30" s="359" t="s">
        <v>222</v>
      </c>
      <c r="F30" s="1279"/>
      <c r="G30" s="2320"/>
      <c r="H30" s="1295"/>
      <c r="I30" s="2327"/>
      <c r="J30" s="2327"/>
      <c r="K30" s="2327"/>
      <c r="L30" s="2317"/>
      <c r="M30" s="1278"/>
      <c r="N30" s="1278"/>
      <c r="O30" s="1297"/>
      <c r="P30" s="1278"/>
      <c r="Q30" s="1278"/>
      <c r="R30" s="1278"/>
      <c r="S30" s="1278"/>
    </row>
    <row r="31" spans="2:19" s="1269" customFormat="1" ht="12.75">
      <c r="B31" s="1567">
        <v>24</v>
      </c>
      <c r="C31" s="2293" t="s">
        <v>953</v>
      </c>
      <c r="D31" s="937" t="s">
        <v>1016</v>
      </c>
      <c r="E31" s="359" t="s">
        <v>223</v>
      </c>
      <c r="F31" s="1279"/>
      <c r="G31" s="2320"/>
      <c r="H31" s="1295"/>
      <c r="I31" s="2327"/>
      <c r="J31" s="2327"/>
      <c r="K31" s="2327"/>
      <c r="L31" s="2317"/>
      <c r="M31" s="1278"/>
      <c r="N31" s="1278"/>
      <c r="O31" s="1297"/>
      <c r="P31" s="1278"/>
      <c r="Q31" s="1278"/>
      <c r="R31" s="1278"/>
      <c r="S31" s="1278"/>
    </row>
    <row r="32" spans="2:19" s="1269" customFormat="1" ht="12.75">
      <c r="B32" s="1567">
        <v>25</v>
      </c>
      <c r="C32" s="2293" t="s">
        <v>954</v>
      </c>
      <c r="D32" s="937" t="s">
        <v>1016</v>
      </c>
      <c r="E32" s="359" t="s">
        <v>763</v>
      </c>
      <c r="F32" s="1284">
        <f>SUM(F33:F36)</f>
        <v>0</v>
      </c>
      <c r="G32" s="2321"/>
      <c r="H32" s="1296">
        <f t="shared" ref="H32:L32" si="9">SUM(H33:H36)</f>
        <v>0</v>
      </c>
      <c r="I32" s="2329">
        <f t="shared" si="9"/>
        <v>0</v>
      </c>
      <c r="J32" s="2329">
        <f t="shared" si="9"/>
        <v>0</v>
      </c>
      <c r="K32" s="2329">
        <f t="shared" si="9"/>
        <v>0</v>
      </c>
      <c r="L32" s="2319">
        <f t="shared" si="9"/>
        <v>0</v>
      </c>
      <c r="M32" s="1282">
        <f>SUM(M33:M36)</f>
        <v>0</v>
      </c>
      <c r="N32" s="1282">
        <f t="shared" ref="N32:S32" si="10">SUM(N33:N36)</f>
        <v>0</v>
      </c>
      <c r="O32" s="1283">
        <f t="shared" si="10"/>
        <v>0</v>
      </c>
      <c r="P32" s="1282">
        <f t="shared" si="10"/>
        <v>0</v>
      </c>
      <c r="Q32" s="1282">
        <f t="shared" si="10"/>
        <v>0</v>
      </c>
      <c r="R32" s="1282">
        <f t="shared" si="10"/>
        <v>0</v>
      </c>
      <c r="S32" s="1282">
        <f t="shared" si="10"/>
        <v>0</v>
      </c>
    </row>
    <row r="33" spans="2:19" s="1269" customFormat="1" ht="12.75">
      <c r="B33" s="1567">
        <v>26</v>
      </c>
      <c r="C33" s="2293" t="s">
        <v>953</v>
      </c>
      <c r="D33" s="937" t="s">
        <v>1016</v>
      </c>
      <c r="E33" s="359" t="s">
        <v>220</v>
      </c>
      <c r="F33" s="1279"/>
      <c r="G33" s="2320"/>
      <c r="H33" s="1295"/>
      <c r="I33" s="2327"/>
      <c r="J33" s="2327"/>
      <c r="K33" s="2327"/>
      <c r="L33" s="2317"/>
      <c r="M33" s="1278"/>
      <c r="N33" s="1278"/>
      <c r="O33" s="1297"/>
      <c r="P33" s="1278"/>
      <c r="Q33" s="1278"/>
      <c r="R33" s="1278"/>
      <c r="S33" s="1278"/>
    </row>
    <row r="34" spans="2:19" s="1269" customFormat="1" ht="12.75">
      <c r="B34" s="1567">
        <v>27</v>
      </c>
      <c r="C34" s="2293" t="s">
        <v>953</v>
      </c>
      <c r="D34" s="937" t="s">
        <v>1016</v>
      </c>
      <c r="E34" s="359" t="s">
        <v>221</v>
      </c>
      <c r="F34" s="1279"/>
      <c r="G34" s="2320"/>
      <c r="H34" s="1295"/>
      <c r="I34" s="2327"/>
      <c r="J34" s="2327"/>
      <c r="K34" s="2327"/>
      <c r="L34" s="2317"/>
      <c r="M34" s="1278"/>
      <c r="N34" s="1278"/>
      <c r="O34" s="1297"/>
      <c r="P34" s="1278"/>
      <c r="Q34" s="1278"/>
      <c r="R34" s="1278"/>
      <c r="S34" s="1278"/>
    </row>
    <row r="35" spans="2:19" s="1269" customFormat="1" ht="12.75">
      <c r="B35" s="1567">
        <v>28</v>
      </c>
      <c r="C35" s="2293" t="s">
        <v>953</v>
      </c>
      <c r="D35" s="937" t="s">
        <v>1016</v>
      </c>
      <c r="E35" s="359" t="s">
        <v>222</v>
      </c>
      <c r="F35" s="1279"/>
      <c r="G35" s="2320"/>
      <c r="H35" s="1295"/>
      <c r="I35" s="2327"/>
      <c r="J35" s="2327"/>
      <c r="K35" s="2327"/>
      <c r="L35" s="2317"/>
      <c r="M35" s="1278"/>
      <c r="N35" s="1278"/>
      <c r="O35" s="1297"/>
      <c r="P35" s="1278"/>
      <c r="Q35" s="1278"/>
      <c r="R35" s="1278"/>
      <c r="S35" s="1278"/>
    </row>
    <row r="36" spans="2:19" s="1269" customFormat="1" ht="12.75">
      <c r="B36" s="1567">
        <v>29</v>
      </c>
      <c r="C36" s="2293" t="s">
        <v>953</v>
      </c>
      <c r="D36" s="937" t="s">
        <v>1016</v>
      </c>
      <c r="E36" s="359" t="s">
        <v>223</v>
      </c>
      <c r="F36" s="1279"/>
      <c r="G36" s="2320"/>
      <c r="H36" s="1295"/>
      <c r="I36" s="2327"/>
      <c r="J36" s="2327"/>
      <c r="K36" s="2327"/>
      <c r="L36" s="2317"/>
      <c r="M36" s="1278"/>
      <c r="N36" s="1278"/>
      <c r="O36" s="1297"/>
      <c r="P36" s="1278"/>
      <c r="Q36" s="1278"/>
      <c r="R36" s="1278"/>
      <c r="S36" s="1278"/>
    </row>
    <row r="37" spans="2:19" s="1269" customFormat="1" ht="12.75">
      <c r="B37" s="1567">
        <v>30</v>
      </c>
      <c r="C37" s="2293" t="s">
        <v>953</v>
      </c>
      <c r="D37" s="937" t="s">
        <v>1016</v>
      </c>
      <c r="E37" s="354" t="s">
        <v>224</v>
      </c>
      <c r="F37" s="1284">
        <f t="shared" ref="F37:L37" si="11">SUM(F38:F38)</f>
        <v>0</v>
      </c>
      <c r="G37" s="2319">
        <f t="shared" si="11"/>
        <v>0</v>
      </c>
      <c r="H37" s="1296">
        <f t="shared" si="11"/>
        <v>0</v>
      </c>
      <c r="I37" s="2329">
        <f t="shared" si="11"/>
        <v>0</v>
      </c>
      <c r="J37" s="2329">
        <f t="shared" si="11"/>
        <v>0</v>
      </c>
      <c r="K37" s="2329">
        <f t="shared" si="11"/>
        <v>0</v>
      </c>
      <c r="L37" s="2319">
        <f t="shared" si="11"/>
        <v>0</v>
      </c>
      <c r="M37" s="1282">
        <f t="shared" ref="M37:S37" si="12">SUM(M38:M38)</f>
        <v>0</v>
      </c>
      <c r="N37" s="1282">
        <f t="shared" si="12"/>
        <v>0</v>
      </c>
      <c r="O37" s="1283">
        <f t="shared" si="12"/>
        <v>0</v>
      </c>
      <c r="P37" s="1282">
        <f t="shared" si="12"/>
        <v>0</v>
      </c>
      <c r="Q37" s="1282">
        <f t="shared" si="12"/>
        <v>0</v>
      </c>
      <c r="R37" s="1282">
        <f t="shared" si="12"/>
        <v>0</v>
      </c>
      <c r="S37" s="1282">
        <f t="shared" si="12"/>
        <v>0</v>
      </c>
    </row>
    <row r="38" spans="2:19" s="1269" customFormat="1" ht="13.5" thickBot="1">
      <c r="B38" s="1567">
        <v>31</v>
      </c>
      <c r="C38" s="2293" t="s">
        <v>953</v>
      </c>
      <c r="D38" s="937" t="s">
        <v>1016</v>
      </c>
      <c r="E38" s="941" t="s">
        <v>225</v>
      </c>
      <c r="F38" s="2314"/>
      <c r="G38" s="2324"/>
      <c r="H38" s="1298"/>
      <c r="I38" s="2330"/>
      <c r="J38" s="2330"/>
      <c r="K38" s="2330"/>
      <c r="L38" s="2324"/>
      <c r="M38" s="1290"/>
      <c r="N38" s="1290"/>
      <c r="O38" s="1305"/>
      <c r="P38" s="1290"/>
      <c r="Q38" s="1290"/>
      <c r="R38" s="1290"/>
      <c r="S38" s="1290"/>
    </row>
    <row r="39" spans="2:19" s="2290" customFormat="1" ht="13.5" thickBot="1">
      <c r="B39" s="1568">
        <v>32</v>
      </c>
      <c r="C39" s="2294" t="s">
        <v>954</v>
      </c>
      <c r="D39" s="938" t="s">
        <v>1016</v>
      </c>
      <c r="E39" s="692" t="s">
        <v>49</v>
      </c>
      <c r="F39" s="2315">
        <f>SUM(F26,F25,F24,F37,F38)</f>
        <v>0</v>
      </c>
      <c r="G39" s="2325">
        <f t="shared" ref="G39:S39" si="13">SUM(G26,G25,G24,G37,G38)</f>
        <v>0</v>
      </c>
      <c r="H39" s="2315">
        <f t="shared" si="13"/>
        <v>0</v>
      </c>
      <c r="I39" s="2332">
        <f t="shared" si="13"/>
        <v>0</v>
      </c>
      <c r="J39" s="2332">
        <f t="shared" si="13"/>
        <v>0</v>
      </c>
      <c r="K39" s="2332">
        <f t="shared" si="13"/>
        <v>0</v>
      </c>
      <c r="L39" s="2325">
        <f t="shared" si="13"/>
        <v>0</v>
      </c>
      <c r="M39" s="1307">
        <f t="shared" si="13"/>
        <v>0</v>
      </c>
      <c r="N39" s="1307">
        <f t="shared" si="13"/>
        <v>0</v>
      </c>
      <c r="O39" s="1307">
        <f t="shared" si="13"/>
        <v>0</v>
      </c>
      <c r="P39" s="1307">
        <f t="shared" si="13"/>
        <v>0</v>
      </c>
      <c r="Q39" s="1307">
        <f t="shared" si="13"/>
        <v>0</v>
      </c>
      <c r="R39" s="1307">
        <f t="shared" si="13"/>
        <v>0</v>
      </c>
      <c r="S39" s="1307">
        <f t="shared" si="13"/>
        <v>0</v>
      </c>
    </row>
    <row r="40" spans="2:19">
      <c r="K40" s="2333"/>
    </row>
  </sheetData>
  <autoFilter ref="C7:D7"/>
  <mergeCells count="4">
    <mergeCell ref="M4:N4"/>
    <mergeCell ref="F4:G4"/>
    <mergeCell ref="I5:J5"/>
    <mergeCell ref="P5:Q5"/>
  </mergeCells>
  <pageMargins left="0.7" right="0.7" top="0.78740157499999996" bottom="0.78740157499999996" header="0.3" footer="0.3"/>
  <pageSetup paperSize="8" scale="68"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AN456"/>
  <sheetViews>
    <sheetView showGridLines="0" zoomScale="85" zoomScaleNormal="85" workbookViewId="0">
      <pane xSplit="5" ySplit="6" topLeftCell="F7" activePane="bottomRight" state="frozen"/>
      <selection pane="topRight" activeCell="F1" sqref="F1"/>
      <selection pane="bottomLeft" activeCell="A7" sqref="A7"/>
      <selection pane="bottomRight" activeCell="K6" sqref="K6:N6"/>
    </sheetView>
  </sheetViews>
  <sheetFormatPr defaultColWidth="9.140625" defaultRowHeight="11.25"/>
  <cols>
    <col min="1" max="1" width="4.7109375" style="25" customWidth="1"/>
    <col min="2" max="2" width="12.7109375" style="1569" hidden="1" customWidth="1"/>
    <col min="3" max="3" width="9.140625" style="25" customWidth="1"/>
    <col min="4" max="24" width="24.7109375" style="39" customWidth="1"/>
    <col min="25" max="35" width="24.7109375" style="22" customWidth="1"/>
    <col min="36" max="36" width="24.7109375" style="25" customWidth="1"/>
    <col min="37" max="37" width="36.7109375" style="25" customWidth="1"/>
    <col min="38" max="38" width="24.7109375" style="25" customWidth="1"/>
    <col min="39" max="39" width="18.28515625" style="25" customWidth="1"/>
    <col min="40" max="16384" width="9.140625" style="25"/>
  </cols>
  <sheetData>
    <row r="1" spans="2:40" ht="62.25" customHeight="1" thickBot="1">
      <c r="C1" s="22"/>
      <c r="D1" s="22"/>
      <c r="E1" s="23" t="s">
        <v>1364</v>
      </c>
      <c r="G1" s="24"/>
      <c r="H1" s="24"/>
      <c r="I1" s="24"/>
      <c r="J1" s="24"/>
      <c r="K1" s="24"/>
      <c r="L1" s="24"/>
      <c r="M1" s="24"/>
      <c r="N1" s="24"/>
      <c r="O1" s="24"/>
      <c r="P1" s="24"/>
      <c r="Q1" s="24"/>
      <c r="R1" s="24"/>
      <c r="S1" s="24"/>
      <c r="T1" s="24"/>
      <c r="U1" s="24"/>
      <c r="V1" s="24"/>
      <c r="W1" s="24"/>
      <c r="X1" s="22"/>
    </row>
    <row r="2" spans="2:40" s="27" customFormat="1" ht="28.5" customHeight="1" thickBot="1">
      <c r="B2" s="1570"/>
      <c r="C2" s="935"/>
      <c r="D2" s="1310"/>
      <c r="E2" s="1311"/>
      <c r="F2" s="2359"/>
      <c r="G2" s="2360"/>
      <c r="H2" s="2360"/>
      <c r="I2" s="2360"/>
      <c r="J2" s="2361" t="s">
        <v>565</v>
      </c>
      <c r="K2" s="2360"/>
      <c r="L2" s="2360"/>
      <c r="M2" s="2360"/>
      <c r="N2" s="2360"/>
      <c r="O2" s="2360"/>
      <c r="P2" s="2360"/>
      <c r="Q2" s="2360"/>
      <c r="R2" s="2360"/>
      <c r="S2" s="2360"/>
      <c r="T2" s="2360"/>
      <c r="U2" s="2360"/>
      <c r="V2" s="2362"/>
      <c r="W2" s="2363"/>
      <c r="X2" s="2364"/>
      <c r="Y2" s="2364"/>
      <c r="Z2" s="2364"/>
      <c r="AA2" s="2364"/>
      <c r="AB2" s="2364"/>
      <c r="AC2" s="2364"/>
      <c r="AD2" s="2365" t="s">
        <v>955</v>
      </c>
      <c r="AE2" s="2364"/>
      <c r="AF2" s="2364"/>
      <c r="AG2" s="2364"/>
      <c r="AH2" s="2364"/>
      <c r="AI2" s="2364"/>
      <c r="AJ2" s="2364"/>
      <c r="AK2" s="2364"/>
      <c r="AL2" s="2366"/>
      <c r="AM2" s="28"/>
    </row>
    <row r="3" spans="2:40" s="28" customFormat="1" ht="54.75" customHeight="1" thickBot="1">
      <c r="B3" s="1571"/>
      <c r="C3" s="934"/>
      <c r="D3" s="1312"/>
      <c r="E3" s="1312"/>
      <c r="F3" s="2367"/>
      <c r="G3" s="2368"/>
      <c r="H3" s="2369"/>
      <c r="I3" s="2369"/>
      <c r="J3" s="2370" t="s">
        <v>956</v>
      </c>
      <c r="K3" s="2369"/>
      <c r="L3" s="2369"/>
      <c r="M3" s="2369"/>
      <c r="N3" s="2371"/>
      <c r="O3" s="2959" t="s">
        <v>880</v>
      </c>
      <c r="P3" s="2960"/>
      <c r="Q3" s="2960"/>
      <c r="R3" s="2961"/>
      <c r="S3" s="2959" t="s">
        <v>881</v>
      </c>
      <c r="T3" s="2960"/>
      <c r="U3" s="2960"/>
      <c r="V3" s="2962"/>
      <c r="W3" s="2372"/>
      <c r="X3" s="2370"/>
      <c r="Y3" s="2373"/>
      <c r="Z3" s="2364"/>
      <c r="AA3" s="2364"/>
      <c r="AB3" s="2364"/>
      <c r="AC3" s="2364" t="s">
        <v>232</v>
      </c>
      <c r="AD3" s="2364"/>
      <c r="AE3" s="2364"/>
      <c r="AF3" s="2364"/>
      <c r="AG3" s="2364"/>
      <c r="AH3" s="2364"/>
      <c r="AI3" s="2366"/>
      <c r="AJ3" s="2374"/>
      <c r="AK3" s="2375"/>
      <c r="AL3" s="2376"/>
    </row>
    <row r="4" spans="2:40" s="28" customFormat="1" ht="65.25" customHeight="1" thickBot="1">
      <c r="B4" s="1571"/>
      <c r="C4" s="934"/>
      <c r="D4" s="1312"/>
      <c r="E4" s="2854" t="s">
        <v>127</v>
      </c>
      <c r="F4" s="2377"/>
      <c r="G4" s="2378"/>
      <c r="H4" s="2379"/>
      <c r="I4" s="2380" t="s">
        <v>756</v>
      </c>
      <c r="J4" s="2381"/>
      <c r="K4" s="2382"/>
      <c r="L4" s="2383"/>
      <c r="M4" s="2383"/>
      <c r="N4" s="2384"/>
      <c r="O4" s="2965" t="s">
        <v>871</v>
      </c>
      <c r="P4" s="2966"/>
      <c r="Q4" s="2963" t="s">
        <v>872</v>
      </c>
      <c r="R4" s="2967"/>
      <c r="S4" s="2965" t="s">
        <v>873</v>
      </c>
      <c r="T4" s="2966"/>
      <c r="U4" s="2963" t="s">
        <v>872</v>
      </c>
      <c r="V4" s="2964"/>
      <c r="W4" s="2385"/>
      <c r="X4" s="2386"/>
      <c r="Y4" s="2359"/>
      <c r="Z4" s="2360"/>
      <c r="AA4" s="2360"/>
      <c r="AB4" s="2360"/>
      <c r="AC4" s="2360" t="s">
        <v>233</v>
      </c>
      <c r="AD4" s="2360"/>
      <c r="AE4" s="2360"/>
      <c r="AF4" s="2387"/>
      <c r="AG4" s="2956" t="s">
        <v>234</v>
      </c>
      <c r="AH4" s="2957"/>
      <c r="AI4" s="2958"/>
      <c r="AJ4" s="2956" t="s">
        <v>758</v>
      </c>
      <c r="AK4" s="2958"/>
      <c r="AL4" s="2388"/>
    </row>
    <row r="5" spans="2:40" s="28" customFormat="1" ht="65.25" hidden="1" customHeight="1" thickBot="1">
      <c r="B5" s="1571"/>
      <c r="C5" s="933"/>
      <c r="D5" s="1313"/>
      <c r="E5" s="1314"/>
      <c r="F5" s="1581">
        <v>1</v>
      </c>
      <c r="G5" s="1579">
        <v>2</v>
      </c>
      <c r="H5" s="1579">
        <v>3</v>
      </c>
      <c r="I5" s="1579">
        <v>4</v>
      </c>
      <c r="J5" s="1579">
        <v>5</v>
      </c>
      <c r="K5" s="1579">
        <v>6</v>
      </c>
      <c r="L5" s="1579">
        <v>7</v>
      </c>
      <c r="M5" s="1579">
        <v>8</v>
      </c>
      <c r="N5" s="1579">
        <v>9</v>
      </c>
      <c r="O5" s="1579">
        <v>10</v>
      </c>
      <c r="P5" s="1579">
        <v>11</v>
      </c>
      <c r="Q5" s="1579">
        <v>12</v>
      </c>
      <c r="R5" s="1579">
        <v>13</v>
      </c>
      <c r="S5" s="1579">
        <v>14</v>
      </c>
      <c r="T5" s="1579">
        <v>15</v>
      </c>
      <c r="U5" s="1579">
        <v>16</v>
      </c>
      <c r="V5" s="1579">
        <v>17</v>
      </c>
      <c r="W5" s="1579">
        <v>18</v>
      </c>
      <c r="X5" s="1579">
        <v>19</v>
      </c>
      <c r="Y5" s="1579">
        <v>20</v>
      </c>
      <c r="Z5" s="1579">
        <v>21</v>
      </c>
      <c r="AA5" s="1579">
        <v>22</v>
      </c>
      <c r="AB5" s="1579">
        <v>23</v>
      </c>
      <c r="AC5" s="1579">
        <v>24</v>
      </c>
      <c r="AD5" s="1579">
        <v>25</v>
      </c>
      <c r="AE5" s="1579">
        <v>26</v>
      </c>
      <c r="AF5" s="1579">
        <v>27</v>
      </c>
      <c r="AG5" s="1579">
        <v>28</v>
      </c>
      <c r="AH5" s="1579">
        <v>29</v>
      </c>
      <c r="AI5" s="1579">
        <v>30</v>
      </c>
      <c r="AJ5" s="1579">
        <v>31</v>
      </c>
      <c r="AK5" s="1579">
        <v>32</v>
      </c>
      <c r="AL5" s="1580">
        <v>33</v>
      </c>
    </row>
    <row r="6" spans="2:40" s="28" customFormat="1" ht="94.5" customHeight="1" thickTop="1" thickBot="1">
      <c r="B6" s="1572" t="s">
        <v>1201</v>
      </c>
      <c r="C6" s="2338" t="s">
        <v>953</v>
      </c>
      <c r="D6" s="2342" t="s">
        <v>230</v>
      </c>
      <c r="E6" s="2342" t="s">
        <v>231</v>
      </c>
      <c r="F6" s="1573" t="s">
        <v>936</v>
      </c>
      <c r="G6" s="1315" t="s">
        <v>937</v>
      </c>
      <c r="H6" s="1574" t="s">
        <v>941</v>
      </c>
      <c r="I6" s="1574" t="s">
        <v>940</v>
      </c>
      <c r="J6" s="1574" t="s">
        <v>939</v>
      </c>
      <c r="K6" s="1574" t="s">
        <v>938</v>
      </c>
      <c r="L6" s="1574" t="s">
        <v>942</v>
      </c>
      <c r="M6" s="1574" t="s">
        <v>943</v>
      </c>
      <c r="N6" s="1575" t="s">
        <v>944</v>
      </c>
      <c r="O6" s="1316" t="s">
        <v>945</v>
      </c>
      <c r="P6" s="1317" t="s">
        <v>946</v>
      </c>
      <c r="Q6" s="1318" t="s">
        <v>947</v>
      </c>
      <c r="R6" s="1319" t="s">
        <v>948</v>
      </c>
      <c r="S6" s="1316" t="s">
        <v>949</v>
      </c>
      <c r="T6" s="1317" t="s">
        <v>950</v>
      </c>
      <c r="U6" s="1318" t="s">
        <v>951</v>
      </c>
      <c r="V6" s="1320" t="s">
        <v>952</v>
      </c>
      <c r="W6" s="1365" t="s">
        <v>566</v>
      </c>
      <c r="X6" s="1366" t="s">
        <v>567</v>
      </c>
      <c r="Y6" s="1367" t="s">
        <v>957</v>
      </c>
      <c r="Z6" s="1366" t="s">
        <v>958</v>
      </c>
      <c r="AA6" s="1368" t="s">
        <v>959</v>
      </c>
      <c r="AB6" s="1369" t="s">
        <v>960</v>
      </c>
      <c r="AC6" s="1369" t="s">
        <v>961</v>
      </c>
      <c r="AD6" s="1369" t="s">
        <v>962</v>
      </c>
      <c r="AE6" s="1369" t="s">
        <v>963</v>
      </c>
      <c r="AF6" s="1369" t="s">
        <v>964</v>
      </c>
      <c r="AG6" s="1367" t="s">
        <v>965</v>
      </c>
      <c r="AH6" s="1369" t="s">
        <v>966</v>
      </c>
      <c r="AI6" s="1366" t="s">
        <v>967</v>
      </c>
      <c r="AJ6" s="1576" t="s">
        <v>759</v>
      </c>
      <c r="AK6" s="1577" t="s">
        <v>968</v>
      </c>
      <c r="AL6" s="1578" t="s">
        <v>1305</v>
      </c>
      <c r="AM6" s="25"/>
    </row>
    <row r="7" spans="2:40" ht="11.25" customHeight="1">
      <c r="B7" s="1308">
        <v>1</v>
      </c>
      <c r="C7" s="2339" t="s">
        <v>953</v>
      </c>
      <c r="D7" s="1321" t="s">
        <v>235</v>
      </c>
      <c r="E7" s="1321" t="s">
        <v>236</v>
      </c>
      <c r="F7" s="1322"/>
      <c r="G7" s="1323"/>
      <c r="H7" s="1324"/>
      <c r="I7" s="1324"/>
      <c r="J7" s="1324"/>
      <c r="K7" s="1324"/>
      <c r="L7" s="1324"/>
      <c r="M7" s="1325"/>
      <c r="N7" s="1326"/>
      <c r="O7" s="1324"/>
      <c r="P7" s="1324"/>
      <c r="Q7" s="1324"/>
      <c r="R7" s="1326"/>
      <c r="S7" s="1324"/>
      <c r="T7" s="1325"/>
      <c r="U7" s="1325"/>
      <c r="V7" s="1327"/>
      <c r="W7" s="1328"/>
      <c r="X7" s="1329"/>
      <c r="Y7" s="1330">
        <f t="shared" ref="Y7:Y13" si="0">+$I7*(W7+X7)</f>
        <v>0</v>
      </c>
      <c r="Z7" s="1331">
        <f>+$J7*(W7+X7)</f>
        <v>0</v>
      </c>
      <c r="AA7" s="2758"/>
      <c r="AB7" s="2759"/>
      <c r="AC7" s="2759"/>
      <c r="AD7" s="2759"/>
      <c r="AE7" s="2760"/>
      <c r="AF7" s="2761"/>
      <c r="AG7" s="1330">
        <f t="shared" ref="AG7:AG13" si="1">+$K7*(W7+X7)</f>
        <v>0</v>
      </c>
      <c r="AH7" s="2759"/>
      <c r="AI7" s="2774"/>
      <c r="AJ7" s="1332"/>
      <c r="AK7" s="1333"/>
      <c r="AL7" s="2777"/>
      <c r="AM7" s="330"/>
      <c r="AN7" s="330"/>
    </row>
    <row r="8" spans="2:40" ht="12" customHeight="1">
      <c r="B8" s="1309">
        <v>2</v>
      </c>
      <c r="C8" s="2340" t="s">
        <v>953</v>
      </c>
      <c r="D8" s="1334" t="s">
        <v>237</v>
      </c>
      <c r="E8" s="1335" t="s">
        <v>236</v>
      </c>
      <c r="F8" s="1336"/>
      <c r="G8" s="1324"/>
      <c r="H8" s="1324"/>
      <c r="I8" s="1324"/>
      <c r="J8" s="1324"/>
      <c r="K8" s="1324"/>
      <c r="L8" s="1324"/>
      <c r="M8" s="1325"/>
      <c r="N8" s="1337"/>
      <c r="O8" s="1324"/>
      <c r="P8" s="1324"/>
      <c r="Q8" s="1324"/>
      <c r="R8" s="1337"/>
      <c r="S8" s="1324"/>
      <c r="T8" s="1325"/>
      <c r="U8" s="1325"/>
      <c r="V8" s="1327"/>
      <c r="W8" s="1328"/>
      <c r="X8" s="1329"/>
      <c r="Y8" s="1338">
        <f t="shared" si="0"/>
        <v>0</v>
      </c>
      <c r="Z8" s="1339">
        <f t="shared" ref="Z8:Z71" si="2">+$J8*(W8+X8)</f>
        <v>0</v>
      </c>
      <c r="AA8" s="2762"/>
      <c r="AB8" s="2763"/>
      <c r="AC8" s="2763"/>
      <c r="AD8" s="2763"/>
      <c r="AE8" s="2764"/>
      <c r="AF8" s="2765"/>
      <c r="AG8" s="1338">
        <f t="shared" si="1"/>
        <v>0</v>
      </c>
      <c r="AH8" s="2763"/>
      <c r="AI8" s="2775"/>
      <c r="AJ8" s="1340"/>
      <c r="AK8" s="1341"/>
      <c r="AL8" s="2778"/>
      <c r="AM8" s="330"/>
      <c r="AN8" s="330"/>
    </row>
    <row r="9" spans="2:40" ht="12.75">
      <c r="B9" s="1309">
        <v>3</v>
      </c>
      <c r="C9" s="2340" t="s">
        <v>953</v>
      </c>
      <c r="D9" s="1334" t="s">
        <v>238</v>
      </c>
      <c r="E9" s="1335" t="s">
        <v>236</v>
      </c>
      <c r="F9" s="1336"/>
      <c r="G9" s="1324"/>
      <c r="H9" s="1324"/>
      <c r="I9" s="1324"/>
      <c r="J9" s="1324"/>
      <c r="K9" s="1324"/>
      <c r="L9" s="1325"/>
      <c r="M9" s="1325"/>
      <c r="N9" s="1337"/>
      <c r="O9" s="1324"/>
      <c r="P9" s="1324"/>
      <c r="Q9" s="1324"/>
      <c r="R9" s="1337"/>
      <c r="S9" s="1324"/>
      <c r="T9" s="1325"/>
      <c r="U9" s="1325"/>
      <c r="V9" s="1327"/>
      <c r="W9" s="1328"/>
      <c r="X9" s="1329"/>
      <c r="Y9" s="1338">
        <f t="shared" si="0"/>
        <v>0</v>
      </c>
      <c r="Z9" s="1339">
        <f t="shared" si="2"/>
        <v>0</v>
      </c>
      <c r="AA9" s="2762"/>
      <c r="AB9" s="2763"/>
      <c r="AC9" s="2763"/>
      <c r="AD9" s="2763"/>
      <c r="AE9" s="2764"/>
      <c r="AF9" s="2766"/>
      <c r="AG9" s="1338">
        <f t="shared" si="1"/>
        <v>0</v>
      </c>
      <c r="AH9" s="2763"/>
      <c r="AI9" s="2775"/>
      <c r="AJ9" s="1340"/>
      <c r="AK9" s="1341"/>
      <c r="AL9" s="2778"/>
      <c r="AM9" s="330"/>
      <c r="AN9" s="330"/>
    </row>
    <row r="10" spans="2:40" ht="12.75">
      <c r="B10" s="1309">
        <v>4</v>
      </c>
      <c r="C10" s="2340" t="s">
        <v>953</v>
      </c>
      <c r="D10" s="1334" t="s">
        <v>239</v>
      </c>
      <c r="E10" s="1335" t="s">
        <v>236</v>
      </c>
      <c r="F10" s="1336"/>
      <c r="G10" s="1324"/>
      <c r="H10" s="1324"/>
      <c r="I10" s="1324"/>
      <c r="J10" s="1324"/>
      <c r="K10" s="1324"/>
      <c r="L10" s="1325"/>
      <c r="M10" s="1325"/>
      <c r="N10" s="1337"/>
      <c r="O10" s="1324"/>
      <c r="P10" s="1324"/>
      <c r="Q10" s="1324"/>
      <c r="R10" s="1337"/>
      <c r="S10" s="1324"/>
      <c r="T10" s="1325"/>
      <c r="U10" s="1325"/>
      <c r="V10" s="1327"/>
      <c r="W10" s="1328"/>
      <c r="X10" s="1329"/>
      <c r="Y10" s="1338">
        <f t="shared" si="0"/>
        <v>0</v>
      </c>
      <c r="Z10" s="1339">
        <f t="shared" si="2"/>
        <v>0</v>
      </c>
      <c r="AA10" s="2762"/>
      <c r="AB10" s="2763"/>
      <c r="AC10" s="2763"/>
      <c r="AD10" s="2767"/>
      <c r="AE10" s="2768"/>
      <c r="AF10" s="2765"/>
      <c r="AG10" s="1338">
        <f t="shared" si="1"/>
        <v>0</v>
      </c>
      <c r="AH10" s="2763"/>
      <c r="AI10" s="2775"/>
      <c r="AJ10" s="1340"/>
      <c r="AK10" s="1341"/>
      <c r="AL10" s="2778"/>
      <c r="AM10" s="330"/>
      <c r="AN10" s="330"/>
    </row>
    <row r="11" spans="2:40" ht="12.75">
      <c r="B11" s="1309">
        <v>5</v>
      </c>
      <c r="C11" s="2340" t="s">
        <v>953</v>
      </c>
      <c r="D11" s="1334" t="s">
        <v>240</v>
      </c>
      <c r="E11" s="1335" t="s">
        <v>236</v>
      </c>
      <c r="F11" s="1336"/>
      <c r="G11" s="1324"/>
      <c r="H11" s="1324"/>
      <c r="I11" s="1324"/>
      <c r="J11" s="1324"/>
      <c r="K11" s="1324"/>
      <c r="L11" s="1325"/>
      <c r="M11" s="1325"/>
      <c r="N11" s="1337"/>
      <c r="O11" s="1324"/>
      <c r="P11" s="1324"/>
      <c r="Q11" s="1324"/>
      <c r="R11" s="1337"/>
      <c r="S11" s="1324"/>
      <c r="T11" s="1325"/>
      <c r="U11" s="1325"/>
      <c r="V11" s="1327"/>
      <c r="W11" s="1328"/>
      <c r="X11" s="1329"/>
      <c r="Y11" s="1338">
        <f t="shared" si="0"/>
        <v>0</v>
      </c>
      <c r="Z11" s="1339">
        <f t="shared" si="2"/>
        <v>0</v>
      </c>
      <c r="AA11" s="2762"/>
      <c r="AB11" s="2763"/>
      <c r="AC11" s="2763"/>
      <c r="AD11" s="2767"/>
      <c r="AE11" s="2768"/>
      <c r="AF11" s="2765"/>
      <c r="AG11" s="1338">
        <f t="shared" si="1"/>
        <v>0</v>
      </c>
      <c r="AH11" s="2763"/>
      <c r="AI11" s="2775"/>
      <c r="AJ11" s="1340"/>
      <c r="AK11" s="1341"/>
      <c r="AL11" s="2778"/>
      <c r="AM11" s="330"/>
      <c r="AN11" s="330"/>
    </row>
    <row r="12" spans="2:40" ht="12.75">
      <c r="B12" s="1309">
        <v>6</v>
      </c>
      <c r="C12" s="2340" t="s">
        <v>953</v>
      </c>
      <c r="D12" s="1334" t="s">
        <v>241</v>
      </c>
      <c r="E12" s="1335" t="s">
        <v>236</v>
      </c>
      <c r="F12" s="1336"/>
      <c r="G12" s="1324"/>
      <c r="H12" s="1324"/>
      <c r="I12" s="1324"/>
      <c r="J12" s="1324"/>
      <c r="K12" s="1324"/>
      <c r="L12" s="1325"/>
      <c r="M12" s="1325"/>
      <c r="N12" s="1337"/>
      <c r="O12" s="1324"/>
      <c r="P12" s="1324"/>
      <c r="Q12" s="1324"/>
      <c r="R12" s="1337"/>
      <c r="S12" s="1324"/>
      <c r="T12" s="1325"/>
      <c r="U12" s="1325"/>
      <c r="V12" s="1327"/>
      <c r="W12" s="1328"/>
      <c r="X12" s="1329"/>
      <c r="Y12" s="1338">
        <f t="shared" si="0"/>
        <v>0</v>
      </c>
      <c r="Z12" s="1339">
        <f t="shared" si="2"/>
        <v>0</v>
      </c>
      <c r="AA12" s="2762"/>
      <c r="AB12" s="2763"/>
      <c r="AC12" s="2763"/>
      <c r="AD12" s="2767"/>
      <c r="AE12" s="2768"/>
      <c r="AF12" s="2765"/>
      <c r="AG12" s="1338">
        <f t="shared" si="1"/>
        <v>0</v>
      </c>
      <c r="AH12" s="2763"/>
      <c r="AI12" s="2775"/>
      <c r="AJ12" s="1340"/>
      <c r="AK12" s="1341"/>
      <c r="AL12" s="2778"/>
      <c r="AM12" s="330"/>
      <c r="AN12" s="330"/>
    </row>
    <row r="13" spans="2:40" ht="12.75">
      <c r="B13" s="1309">
        <v>7</v>
      </c>
      <c r="C13" s="2345" t="s">
        <v>953</v>
      </c>
      <c r="D13" s="2346" t="s">
        <v>242</v>
      </c>
      <c r="E13" s="2347" t="s">
        <v>236</v>
      </c>
      <c r="F13" s="2348"/>
      <c r="G13" s="2349"/>
      <c r="H13" s="2349"/>
      <c r="I13" s="2349"/>
      <c r="J13" s="2349"/>
      <c r="K13" s="2349"/>
      <c r="L13" s="2350"/>
      <c r="M13" s="2350"/>
      <c r="N13" s="2351"/>
      <c r="O13" s="2349"/>
      <c r="P13" s="2349"/>
      <c r="Q13" s="2349"/>
      <c r="R13" s="2351"/>
      <c r="S13" s="2349"/>
      <c r="T13" s="2350"/>
      <c r="U13" s="2350"/>
      <c r="V13" s="2352"/>
      <c r="W13" s="2353"/>
      <c r="X13" s="2354"/>
      <c r="Y13" s="2355">
        <f t="shared" si="0"/>
        <v>0</v>
      </c>
      <c r="Z13" s="2356">
        <f t="shared" si="2"/>
        <v>0</v>
      </c>
      <c r="AA13" s="2769"/>
      <c r="AB13" s="2770"/>
      <c r="AC13" s="2770"/>
      <c r="AD13" s="2771"/>
      <c r="AE13" s="2772"/>
      <c r="AF13" s="2773"/>
      <c r="AG13" s="2355">
        <f t="shared" si="1"/>
        <v>0</v>
      </c>
      <c r="AH13" s="2770"/>
      <c r="AI13" s="2776"/>
      <c r="AJ13" s="2357"/>
      <c r="AK13" s="2358"/>
      <c r="AL13" s="2779"/>
      <c r="AM13" s="330"/>
      <c r="AN13" s="330"/>
    </row>
    <row r="14" spans="2:40" s="673" customFormat="1" ht="13.5" thickBot="1">
      <c r="B14" s="2343">
        <v>8</v>
      </c>
      <c r="C14" s="2344" t="s">
        <v>954</v>
      </c>
      <c r="D14" s="1342" t="s">
        <v>243</v>
      </c>
      <c r="E14" s="1335" t="s">
        <v>236</v>
      </c>
      <c r="F14" s="1371">
        <f>SUM(F7:F13)</f>
        <v>0</v>
      </c>
      <c r="G14" s="1372">
        <f t="shared" ref="G14:V14" si="3">SUM(G7:G13)</f>
        <v>0</v>
      </c>
      <c r="H14" s="1372">
        <f t="shared" si="3"/>
        <v>0</v>
      </c>
      <c r="I14" s="1372">
        <f t="shared" si="3"/>
        <v>0</v>
      </c>
      <c r="J14" s="1372">
        <f t="shared" si="3"/>
        <v>0</v>
      </c>
      <c r="K14" s="1372">
        <f t="shared" si="3"/>
        <v>0</v>
      </c>
      <c r="L14" s="1349">
        <f t="shared" si="3"/>
        <v>0</v>
      </c>
      <c r="M14" s="1349">
        <f t="shared" si="3"/>
        <v>0</v>
      </c>
      <c r="N14" s="1346">
        <f t="shared" si="3"/>
        <v>0</v>
      </c>
      <c r="O14" s="1372">
        <f t="shared" si="3"/>
        <v>0</v>
      </c>
      <c r="P14" s="1372">
        <f t="shared" si="3"/>
        <v>0</v>
      </c>
      <c r="Q14" s="1372">
        <f t="shared" si="3"/>
        <v>0</v>
      </c>
      <c r="R14" s="1346">
        <f t="shared" si="3"/>
        <v>0</v>
      </c>
      <c r="S14" s="1372">
        <f t="shared" si="3"/>
        <v>0</v>
      </c>
      <c r="T14" s="1349">
        <f t="shared" si="3"/>
        <v>0</v>
      </c>
      <c r="U14" s="1349">
        <f t="shared" si="3"/>
        <v>0</v>
      </c>
      <c r="V14" s="1350">
        <f t="shared" si="3"/>
        <v>0</v>
      </c>
      <c r="W14" s="1343"/>
      <c r="X14" s="1344"/>
      <c r="Y14" s="1345">
        <f t="shared" ref="Y14:AE14" si="4">SUM(Y7:Y13)</f>
        <v>0</v>
      </c>
      <c r="Z14" s="1346">
        <f t="shared" si="4"/>
        <v>0</v>
      </c>
      <c r="AA14" s="1347">
        <f t="shared" si="4"/>
        <v>0</v>
      </c>
      <c r="AB14" s="1348">
        <f t="shared" si="4"/>
        <v>0</v>
      </c>
      <c r="AC14" s="1348">
        <f t="shared" si="4"/>
        <v>0</v>
      </c>
      <c r="AD14" s="1349">
        <f t="shared" si="4"/>
        <v>0</v>
      </c>
      <c r="AE14" s="1350">
        <f t="shared" si="4"/>
        <v>0</v>
      </c>
      <c r="AF14" s="1346">
        <f>SUM(Y14,AA14,AB14,AD14)</f>
        <v>0</v>
      </c>
      <c r="AG14" s="1345">
        <f>SUM(AG7:AG13)</f>
        <v>0</v>
      </c>
      <c r="AH14" s="1348">
        <f>SUM(AH7:AH13)</f>
        <v>0</v>
      </c>
      <c r="AI14" s="1346">
        <f>SUM(AI7:AI13)</f>
        <v>0</v>
      </c>
      <c r="AJ14" s="1347">
        <f>SUM(AJ7:AJ13)</f>
        <v>0</v>
      </c>
      <c r="AK14" s="1351">
        <f>SUM(AK7:AK13)</f>
        <v>0</v>
      </c>
      <c r="AL14" s="1352">
        <f>SUM(AC14,AE14,AH14,AI14)</f>
        <v>0</v>
      </c>
      <c r="AM14" s="672"/>
      <c r="AN14" s="672"/>
    </row>
    <row r="15" spans="2:40" ht="11.25" customHeight="1">
      <c r="B15" s="1308">
        <v>9</v>
      </c>
      <c r="C15" s="2339" t="s">
        <v>953</v>
      </c>
      <c r="D15" s="1321" t="s">
        <v>235</v>
      </c>
      <c r="E15" s="1321" t="s">
        <v>244</v>
      </c>
      <c r="F15" s="1322"/>
      <c r="G15" s="1323"/>
      <c r="H15" s="1324"/>
      <c r="I15" s="1324"/>
      <c r="J15" s="1324"/>
      <c r="K15" s="1324"/>
      <c r="L15" s="1324"/>
      <c r="M15" s="1325"/>
      <c r="N15" s="1326"/>
      <c r="O15" s="1324"/>
      <c r="P15" s="1324"/>
      <c r="Q15" s="1324"/>
      <c r="R15" s="1326"/>
      <c r="S15" s="1324"/>
      <c r="T15" s="1325"/>
      <c r="U15" s="1325"/>
      <c r="V15" s="1327"/>
      <c r="W15" s="1328"/>
      <c r="X15" s="1329"/>
      <c r="Y15" s="1330">
        <f t="shared" ref="Y15:Y21" si="5">+$I15*(W15+X15)</f>
        <v>0</v>
      </c>
      <c r="Z15" s="1331">
        <f t="shared" si="2"/>
        <v>0</v>
      </c>
      <c r="AA15" s="2758"/>
      <c r="AB15" s="2759"/>
      <c r="AC15" s="2759"/>
      <c r="AD15" s="2759"/>
      <c r="AE15" s="2760"/>
      <c r="AF15" s="2761"/>
      <c r="AG15" s="1330">
        <f t="shared" ref="AG15:AG21" si="6">+$K15*(W15+X15)</f>
        <v>0</v>
      </c>
      <c r="AH15" s="2759"/>
      <c r="AI15" s="2774"/>
      <c r="AJ15" s="1332"/>
      <c r="AK15" s="1333"/>
      <c r="AL15" s="2777"/>
      <c r="AM15" s="330"/>
      <c r="AN15" s="330"/>
    </row>
    <row r="16" spans="2:40" ht="12" customHeight="1">
      <c r="B16" s="1309">
        <v>10</v>
      </c>
      <c r="C16" s="2340" t="s">
        <v>953</v>
      </c>
      <c r="D16" s="1334" t="s">
        <v>237</v>
      </c>
      <c r="E16" s="1335" t="s">
        <v>244</v>
      </c>
      <c r="F16" s="1336"/>
      <c r="G16" s="1324"/>
      <c r="H16" s="1324"/>
      <c r="I16" s="1324"/>
      <c r="J16" s="1324"/>
      <c r="K16" s="1324"/>
      <c r="L16" s="1324"/>
      <c r="M16" s="1325"/>
      <c r="N16" s="1337"/>
      <c r="O16" s="1324"/>
      <c r="P16" s="1324"/>
      <c r="Q16" s="1324"/>
      <c r="R16" s="1337"/>
      <c r="S16" s="1324"/>
      <c r="T16" s="1325"/>
      <c r="U16" s="1325"/>
      <c r="V16" s="1327"/>
      <c r="W16" s="1328"/>
      <c r="X16" s="1329"/>
      <c r="Y16" s="1338">
        <f t="shared" si="5"/>
        <v>0</v>
      </c>
      <c r="Z16" s="1339">
        <f t="shared" si="2"/>
        <v>0</v>
      </c>
      <c r="AA16" s="2762"/>
      <c r="AB16" s="2763"/>
      <c r="AC16" s="2763"/>
      <c r="AD16" s="2763"/>
      <c r="AE16" s="2764"/>
      <c r="AF16" s="2765"/>
      <c r="AG16" s="1338">
        <f t="shared" si="6"/>
        <v>0</v>
      </c>
      <c r="AH16" s="2763"/>
      <c r="AI16" s="2775"/>
      <c r="AJ16" s="1340"/>
      <c r="AK16" s="1341"/>
      <c r="AL16" s="2778"/>
      <c r="AM16" s="330"/>
      <c r="AN16" s="330"/>
    </row>
    <row r="17" spans="2:40" ht="12.75">
      <c r="B17" s="1309">
        <v>11</v>
      </c>
      <c r="C17" s="2340" t="s">
        <v>953</v>
      </c>
      <c r="D17" s="1334" t="s">
        <v>238</v>
      </c>
      <c r="E17" s="1335" t="s">
        <v>244</v>
      </c>
      <c r="F17" s="1336"/>
      <c r="G17" s="1324"/>
      <c r="H17" s="1324"/>
      <c r="I17" s="1324"/>
      <c r="J17" s="1324"/>
      <c r="K17" s="1324"/>
      <c r="L17" s="1325"/>
      <c r="M17" s="1325"/>
      <c r="N17" s="1337"/>
      <c r="O17" s="1324"/>
      <c r="P17" s="1324"/>
      <c r="Q17" s="1324"/>
      <c r="R17" s="1337"/>
      <c r="S17" s="1324"/>
      <c r="T17" s="1325"/>
      <c r="U17" s="1325"/>
      <c r="V17" s="1327"/>
      <c r="W17" s="1328"/>
      <c r="X17" s="1329"/>
      <c r="Y17" s="1338">
        <f t="shared" si="5"/>
        <v>0</v>
      </c>
      <c r="Z17" s="1339">
        <f t="shared" si="2"/>
        <v>0</v>
      </c>
      <c r="AA17" s="2762"/>
      <c r="AB17" s="2763"/>
      <c r="AC17" s="2763"/>
      <c r="AD17" s="2763"/>
      <c r="AE17" s="2764"/>
      <c r="AF17" s="2766"/>
      <c r="AG17" s="1338">
        <f t="shared" si="6"/>
        <v>0</v>
      </c>
      <c r="AH17" s="2763"/>
      <c r="AI17" s="2775"/>
      <c r="AJ17" s="1340"/>
      <c r="AK17" s="1341"/>
      <c r="AL17" s="2778"/>
      <c r="AM17" s="330"/>
      <c r="AN17" s="330"/>
    </row>
    <row r="18" spans="2:40" ht="12.75">
      <c r="B18" s="1309">
        <v>12</v>
      </c>
      <c r="C18" s="2340" t="s">
        <v>953</v>
      </c>
      <c r="D18" s="1334" t="s">
        <v>239</v>
      </c>
      <c r="E18" s="1335" t="s">
        <v>244</v>
      </c>
      <c r="F18" s="1336"/>
      <c r="G18" s="1324"/>
      <c r="H18" s="1324"/>
      <c r="I18" s="1324"/>
      <c r="J18" s="1324"/>
      <c r="K18" s="1324"/>
      <c r="L18" s="1325"/>
      <c r="M18" s="1325"/>
      <c r="N18" s="1337"/>
      <c r="O18" s="1324"/>
      <c r="P18" s="1324"/>
      <c r="Q18" s="1324"/>
      <c r="R18" s="1337"/>
      <c r="S18" s="1324"/>
      <c r="T18" s="1325"/>
      <c r="U18" s="1325"/>
      <c r="V18" s="1327"/>
      <c r="W18" s="1328"/>
      <c r="X18" s="1329"/>
      <c r="Y18" s="1338">
        <f t="shared" si="5"/>
        <v>0</v>
      </c>
      <c r="Z18" s="1339">
        <f t="shared" si="2"/>
        <v>0</v>
      </c>
      <c r="AA18" s="2762"/>
      <c r="AB18" s="2763"/>
      <c r="AC18" s="2763"/>
      <c r="AD18" s="2767"/>
      <c r="AE18" s="2768"/>
      <c r="AF18" s="2765"/>
      <c r="AG18" s="1338">
        <f t="shared" si="6"/>
        <v>0</v>
      </c>
      <c r="AH18" s="2763"/>
      <c r="AI18" s="2775"/>
      <c r="AJ18" s="1340"/>
      <c r="AK18" s="1341"/>
      <c r="AL18" s="2778"/>
      <c r="AM18" s="330"/>
      <c r="AN18" s="330"/>
    </row>
    <row r="19" spans="2:40" ht="12.75">
      <c r="B19" s="1309">
        <v>13</v>
      </c>
      <c r="C19" s="2340" t="s">
        <v>953</v>
      </c>
      <c r="D19" s="1334" t="s">
        <v>240</v>
      </c>
      <c r="E19" s="1335" t="s">
        <v>244</v>
      </c>
      <c r="F19" s="1336"/>
      <c r="G19" s="1324"/>
      <c r="H19" s="1324"/>
      <c r="I19" s="1324"/>
      <c r="J19" s="1324"/>
      <c r="K19" s="1324"/>
      <c r="L19" s="1325"/>
      <c r="M19" s="1325"/>
      <c r="N19" s="1337"/>
      <c r="O19" s="1324"/>
      <c r="P19" s="1324"/>
      <c r="Q19" s="1324"/>
      <c r="R19" s="1337"/>
      <c r="S19" s="1324"/>
      <c r="T19" s="1325"/>
      <c r="U19" s="1325"/>
      <c r="V19" s="1327"/>
      <c r="W19" s="1328"/>
      <c r="X19" s="1329"/>
      <c r="Y19" s="1338">
        <f t="shared" si="5"/>
        <v>0</v>
      </c>
      <c r="Z19" s="1339">
        <f t="shared" si="2"/>
        <v>0</v>
      </c>
      <c r="AA19" s="2762"/>
      <c r="AB19" s="2763"/>
      <c r="AC19" s="2763"/>
      <c r="AD19" s="2767"/>
      <c r="AE19" s="2768"/>
      <c r="AF19" s="2765"/>
      <c r="AG19" s="1338">
        <f t="shared" si="6"/>
        <v>0</v>
      </c>
      <c r="AH19" s="2763"/>
      <c r="AI19" s="2775"/>
      <c r="AJ19" s="1340"/>
      <c r="AK19" s="1341"/>
      <c r="AL19" s="2778"/>
      <c r="AM19" s="330"/>
      <c r="AN19" s="330"/>
    </row>
    <row r="20" spans="2:40" ht="12.75">
      <c r="B20" s="1309">
        <v>14</v>
      </c>
      <c r="C20" s="2340" t="s">
        <v>953</v>
      </c>
      <c r="D20" s="1334" t="s">
        <v>241</v>
      </c>
      <c r="E20" s="1335" t="s">
        <v>244</v>
      </c>
      <c r="F20" s="1336"/>
      <c r="G20" s="1324"/>
      <c r="H20" s="1324"/>
      <c r="I20" s="1324"/>
      <c r="J20" s="1324"/>
      <c r="K20" s="1324"/>
      <c r="L20" s="1325"/>
      <c r="M20" s="1325"/>
      <c r="N20" s="1337"/>
      <c r="O20" s="1324"/>
      <c r="P20" s="1324"/>
      <c r="Q20" s="1324"/>
      <c r="R20" s="1337"/>
      <c r="S20" s="1324"/>
      <c r="T20" s="1325"/>
      <c r="U20" s="1325"/>
      <c r="V20" s="1327"/>
      <c r="W20" s="1328"/>
      <c r="X20" s="1329"/>
      <c r="Y20" s="1338">
        <f t="shared" si="5"/>
        <v>0</v>
      </c>
      <c r="Z20" s="1339">
        <f t="shared" si="2"/>
        <v>0</v>
      </c>
      <c r="AA20" s="2762"/>
      <c r="AB20" s="2763"/>
      <c r="AC20" s="2763"/>
      <c r="AD20" s="2767"/>
      <c r="AE20" s="2768"/>
      <c r="AF20" s="2765"/>
      <c r="AG20" s="1338">
        <f t="shared" si="6"/>
        <v>0</v>
      </c>
      <c r="AH20" s="2763"/>
      <c r="AI20" s="2775"/>
      <c r="AJ20" s="1340"/>
      <c r="AK20" s="1341"/>
      <c r="AL20" s="2778"/>
      <c r="AM20" s="330"/>
      <c r="AN20" s="330"/>
    </row>
    <row r="21" spans="2:40" ht="12.75">
      <c r="B21" s="1309">
        <v>15</v>
      </c>
      <c r="C21" s="2345" t="s">
        <v>953</v>
      </c>
      <c r="D21" s="2346" t="s">
        <v>242</v>
      </c>
      <c r="E21" s="2347" t="s">
        <v>244</v>
      </c>
      <c r="F21" s="2348"/>
      <c r="G21" s="2349"/>
      <c r="H21" s="2349"/>
      <c r="I21" s="2349"/>
      <c r="J21" s="2349"/>
      <c r="K21" s="2349"/>
      <c r="L21" s="2350"/>
      <c r="M21" s="2350"/>
      <c r="N21" s="2351"/>
      <c r="O21" s="2349"/>
      <c r="P21" s="2349"/>
      <c r="Q21" s="2349"/>
      <c r="R21" s="2351"/>
      <c r="S21" s="2349"/>
      <c r="T21" s="2350"/>
      <c r="U21" s="2350"/>
      <c r="V21" s="2352"/>
      <c r="W21" s="2353"/>
      <c r="X21" s="2354"/>
      <c r="Y21" s="2355">
        <f t="shared" si="5"/>
        <v>0</v>
      </c>
      <c r="Z21" s="2356">
        <f t="shared" si="2"/>
        <v>0</v>
      </c>
      <c r="AA21" s="2769"/>
      <c r="AB21" s="2770"/>
      <c r="AC21" s="2770"/>
      <c r="AD21" s="2771"/>
      <c r="AE21" s="2772"/>
      <c r="AF21" s="2773"/>
      <c r="AG21" s="2355">
        <f t="shared" si="6"/>
        <v>0</v>
      </c>
      <c r="AH21" s="2770"/>
      <c r="AI21" s="2776"/>
      <c r="AJ21" s="2357"/>
      <c r="AK21" s="2358"/>
      <c r="AL21" s="2779"/>
      <c r="AM21" s="330"/>
      <c r="AN21" s="330"/>
    </row>
    <row r="22" spans="2:40" s="673" customFormat="1" ht="13.5" thickBot="1">
      <c r="B22" s="2343">
        <v>16</v>
      </c>
      <c r="C22" s="2344" t="s">
        <v>954</v>
      </c>
      <c r="D22" s="1342" t="s">
        <v>243</v>
      </c>
      <c r="E22" s="1335" t="s">
        <v>244</v>
      </c>
      <c r="F22" s="1371">
        <f t="shared" ref="F22:V22" si="7">SUM(F15:F21)</f>
        <v>0</v>
      </c>
      <c r="G22" s="1372">
        <f t="shared" si="7"/>
        <v>0</v>
      </c>
      <c r="H22" s="1372">
        <f t="shared" si="7"/>
        <v>0</v>
      </c>
      <c r="I22" s="1372">
        <f t="shared" si="7"/>
        <v>0</v>
      </c>
      <c r="J22" s="1372">
        <f t="shared" si="7"/>
        <v>0</v>
      </c>
      <c r="K22" s="1372">
        <f t="shared" si="7"/>
        <v>0</v>
      </c>
      <c r="L22" s="1349">
        <f t="shared" si="7"/>
        <v>0</v>
      </c>
      <c r="M22" s="1349">
        <f t="shared" si="7"/>
        <v>0</v>
      </c>
      <c r="N22" s="1346">
        <f t="shared" si="7"/>
        <v>0</v>
      </c>
      <c r="O22" s="1372">
        <f t="shared" si="7"/>
        <v>0</v>
      </c>
      <c r="P22" s="1372">
        <f t="shared" si="7"/>
        <v>0</v>
      </c>
      <c r="Q22" s="1372">
        <f t="shared" si="7"/>
        <v>0</v>
      </c>
      <c r="R22" s="1346">
        <f t="shared" si="7"/>
        <v>0</v>
      </c>
      <c r="S22" s="1372">
        <f t="shared" si="7"/>
        <v>0</v>
      </c>
      <c r="T22" s="1349">
        <f t="shared" si="7"/>
        <v>0</v>
      </c>
      <c r="U22" s="1349">
        <f t="shared" si="7"/>
        <v>0</v>
      </c>
      <c r="V22" s="1350">
        <f t="shared" si="7"/>
        <v>0</v>
      </c>
      <c r="W22" s="1343"/>
      <c r="X22" s="1344"/>
      <c r="Y22" s="1345">
        <f t="shared" ref="Y22:Z22" si="8">SUM(Y15:Y21)</f>
        <v>0</v>
      </c>
      <c r="Z22" s="1346">
        <f t="shared" si="8"/>
        <v>0</v>
      </c>
      <c r="AA22" s="1347">
        <f>SUM(AA15:AA21)</f>
        <v>0</v>
      </c>
      <c r="AB22" s="1348">
        <f t="shared" ref="AB22:AE22" si="9">SUM(AB15:AB21)</f>
        <v>0</v>
      </c>
      <c r="AC22" s="1348">
        <f t="shared" si="9"/>
        <v>0</v>
      </c>
      <c r="AD22" s="1349">
        <f t="shared" si="9"/>
        <v>0</v>
      </c>
      <c r="AE22" s="1350">
        <f t="shared" si="9"/>
        <v>0</v>
      </c>
      <c r="AF22" s="1346">
        <f>SUM(Y22,AA22,AB22,AD22)</f>
        <v>0</v>
      </c>
      <c r="AG22" s="1345">
        <f>SUM(AG15:AG21)</f>
        <v>0</v>
      </c>
      <c r="AH22" s="1348">
        <f>SUM(AH15:AH21)</f>
        <v>0</v>
      </c>
      <c r="AI22" s="1346">
        <f>SUM(AI15:AI21)</f>
        <v>0</v>
      </c>
      <c r="AJ22" s="1347">
        <f>SUM(AJ15:AJ21)</f>
        <v>0</v>
      </c>
      <c r="AK22" s="1351">
        <f>SUM(AK15:AK21)</f>
        <v>0</v>
      </c>
      <c r="AL22" s="1352">
        <f>SUM(AC22,AE22,AH22,AI22)</f>
        <v>0</v>
      </c>
      <c r="AM22" s="672"/>
      <c r="AN22" s="672"/>
    </row>
    <row r="23" spans="2:40" ht="11.25" customHeight="1">
      <c r="B23" s="1308">
        <v>17</v>
      </c>
      <c r="C23" s="2339" t="s">
        <v>953</v>
      </c>
      <c r="D23" s="1321" t="s">
        <v>235</v>
      </c>
      <c r="E23" s="1321" t="s">
        <v>245</v>
      </c>
      <c r="F23" s="1322"/>
      <c r="G23" s="1323"/>
      <c r="H23" s="1324"/>
      <c r="I23" s="1324"/>
      <c r="J23" s="1324"/>
      <c r="K23" s="1324"/>
      <c r="L23" s="1324"/>
      <c r="M23" s="1325"/>
      <c r="N23" s="1326"/>
      <c r="O23" s="1324"/>
      <c r="P23" s="1324"/>
      <c r="Q23" s="1324"/>
      <c r="R23" s="1326"/>
      <c r="S23" s="1324"/>
      <c r="T23" s="1325"/>
      <c r="U23" s="1325"/>
      <c r="V23" s="1327"/>
      <c r="W23" s="1328"/>
      <c r="X23" s="1329"/>
      <c r="Y23" s="1330">
        <f t="shared" ref="Y23:Y29" si="10">+$I23*(W23+X23)</f>
        <v>0</v>
      </c>
      <c r="Z23" s="1331">
        <f t="shared" si="2"/>
        <v>0</v>
      </c>
      <c r="AA23" s="2758"/>
      <c r="AB23" s="2759"/>
      <c r="AC23" s="2759"/>
      <c r="AD23" s="2759"/>
      <c r="AE23" s="2760"/>
      <c r="AF23" s="2761"/>
      <c r="AG23" s="1330">
        <f t="shared" ref="AG23:AG29" si="11">+$K23*(W23+X23)</f>
        <v>0</v>
      </c>
      <c r="AH23" s="2759"/>
      <c r="AI23" s="2774"/>
      <c r="AJ23" s="1332"/>
      <c r="AK23" s="1333"/>
      <c r="AL23" s="2777"/>
      <c r="AM23" s="330"/>
      <c r="AN23" s="330"/>
    </row>
    <row r="24" spans="2:40" ht="12" customHeight="1">
      <c r="B24" s="1309">
        <v>18</v>
      </c>
      <c r="C24" s="2340" t="s">
        <v>953</v>
      </c>
      <c r="D24" s="1334" t="s">
        <v>237</v>
      </c>
      <c r="E24" s="1335" t="s">
        <v>245</v>
      </c>
      <c r="F24" s="1336"/>
      <c r="G24" s="1324"/>
      <c r="H24" s="1324"/>
      <c r="I24" s="1324"/>
      <c r="J24" s="1324"/>
      <c r="K24" s="1324"/>
      <c r="L24" s="1324"/>
      <c r="M24" s="1325"/>
      <c r="N24" s="1337"/>
      <c r="O24" s="1324"/>
      <c r="P24" s="1324"/>
      <c r="Q24" s="1324"/>
      <c r="R24" s="1337"/>
      <c r="S24" s="1324"/>
      <c r="T24" s="1325"/>
      <c r="U24" s="1325"/>
      <c r="V24" s="1327"/>
      <c r="W24" s="1328"/>
      <c r="X24" s="1329"/>
      <c r="Y24" s="1338">
        <f t="shared" si="10"/>
        <v>0</v>
      </c>
      <c r="Z24" s="1339">
        <f t="shared" si="2"/>
        <v>0</v>
      </c>
      <c r="AA24" s="2762"/>
      <c r="AB24" s="2763"/>
      <c r="AC24" s="2763"/>
      <c r="AD24" s="2763"/>
      <c r="AE24" s="2764"/>
      <c r="AF24" s="2765"/>
      <c r="AG24" s="1338">
        <f t="shared" si="11"/>
        <v>0</v>
      </c>
      <c r="AH24" s="2763"/>
      <c r="AI24" s="2775"/>
      <c r="AJ24" s="1340"/>
      <c r="AK24" s="1341"/>
      <c r="AL24" s="2778"/>
      <c r="AM24" s="330"/>
      <c r="AN24" s="330"/>
    </row>
    <row r="25" spans="2:40" ht="12.75">
      <c r="B25" s="1309">
        <v>19</v>
      </c>
      <c r="C25" s="2340" t="s">
        <v>953</v>
      </c>
      <c r="D25" s="1334" t="s">
        <v>238</v>
      </c>
      <c r="E25" s="1335" t="s">
        <v>245</v>
      </c>
      <c r="F25" s="1336"/>
      <c r="G25" s="1324"/>
      <c r="H25" s="1324"/>
      <c r="I25" s="1324"/>
      <c r="J25" s="1324"/>
      <c r="K25" s="1324"/>
      <c r="L25" s="1325"/>
      <c r="M25" s="1325"/>
      <c r="N25" s="1337"/>
      <c r="O25" s="1324"/>
      <c r="P25" s="1324"/>
      <c r="Q25" s="1324"/>
      <c r="R25" s="1337"/>
      <c r="S25" s="1324"/>
      <c r="T25" s="1325"/>
      <c r="U25" s="1325"/>
      <c r="V25" s="1327"/>
      <c r="W25" s="1328"/>
      <c r="X25" s="1329"/>
      <c r="Y25" s="1338">
        <f t="shared" si="10"/>
        <v>0</v>
      </c>
      <c r="Z25" s="1339">
        <f t="shared" si="2"/>
        <v>0</v>
      </c>
      <c r="AA25" s="2762"/>
      <c r="AB25" s="2763"/>
      <c r="AC25" s="2763"/>
      <c r="AD25" s="2763"/>
      <c r="AE25" s="2764"/>
      <c r="AF25" s="2766"/>
      <c r="AG25" s="1338">
        <f t="shared" si="11"/>
        <v>0</v>
      </c>
      <c r="AH25" s="2763"/>
      <c r="AI25" s="2775"/>
      <c r="AJ25" s="1340"/>
      <c r="AK25" s="1341"/>
      <c r="AL25" s="2778"/>
      <c r="AM25" s="330"/>
      <c r="AN25" s="330"/>
    </row>
    <row r="26" spans="2:40" ht="12.75">
      <c r="B26" s="1309">
        <v>20</v>
      </c>
      <c r="C26" s="2340" t="s">
        <v>953</v>
      </c>
      <c r="D26" s="1334" t="s">
        <v>239</v>
      </c>
      <c r="E26" s="1335" t="s">
        <v>245</v>
      </c>
      <c r="F26" s="1336"/>
      <c r="G26" s="1324"/>
      <c r="H26" s="1324"/>
      <c r="I26" s="1324"/>
      <c r="J26" s="1324"/>
      <c r="K26" s="1324"/>
      <c r="L26" s="1325"/>
      <c r="M26" s="1325"/>
      <c r="N26" s="1337"/>
      <c r="O26" s="1324"/>
      <c r="P26" s="1324"/>
      <c r="Q26" s="1324"/>
      <c r="R26" s="1337"/>
      <c r="S26" s="1324"/>
      <c r="T26" s="1325"/>
      <c r="U26" s="1325"/>
      <c r="V26" s="1327"/>
      <c r="W26" s="1328"/>
      <c r="X26" s="1329"/>
      <c r="Y26" s="1338">
        <f t="shared" si="10"/>
        <v>0</v>
      </c>
      <c r="Z26" s="1339">
        <f t="shared" si="2"/>
        <v>0</v>
      </c>
      <c r="AA26" s="2762"/>
      <c r="AB26" s="2763"/>
      <c r="AC26" s="2763"/>
      <c r="AD26" s="2767"/>
      <c r="AE26" s="2768"/>
      <c r="AF26" s="2765"/>
      <c r="AG26" s="1338">
        <f t="shared" si="11"/>
        <v>0</v>
      </c>
      <c r="AH26" s="2763"/>
      <c r="AI26" s="2775"/>
      <c r="AJ26" s="1340"/>
      <c r="AK26" s="1341"/>
      <c r="AL26" s="2778"/>
      <c r="AM26" s="330"/>
      <c r="AN26" s="330"/>
    </row>
    <row r="27" spans="2:40" ht="12.75">
      <c r="B27" s="1309">
        <v>21</v>
      </c>
      <c r="C27" s="2340" t="s">
        <v>953</v>
      </c>
      <c r="D27" s="1334" t="s">
        <v>240</v>
      </c>
      <c r="E27" s="1335" t="s">
        <v>245</v>
      </c>
      <c r="F27" s="1336"/>
      <c r="G27" s="1324"/>
      <c r="H27" s="1324"/>
      <c r="I27" s="1324"/>
      <c r="J27" s="1324"/>
      <c r="K27" s="1324"/>
      <c r="L27" s="1325"/>
      <c r="M27" s="1325"/>
      <c r="N27" s="1337"/>
      <c r="O27" s="1324"/>
      <c r="P27" s="1324"/>
      <c r="Q27" s="1324"/>
      <c r="R27" s="1337"/>
      <c r="S27" s="1324"/>
      <c r="T27" s="1325"/>
      <c r="U27" s="1325"/>
      <c r="V27" s="1327"/>
      <c r="W27" s="1328"/>
      <c r="X27" s="1329"/>
      <c r="Y27" s="1338">
        <f t="shared" si="10"/>
        <v>0</v>
      </c>
      <c r="Z27" s="1339">
        <f t="shared" si="2"/>
        <v>0</v>
      </c>
      <c r="AA27" s="2762"/>
      <c r="AB27" s="2763"/>
      <c r="AC27" s="2763"/>
      <c r="AD27" s="2767"/>
      <c r="AE27" s="2768"/>
      <c r="AF27" s="2765"/>
      <c r="AG27" s="1338">
        <f t="shared" si="11"/>
        <v>0</v>
      </c>
      <c r="AH27" s="2763"/>
      <c r="AI27" s="2775"/>
      <c r="AJ27" s="1340"/>
      <c r="AK27" s="1341"/>
      <c r="AL27" s="2778"/>
      <c r="AM27" s="330"/>
      <c r="AN27" s="330"/>
    </row>
    <row r="28" spans="2:40" ht="12.75">
      <c r="B28" s="1309">
        <v>22</v>
      </c>
      <c r="C28" s="2340" t="s">
        <v>953</v>
      </c>
      <c r="D28" s="1334" t="s">
        <v>241</v>
      </c>
      <c r="E28" s="1335" t="s">
        <v>245</v>
      </c>
      <c r="F28" s="1336"/>
      <c r="G28" s="1324"/>
      <c r="H28" s="1324"/>
      <c r="I28" s="1324"/>
      <c r="J28" s="1324"/>
      <c r="K28" s="1324"/>
      <c r="L28" s="1325"/>
      <c r="M28" s="1325"/>
      <c r="N28" s="1337"/>
      <c r="O28" s="1324"/>
      <c r="P28" s="1324"/>
      <c r="Q28" s="1324"/>
      <c r="R28" s="1337"/>
      <c r="S28" s="1324"/>
      <c r="T28" s="1325"/>
      <c r="U28" s="1325"/>
      <c r="V28" s="1327"/>
      <c r="W28" s="1328"/>
      <c r="X28" s="1329"/>
      <c r="Y28" s="1338">
        <f t="shared" si="10"/>
        <v>0</v>
      </c>
      <c r="Z28" s="1339">
        <f t="shared" si="2"/>
        <v>0</v>
      </c>
      <c r="AA28" s="2762"/>
      <c r="AB28" s="2763"/>
      <c r="AC28" s="2763"/>
      <c r="AD28" s="2767"/>
      <c r="AE28" s="2768"/>
      <c r="AF28" s="2765"/>
      <c r="AG28" s="1338">
        <f t="shared" si="11"/>
        <v>0</v>
      </c>
      <c r="AH28" s="2763"/>
      <c r="AI28" s="2775"/>
      <c r="AJ28" s="1340"/>
      <c r="AK28" s="1341"/>
      <c r="AL28" s="2778"/>
      <c r="AM28" s="330"/>
      <c r="AN28" s="330"/>
    </row>
    <row r="29" spans="2:40" ht="12.75">
      <c r="B29" s="1309">
        <v>23</v>
      </c>
      <c r="C29" s="2345" t="s">
        <v>953</v>
      </c>
      <c r="D29" s="2346" t="s">
        <v>242</v>
      </c>
      <c r="E29" s="2347" t="s">
        <v>245</v>
      </c>
      <c r="F29" s="2348"/>
      <c r="G29" s="2349"/>
      <c r="H29" s="2349"/>
      <c r="I29" s="2349"/>
      <c r="J29" s="2349"/>
      <c r="K29" s="2349"/>
      <c r="L29" s="2350"/>
      <c r="M29" s="2350"/>
      <c r="N29" s="2351"/>
      <c r="O29" s="2349"/>
      <c r="P29" s="2349"/>
      <c r="Q29" s="2349"/>
      <c r="R29" s="2351"/>
      <c r="S29" s="2349"/>
      <c r="T29" s="2350"/>
      <c r="U29" s="2350"/>
      <c r="V29" s="2352"/>
      <c r="W29" s="2353"/>
      <c r="X29" s="2354"/>
      <c r="Y29" s="2355">
        <f t="shared" si="10"/>
        <v>0</v>
      </c>
      <c r="Z29" s="2356">
        <f t="shared" si="2"/>
        <v>0</v>
      </c>
      <c r="AA29" s="2769"/>
      <c r="AB29" s="2770"/>
      <c r="AC29" s="2770"/>
      <c r="AD29" s="2771"/>
      <c r="AE29" s="2772"/>
      <c r="AF29" s="2773"/>
      <c r="AG29" s="2355">
        <f t="shared" si="11"/>
        <v>0</v>
      </c>
      <c r="AH29" s="2770"/>
      <c r="AI29" s="2776"/>
      <c r="AJ29" s="2357"/>
      <c r="AK29" s="2358"/>
      <c r="AL29" s="2779"/>
      <c r="AM29" s="330"/>
      <c r="AN29" s="330"/>
    </row>
    <row r="30" spans="2:40" s="673" customFormat="1" ht="13.5" thickBot="1">
      <c r="B30" s="2343">
        <v>24</v>
      </c>
      <c r="C30" s="2344" t="s">
        <v>954</v>
      </c>
      <c r="D30" s="1342" t="s">
        <v>243</v>
      </c>
      <c r="E30" s="1335" t="s">
        <v>245</v>
      </c>
      <c r="F30" s="1371">
        <f t="shared" ref="F30:V30" si="12">SUM(F23:F29)</f>
        <v>0</v>
      </c>
      <c r="G30" s="1372">
        <f t="shared" si="12"/>
        <v>0</v>
      </c>
      <c r="H30" s="1372">
        <f t="shared" si="12"/>
        <v>0</v>
      </c>
      <c r="I30" s="1372">
        <f t="shared" si="12"/>
        <v>0</v>
      </c>
      <c r="J30" s="1372">
        <f t="shared" si="12"/>
        <v>0</v>
      </c>
      <c r="K30" s="1372">
        <f t="shared" si="12"/>
        <v>0</v>
      </c>
      <c r="L30" s="1349">
        <f t="shared" si="12"/>
        <v>0</v>
      </c>
      <c r="M30" s="1349">
        <f t="shared" si="12"/>
        <v>0</v>
      </c>
      <c r="N30" s="1346">
        <f t="shared" si="12"/>
        <v>0</v>
      </c>
      <c r="O30" s="1372">
        <f t="shared" si="12"/>
        <v>0</v>
      </c>
      <c r="P30" s="1372">
        <f t="shared" si="12"/>
        <v>0</v>
      </c>
      <c r="Q30" s="1372">
        <f t="shared" si="12"/>
        <v>0</v>
      </c>
      <c r="R30" s="1346">
        <f t="shared" si="12"/>
        <v>0</v>
      </c>
      <c r="S30" s="1372">
        <f t="shared" si="12"/>
        <v>0</v>
      </c>
      <c r="T30" s="1349">
        <f t="shared" si="12"/>
        <v>0</v>
      </c>
      <c r="U30" s="1349">
        <f t="shared" si="12"/>
        <v>0</v>
      </c>
      <c r="V30" s="1350">
        <f t="shared" si="12"/>
        <v>0</v>
      </c>
      <c r="W30" s="1343"/>
      <c r="X30" s="1344"/>
      <c r="Y30" s="1345">
        <f t="shared" ref="Y30:Z30" si="13">SUM(Y23:Y29)</f>
        <v>0</v>
      </c>
      <c r="Z30" s="1346">
        <f t="shared" si="13"/>
        <v>0</v>
      </c>
      <c r="AA30" s="1347">
        <f t="shared" ref="AA30:AE30" si="14">SUM(AA23:AA29)</f>
        <v>0</v>
      </c>
      <c r="AB30" s="1348">
        <f t="shared" si="14"/>
        <v>0</v>
      </c>
      <c r="AC30" s="1348">
        <f t="shared" si="14"/>
        <v>0</v>
      </c>
      <c r="AD30" s="1349">
        <f t="shared" si="14"/>
        <v>0</v>
      </c>
      <c r="AE30" s="1350">
        <f t="shared" si="14"/>
        <v>0</v>
      </c>
      <c r="AF30" s="1346">
        <f>SUM(Y30,AA30,AB30,AD30)</f>
        <v>0</v>
      </c>
      <c r="AG30" s="1345">
        <f>SUM(AG23:AG29)</f>
        <v>0</v>
      </c>
      <c r="AH30" s="1348">
        <f>SUM(AH23:AH29)</f>
        <v>0</v>
      </c>
      <c r="AI30" s="1346">
        <f>SUM(AI23:AI29)</f>
        <v>0</v>
      </c>
      <c r="AJ30" s="1347">
        <f>SUM(AJ23:AJ29)</f>
        <v>0</v>
      </c>
      <c r="AK30" s="1351">
        <f>SUM(AK23:AK29)</f>
        <v>0</v>
      </c>
      <c r="AL30" s="1352">
        <f>SUM(AC30,AE30,AH30,AI30)</f>
        <v>0</v>
      </c>
      <c r="AM30" s="672"/>
      <c r="AN30" s="672"/>
    </row>
    <row r="31" spans="2:40" ht="11.25" customHeight="1">
      <c r="B31" s="1308">
        <v>25</v>
      </c>
      <c r="C31" s="2339" t="s">
        <v>953</v>
      </c>
      <c r="D31" s="1321" t="s">
        <v>235</v>
      </c>
      <c r="E31" s="1321" t="s">
        <v>246</v>
      </c>
      <c r="F31" s="1322"/>
      <c r="G31" s="1323"/>
      <c r="H31" s="1324"/>
      <c r="I31" s="1324"/>
      <c r="J31" s="1324"/>
      <c r="K31" s="1324"/>
      <c r="L31" s="1324"/>
      <c r="M31" s="1325"/>
      <c r="N31" s="1326"/>
      <c r="O31" s="1324"/>
      <c r="P31" s="1324"/>
      <c r="Q31" s="1324"/>
      <c r="R31" s="1326"/>
      <c r="S31" s="1324"/>
      <c r="T31" s="1325"/>
      <c r="U31" s="1325"/>
      <c r="V31" s="1327"/>
      <c r="W31" s="1328"/>
      <c r="X31" s="1329"/>
      <c r="Y31" s="1330">
        <f t="shared" ref="Y31:Y37" si="15">+$I31*(W31+X31)</f>
        <v>0</v>
      </c>
      <c r="Z31" s="1331">
        <f t="shared" si="2"/>
        <v>0</v>
      </c>
      <c r="AA31" s="2758"/>
      <c r="AB31" s="2759"/>
      <c r="AC31" s="2759"/>
      <c r="AD31" s="2759"/>
      <c r="AE31" s="2760"/>
      <c r="AF31" s="2761"/>
      <c r="AG31" s="1330">
        <f t="shared" ref="AG31:AG37" si="16">+$K31*(W31+X31)</f>
        <v>0</v>
      </c>
      <c r="AH31" s="2759"/>
      <c r="AI31" s="2774"/>
      <c r="AJ31" s="1332"/>
      <c r="AK31" s="1333"/>
      <c r="AL31" s="2777"/>
      <c r="AM31" s="330"/>
      <c r="AN31" s="330"/>
    </row>
    <row r="32" spans="2:40" ht="12" customHeight="1">
      <c r="B32" s="1309">
        <v>26</v>
      </c>
      <c r="C32" s="2340" t="s">
        <v>953</v>
      </c>
      <c r="D32" s="1334" t="s">
        <v>237</v>
      </c>
      <c r="E32" s="1335" t="s">
        <v>246</v>
      </c>
      <c r="F32" s="1336"/>
      <c r="G32" s="1324"/>
      <c r="H32" s="1324"/>
      <c r="I32" s="1324"/>
      <c r="J32" s="1324"/>
      <c r="K32" s="1324"/>
      <c r="L32" s="1324"/>
      <c r="M32" s="1325"/>
      <c r="N32" s="1337"/>
      <c r="O32" s="1324"/>
      <c r="P32" s="1324"/>
      <c r="Q32" s="1324"/>
      <c r="R32" s="1337"/>
      <c r="S32" s="1324"/>
      <c r="T32" s="1325"/>
      <c r="U32" s="1325"/>
      <c r="V32" s="1327"/>
      <c r="W32" s="1328"/>
      <c r="X32" s="1329"/>
      <c r="Y32" s="1338">
        <f t="shared" si="15"/>
        <v>0</v>
      </c>
      <c r="Z32" s="1339">
        <f t="shared" si="2"/>
        <v>0</v>
      </c>
      <c r="AA32" s="2762"/>
      <c r="AB32" s="2763"/>
      <c r="AC32" s="2763"/>
      <c r="AD32" s="2763"/>
      <c r="AE32" s="2764"/>
      <c r="AF32" s="2765"/>
      <c r="AG32" s="1338">
        <f t="shared" si="16"/>
        <v>0</v>
      </c>
      <c r="AH32" s="2763"/>
      <c r="AI32" s="2775"/>
      <c r="AJ32" s="1340"/>
      <c r="AK32" s="1341"/>
      <c r="AL32" s="2778"/>
      <c r="AM32" s="330"/>
      <c r="AN32" s="330"/>
    </row>
    <row r="33" spans="2:40" ht="12.75">
      <c r="B33" s="1309">
        <v>27</v>
      </c>
      <c r="C33" s="2340" t="s">
        <v>953</v>
      </c>
      <c r="D33" s="1334" t="s">
        <v>238</v>
      </c>
      <c r="E33" s="1335" t="s">
        <v>246</v>
      </c>
      <c r="F33" s="1336"/>
      <c r="G33" s="1324"/>
      <c r="H33" s="1324"/>
      <c r="I33" s="1324"/>
      <c r="J33" s="1324"/>
      <c r="K33" s="1324"/>
      <c r="L33" s="1325"/>
      <c r="M33" s="1325"/>
      <c r="N33" s="1337"/>
      <c r="O33" s="1324"/>
      <c r="P33" s="1324"/>
      <c r="Q33" s="1324"/>
      <c r="R33" s="1337"/>
      <c r="S33" s="1324"/>
      <c r="T33" s="1325"/>
      <c r="U33" s="1325"/>
      <c r="V33" s="1327"/>
      <c r="W33" s="1328"/>
      <c r="X33" s="1329"/>
      <c r="Y33" s="1338">
        <f t="shared" si="15"/>
        <v>0</v>
      </c>
      <c r="Z33" s="1339">
        <f t="shared" si="2"/>
        <v>0</v>
      </c>
      <c r="AA33" s="2762"/>
      <c r="AB33" s="2763"/>
      <c r="AC33" s="2763"/>
      <c r="AD33" s="2763"/>
      <c r="AE33" s="2764"/>
      <c r="AF33" s="2766"/>
      <c r="AG33" s="1338">
        <f t="shared" si="16"/>
        <v>0</v>
      </c>
      <c r="AH33" s="2763"/>
      <c r="AI33" s="2775"/>
      <c r="AJ33" s="1340"/>
      <c r="AK33" s="1341"/>
      <c r="AL33" s="2778"/>
      <c r="AM33" s="330"/>
      <c r="AN33" s="330"/>
    </row>
    <row r="34" spans="2:40" ht="12.75">
      <c r="B34" s="1309">
        <v>28</v>
      </c>
      <c r="C34" s="2340" t="s">
        <v>953</v>
      </c>
      <c r="D34" s="1334" t="s">
        <v>239</v>
      </c>
      <c r="E34" s="1335" t="s">
        <v>246</v>
      </c>
      <c r="F34" s="1336"/>
      <c r="G34" s="1324"/>
      <c r="H34" s="1324"/>
      <c r="I34" s="1324"/>
      <c r="J34" s="1324"/>
      <c r="K34" s="1324"/>
      <c r="L34" s="1325"/>
      <c r="M34" s="1325"/>
      <c r="N34" s="1337"/>
      <c r="O34" s="1324"/>
      <c r="P34" s="1324"/>
      <c r="Q34" s="1324"/>
      <c r="R34" s="1337"/>
      <c r="S34" s="1324"/>
      <c r="T34" s="1325"/>
      <c r="U34" s="1325"/>
      <c r="V34" s="1327"/>
      <c r="W34" s="1328"/>
      <c r="X34" s="1329"/>
      <c r="Y34" s="1338">
        <f t="shared" si="15"/>
        <v>0</v>
      </c>
      <c r="Z34" s="1339">
        <f t="shared" si="2"/>
        <v>0</v>
      </c>
      <c r="AA34" s="2762"/>
      <c r="AB34" s="2763"/>
      <c r="AC34" s="2763"/>
      <c r="AD34" s="2767"/>
      <c r="AE34" s="2768"/>
      <c r="AF34" s="2765"/>
      <c r="AG34" s="1338">
        <f t="shared" si="16"/>
        <v>0</v>
      </c>
      <c r="AH34" s="2763"/>
      <c r="AI34" s="2775"/>
      <c r="AJ34" s="1340"/>
      <c r="AK34" s="1341"/>
      <c r="AL34" s="2778"/>
      <c r="AM34" s="330"/>
      <c r="AN34" s="330"/>
    </row>
    <row r="35" spans="2:40" ht="12.75">
      <c r="B35" s="1309">
        <v>29</v>
      </c>
      <c r="C35" s="2340" t="s">
        <v>953</v>
      </c>
      <c r="D35" s="1334" t="s">
        <v>240</v>
      </c>
      <c r="E35" s="1335" t="s">
        <v>246</v>
      </c>
      <c r="F35" s="1336"/>
      <c r="G35" s="1324"/>
      <c r="H35" s="1324"/>
      <c r="I35" s="1324"/>
      <c r="J35" s="1324"/>
      <c r="K35" s="1324"/>
      <c r="L35" s="1325"/>
      <c r="M35" s="1325"/>
      <c r="N35" s="1337"/>
      <c r="O35" s="1324"/>
      <c r="P35" s="1324"/>
      <c r="Q35" s="1324"/>
      <c r="R35" s="1337"/>
      <c r="S35" s="1324"/>
      <c r="T35" s="1325"/>
      <c r="U35" s="1325"/>
      <c r="V35" s="1327"/>
      <c r="W35" s="1328"/>
      <c r="X35" s="1329"/>
      <c r="Y35" s="1338">
        <f t="shared" si="15"/>
        <v>0</v>
      </c>
      <c r="Z35" s="1339">
        <f t="shared" si="2"/>
        <v>0</v>
      </c>
      <c r="AA35" s="2762"/>
      <c r="AB35" s="2763"/>
      <c r="AC35" s="2763"/>
      <c r="AD35" s="2767"/>
      <c r="AE35" s="2768"/>
      <c r="AF35" s="2765"/>
      <c r="AG35" s="1338">
        <f t="shared" si="16"/>
        <v>0</v>
      </c>
      <c r="AH35" s="2763"/>
      <c r="AI35" s="2775"/>
      <c r="AJ35" s="1340"/>
      <c r="AK35" s="1341"/>
      <c r="AL35" s="2778"/>
      <c r="AM35" s="330"/>
      <c r="AN35" s="330"/>
    </row>
    <row r="36" spans="2:40" ht="12.75">
      <c r="B36" s="1309">
        <v>30</v>
      </c>
      <c r="C36" s="2340" t="s">
        <v>953</v>
      </c>
      <c r="D36" s="1334" t="s">
        <v>241</v>
      </c>
      <c r="E36" s="1335" t="s">
        <v>246</v>
      </c>
      <c r="F36" s="1336"/>
      <c r="G36" s="1324"/>
      <c r="H36" s="1324"/>
      <c r="I36" s="1324"/>
      <c r="J36" s="1324"/>
      <c r="K36" s="1324"/>
      <c r="L36" s="1325"/>
      <c r="M36" s="1325"/>
      <c r="N36" s="1337"/>
      <c r="O36" s="1324"/>
      <c r="P36" s="1324"/>
      <c r="Q36" s="1324"/>
      <c r="R36" s="1337"/>
      <c r="S36" s="1324"/>
      <c r="T36" s="1325"/>
      <c r="U36" s="1325"/>
      <c r="V36" s="1327"/>
      <c r="W36" s="1328"/>
      <c r="X36" s="1329"/>
      <c r="Y36" s="1338">
        <f t="shared" si="15"/>
        <v>0</v>
      </c>
      <c r="Z36" s="1339">
        <f t="shared" si="2"/>
        <v>0</v>
      </c>
      <c r="AA36" s="2762"/>
      <c r="AB36" s="2763"/>
      <c r="AC36" s="2763"/>
      <c r="AD36" s="2767"/>
      <c r="AE36" s="2768"/>
      <c r="AF36" s="2765"/>
      <c r="AG36" s="1338">
        <f t="shared" si="16"/>
        <v>0</v>
      </c>
      <c r="AH36" s="2763"/>
      <c r="AI36" s="2775"/>
      <c r="AJ36" s="1340"/>
      <c r="AK36" s="1341"/>
      <c r="AL36" s="2778"/>
      <c r="AM36" s="330"/>
      <c r="AN36" s="330"/>
    </row>
    <row r="37" spans="2:40" ht="12.75">
      <c r="B37" s="1309">
        <v>31</v>
      </c>
      <c r="C37" s="2345" t="s">
        <v>953</v>
      </c>
      <c r="D37" s="2346" t="s">
        <v>242</v>
      </c>
      <c r="E37" s="2347" t="s">
        <v>246</v>
      </c>
      <c r="F37" s="2348"/>
      <c r="G37" s="2349"/>
      <c r="H37" s="2349"/>
      <c r="I37" s="2349"/>
      <c r="J37" s="2349"/>
      <c r="K37" s="2349"/>
      <c r="L37" s="2350"/>
      <c r="M37" s="2350"/>
      <c r="N37" s="2351"/>
      <c r="O37" s="2349"/>
      <c r="P37" s="2349"/>
      <c r="Q37" s="2349"/>
      <c r="R37" s="2351"/>
      <c r="S37" s="2349"/>
      <c r="T37" s="2350"/>
      <c r="U37" s="2350"/>
      <c r="V37" s="2352"/>
      <c r="W37" s="2353"/>
      <c r="X37" s="2354"/>
      <c r="Y37" s="2355">
        <f t="shared" si="15"/>
        <v>0</v>
      </c>
      <c r="Z37" s="2356">
        <f t="shared" si="2"/>
        <v>0</v>
      </c>
      <c r="AA37" s="2769"/>
      <c r="AB37" s="2770"/>
      <c r="AC37" s="2770"/>
      <c r="AD37" s="2771"/>
      <c r="AE37" s="2772"/>
      <c r="AF37" s="2773"/>
      <c r="AG37" s="2355">
        <f t="shared" si="16"/>
        <v>0</v>
      </c>
      <c r="AH37" s="2770"/>
      <c r="AI37" s="2776"/>
      <c r="AJ37" s="2357"/>
      <c r="AK37" s="2358"/>
      <c r="AL37" s="2779"/>
      <c r="AM37" s="330"/>
      <c r="AN37" s="330"/>
    </row>
    <row r="38" spans="2:40" s="673" customFormat="1" ht="13.5" thickBot="1">
      <c r="B38" s="2343">
        <v>32</v>
      </c>
      <c r="C38" s="2344" t="s">
        <v>954</v>
      </c>
      <c r="D38" s="1342" t="s">
        <v>243</v>
      </c>
      <c r="E38" s="1335" t="s">
        <v>246</v>
      </c>
      <c r="F38" s="1371">
        <f t="shared" ref="F38:V38" si="17">SUM(F31:F37)</f>
        <v>0</v>
      </c>
      <c r="G38" s="1372">
        <f t="shared" si="17"/>
        <v>0</v>
      </c>
      <c r="H38" s="1372">
        <f t="shared" si="17"/>
        <v>0</v>
      </c>
      <c r="I38" s="1372">
        <f t="shared" si="17"/>
        <v>0</v>
      </c>
      <c r="J38" s="1372">
        <f t="shared" si="17"/>
        <v>0</v>
      </c>
      <c r="K38" s="1372">
        <f t="shared" si="17"/>
        <v>0</v>
      </c>
      <c r="L38" s="1349">
        <f t="shared" si="17"/>
        <v>0</v>
      </c>
      <c r="M38" s="1349">
        <f t="shared" si="17"/>
        <v>0</v>
      </c>
      <c r="N38" s="1346">
        <f t="shared" si="17"/>
        <v>0</v>
      </c>
      <c r="O38" s="1372">
        <f t="shared" si="17"/>
        <v>0</v>
      </c>
      <c r="P38" s="1372">
        <f t="shared" si="17"/>
        <v>0</v>
      </c>
      <c r="Q38" s="1372">
        <f t="shared" si="17"/>
        <v>0</v>
      </c>
      <c r="R38" s="1346">
        <f t="shared" si="17"/>
        <v>0</v>
      </c>
      <c r="S38" s="1372">
        <f t="shared" si="17"/>
        <v>0</v>
      </c>
      <c r="T38" s="1349">
        <f t="shared" si="17"/>
        <v>0</v>
      </c>
      <c r="U38" s="1349">
        <f t="shared" si="17"/>
        <v>0</v>
      </c>
      <c r="V38" s="1350">
        <f t="shared" si="17"/>
        <v>0</v>
      </c>
      <c r="W38" s="1343"/>
      <c r="X38" s="1344"/>
      <c r="Y38" s="1345">
        <f t="shared" ref="Y38:Z38" si="18">SUM(Y31:Y37)</f>
        <v>0</v>
      </c>
      <c r="Z38" s="1346">
        <f t="shared" si="18"/>
        <v>0</v>
      </c>
      <c r="AA38" s="1347">
        <f t="shared" ref="AA38:AE38" si="19">SUM(AA31:AA37)</f>
        <v>0</v>
      </c>
      <c r="AB38" s="1348">
        <f t="shared" si="19"/>
        <v>0</v>
      </c>
      <c r="AC38" s="1348">
        <f t="shared" si="19"/>
        <v>0</v>
      </c>
      <c r="AD38" s="1349">
        <f t="shared" si="19"/>
        <v>0</v>
      </c>
      <c r="AE38" s="1350">
        <f t="shared" si="19"/>
        <v>0</v>
      </c>
      <c r="AF38" s="1346">
        <f>SUM(Y38,AA38,AB38,AD38)</f>
        <v>0</v>
      </c>
      <c r="AG38" s="1345">
        <f>SUM(AG31:AG37)</f>
        <v>0</v>
      </c>
      <c r="AH38" s="1348">
        <f>SUM(AH31:AH37)</f>
        <v>0</v>
      </c>
      <c r="AI38" s="1346">
        <f>SUM(AI31:AI37)</f>
        <v>0</v>
      </c>
      <c r="AJ38" s="1347">
        <f>SUM(AJ31:AJ37)</f>
        <v>0</v>
      </c>
      <c r="AK38" s="1351">
        <f>SUM(AK31:AK37)</f>
        <v>0</v>
      </c>
      <c r="AL38" s="1352">
        <f>SUM(AC38,AE38,AH38,AI38)</f>
        <v>0</v>
      </c>
      <c r="AM38" s="672"/>
      <c r="AN38" s="672"/>
    </row>
    <row r="39" spans="2:40" ht="11.25" customHeight="1">
      <c r="B39" s="1308">
        <v>33</v>
      </c>
      <c r="C39" s="2339" t="s">
        <v>953</v>
      </c>
      <c r="D39" s="1321" t="s">
        <v>235</v>
      </c>
      <c r="E39" s="1321" t="s">
        <v>247</v>
      </c>
      <c r="F39" s="1322"/>
      <c r="G39" s="1323"/>
      <c r="H39" s="1324"/>
      <c r="I39" s="1324"/>
      <c r="J39" s="1324"/>
      <c r="K39" s="1324"/>
      <c r="L39" s="1324"/>
      <c r="M39" s="1325"/>
      <c r="N39" s="1326"/>
      <c r="O39" s="1324"/>
      <c r="P39" s="1324"/>
      <c r="Q39" s="1324"/>
      <c r="R39" s="1326"/>
      <c r="S39" s="1324"/>
      <c r="T39" s="1325"/>
      <c r="U39" s="1325"/>
      <c r="V39" s="1327"/>
      <c r="W39" s="1328"/>
      <c r="X39" s="1329"/>
      <c r="Y39" s="1330">
        <f t="shared" ref="Y39:Y45" si="20">+$I39*(W39+X39)</f>
        <v>0</v>
      </c>
      <c r="Z39" s="1331">
        <f t="shared" si="2"/>
        <v>0</v>
      </c>
      <c r="AA39" s="2758"/>
      <c r="AB39" s="2759"/>
      <c r="AC39" s="2759"/>
      <c r="AD39" s="2759"/>
      <c r="AE39" s="2760"/>
      <c r="AF39" s="2761"/>
      <c r="AG39" s="1330">
        <f t="shared" ref="AG39:AG45" si="21">+$K39*(W39+X39)</f>
        <v>0</v>
      </c>
      <c r="AH39" s="2759"/>
      <c r="AI39" s="2774"/>
      <c r="AJ39" s="1332"/>
      <c r="AK39" s="1333"/>
      <c r="AL39" s="2777"/>
      <c r="AM39" s="330"/>
      <c r="AN39" s="330"/>
    </row>
    <row r="40" spans="2:40" ht="12" customHeight="1">
      <c r="B40" s="1309">
        <v>34</v>
      </c>
      <c r="C40" s="2340" t="s">
        <v>953</v>
      </c>
      <c r="D40" s="1334" t="s">
        <v>237</v>
      </c>
      <c r="E40" s="1335" t="s">
        <v>247</v>
      </c>
      <c r="F40" s="1336"/>
      <c r="G40" s="1324"/>
      <c r="H40" s="1324"/>
      <c r="I40" s="1324"/>
      <c r="J40" s="1324"/>
      <c r="K40" s="1324"/>
      <c r="L40" s="1324"/>
      <c r="M40" s="1325"/>
      <c r="N40" s="1337"/>
      <c r="O40" s="1324"/>
      <c r="P40" s="1324"/>
      <c r="Q40" s="1324"/>
      <c r="R40" s="1337"/>
      <c r="S40" s="1324"/>
      <c r="T40" s="1325"/>
      <c r="U40" s="1325"/>
      <c r="V40" s="1327"/>
      <c r="W40" s="1328"/>
      <c r="X40" s="1329"/>
      <c r="Y40" s="1338">
        <f t="shared" si="20"/>
        <v>0</v>
      </c>
      <c r="Z40" s="1339">
        <f t="shared" si="2"/>
        <v>0</v>
      </c>
      <c r="AA40" s="2762"/>
      <c r="AB40" s="2763"/>
      <c r="AC40" s="2763"/>
      <c r="AD40" s="2763"/>
      <c r="AE40" s="2764"/>
      <c r="AF40" s="2765"/>
      <c r="AG40" s="1338">
        <f t="shared" si="21"/>
        <v>0</v>
      </c>
      <c r="AH40" s="2763"/>
      <c r="AI40" s="2775"/>
      <c r="AJ40" s="1340"/>
      <c r="AK40" s="1341"/>
      <c r="AL40" s="2778"/>
      <c r="AM40" s="330"/>
      <c r="AN40" s="330"/>
    </row>
    <row r="41" spans="2:40" ht="12.75">
      <c r="B41" s="1309">
        <v>35</v>
      </c>
      <c r="C41" s="2340" t="s">
        <v>953</v>
      </c>
      <c r="D41" s="1334" t="s">
        <v>238</v>
      </c>
      <c r="E41" s="1335" t="s">
        <v>247</v>
      </c>
      <c r="F41" s="1336"/>
      <c r="G41" s="1324"/>
      <c r="H41" s="1324"/>
      <c r="I41" s="1324"/>
      <c r="J41" s="1324"/>
      <c r="K41" s="1324"/>
      <c r="L41" s="1325"/>
      <c r="M41" s="1325"/>
      <c r="N41" s="1337"/>
      <c r="O41" s="1324"/>
      <c r="P41" s="1324"/>
      <c r="Q41" s="1324"/>
      <c r="R41" s="1337"/>
      <c r="S41" s="1324"/>
      <c r="T41" s="1325"/>
      <c r="U41" s="1325"/>
      <c r="V41" s="1327"/>
      <c r="W41" s="1328"/>
      <c r="X41" s="1329"/>
      <c r="Y41" s="1338">
        <f t="shared" si="20"/>
        <v>0</v>
      </c>
      <c r="Z41" s="1339">
        <f t="shared" si="2"/>
        <v>0</v>
      </c>
      <c r="AA41" s="2762"/>
      <c r="AB41" s="2763"/>
      <c r="AC41" s="2763"/>
      <c r="AD41" s="2763"/>
      <c r="AE41" s="2764"/>
      <c r="AF41" s="2766"/>
      <c r="AG41" s="1338">
        <f t="shared" si="21"/>
        <v>0</v>
      </c>
      <c r="AH41" s="2763"/>
      <c r="AI41" s="2775"/>
      <c r="AJ41" s="1340"/>
      <c r="AK41" s="1341"/>
      <c r="AL41" s="2778"/>
      <c r="AM41" s="330"/>
      <c r="AN41" s="330"/>
    </row>
    <row r="42" spans="2:40" ht="12.75">
      <c r="B42" s="1309">
        <v>36</v>
      </c>
      <c r="C42" s="2340" t="s">
        <v>953</v>
      </c>
      <c r="D42" s="1334" t="s">
        <v>239</v>
      </c>
      <c r="E42" s="1335" t="s">
        <v>247</v>
      </c>
      <c r="F42" s="1336"/>
      <c r="G42" s="1324"/>
      <c r="H42" s="1324"/>
      <c r="I42" s="1324"/>
      <c r="J42" s="1324"/>
      <c r="K42" s="1324"/>
      <c r="L42" s="1325"/>
      <c r="M42" s="1325"/>
      <c r="N42" s="1337"/>
      <c r="O42" s="1324"/>
      <c r="P42" s="1324"/>
      <c r="Q42" s="1324"/>
      <c r="R42" s="1337"/>
      <c r="S42" s="1324"/>
      <c r="T42" s="1325"/>
      <c r="U42" s="1325"/>
      <c r="V42" s="1327"/>
      <c r="W42" s="1328"/>
      <c r="X42" s="1329"/>
      <c r="Y42" s="1338">
        <f t="shared" si="20"/>
        <v>0</v>
      </c>
      <c r="Z42" s="1339">
        <f t="shared" si="2"/>
        <v>0</v>
      </c>
      <c r="AA42" s="2762"/>
      <c r="AB42" s="2763"/>
      <c r="AC42" s="2763"/>
      <c r="AD42" s="2767"/>
      <c r="AE42" s="2768"/>
      <c r="AF42" s="2765"/>
      <c r="AG42" s="1338">
        <f t="shared" si="21"/>
        <v>0</v>
      </c>
      <c r="AH42" s="2763"/>
      <c r="AI42" s="2775"/>
      <c r="AJ42" s="1340"/>
      <c r="AK42" s="1341"/>
      <c r="AL42" s="2778"/>
      <c r="AM42" s="330"/>
      <c r="AN42" s="330"/>
    </row>
    <row r="43" spans="2:40" ht="12.75">
      <c r="B43" s="1309">
        <v>37</v>
      </c>
      <c r="C43" s="2340" t="s">
        <v>953</v>
      </c>
      <c r="D43" s="1334" t="s">
        <v>240</v>
      </c>
      <c r="E43" s="1335" t="s">
        <v>247</v>
      </c>
      <c r="F43" s="1336"/>
      <c r="G43" s="1324"/>
      <c r="H43" s="1324"/>
      <c r="I43" s="1324"/>
      <c r="J43" s="1324"/>
      <c r="K43" s="1324"/>
      <c r="L43" s="1325"/>
      <c r="M43" s="1325"/>
      <c r="N43" s="1337"/>
      <c r="O43" s="1324"/>
      <c r="P43" s="1324"/>
      <c r="Q43" s="1324"/>
      <c r="R43" s="1337"/>
      <c r="S43" s="1324"/>
      <c r="T43" s="1325"/>
      <c r="U43" s="1325"/>
      <c r="V43" s="1327"/>
      <c r="W43" s="1328"/>
      <c r="X43" s="1329"/>
      <c r="Y43" s="1338">
        <f t="shared" si="20"/>
        <v>0</v>
      </c>
      <c r="Z43" s="1339">
        <f t="shared" si="2"/>
        <v>0</v>
      </c>
      <c r="AA43" s="2762"/>
      <c r="AB43" s="2763"/>
      <c r="AC43" s="2763"/>
      <c r="AD43" s="2767"/>
      <c r="AE43" s="2768"/>
      <c r="AF43" s="2765"/>
      <c r="AG43" s="1338">
        <f t="shared" si="21"/>
        <v>0</v>
      </c>
      <c r="AH43" s="2763"/>
      <c r="AI43" s="2775"/>
      <c r="AJ43" s="1340"/>
      <c r="AK43" s="1341"/>
      <c r="AL43" s="2778"/>
      <c r="AM43" s="330"/>
      <c r="AN43" s="330"/>
    </row>
    <row r="44" spans="2:40" ht="12.75">
      <c r="B44" s="1309">
        <v>38</v>
      </c>
      <c r="C44" s="2340" t="s">
        <v>953</v>
      </c>
      <c r="D44" s="1334" t="s">
        <v>241</v>
      </c>
      <c r="E44" s="1335" t="s">
        <v>247</v>
      </c>
      <c r="F44" s="1336"/>
      <c r="G44" s="1324"/>
      <c r="H44" s="1324"/>
      <c r="I44" s="1324"/>
      <c r="J44" s="1324"/>
      <c r="K44" s="1324"/>
      <c r="L44" s="1325"/>
      <c r="M44" s="1325"/>
      <c r="N44" s="1337"/>
      <c r="O44" s="1324"/>
      <c r="P44" s="1324"/>
      <c r="Q44" s="1324"/>
      <c r="R44" s="1337"/>
      <c r="S44" s="1324"/>
      <c r="T44" s="1325"/>
      <c r="U44" s="1325"/>
      <c r="V44" s="1327"/>
      <c r="W44" s="1328"/>
      <c r="X44" s="1329"/>
      <c r="Y44" s="1338">
        <f t="shared" si="20"/>
        <v>0</v>
      </c>
      <c r="Z44" s="1339">
        <f t="shared" si="2"/>
        <v>0</v>
      </c>
      <c r="AA44" s="2762"/>
      <c r="AB44" s="2763"/>
      <c r="AC44" s="2763"/>
      <c r="AD44" s="2767"/>
      <c r="AE44" s="2768"/>
      <c r="AF44" s="2765"/>
      <c r="AG44" s="1338">
        <f t="shared" si="21"/>
        <v>0</v>
      </c>
      <c r="AH44" s="2763"/>
      <c r="AI44" s="2775"/>
      <c r="AJ44" s="1340"/>
      <c r="AK44" s="1341"/>
      <c r="AL44" s="2778"/>
      <c r="AM44" s="330"/>
      <c r="AN44" s="330"/>
    </row>
    <row r="45" spans="2:40" ht="12.75">
      <c r="B45" s="1309">
        <v>39</v>
      </c>
      <c r="C45" s="2345" t="s">
        <v>953</v>
      </c>
      <c r="D45" s="2346" t="s">
        <v>242</v>
      </c>
      <c r="E45" s="2347" t="s">
        <v>247</v>
      </c>
      <c r="F45" s="2348"/>
      <c r="G45" s="2349"/>
      <c r="H45" s="2349"/>
      <c r="I45" s="2349"/>
      <c r="J45" s="2349"/>
      <c r="K45" s="2349"/>
      <c r="L45" s="2350"/>
      <c r="M45" s="2350"/>
      <c r="N45" s="2351"/>
      <c r="O45" s="2349"/>
      <c r="P45" s="2349"/>
      <c r="Q45" s="2349"/>
      <c r="R45" s="2351"/>
      <c r="S45" s="2349"/>
      <c r="T45" s="2350"/>
      <c r="U45" s="2350"/>
      <c r="V45" s="2352"/>
      <c r="W45" s="2353"/>
      <c r="X45" s="2354"/>
      <c r="Y45" s="2355">
        <f t="shared" si="20"/>
        <v>0</v>
      </c>
      <c r="Z45" s="2356">
        <f t="shared" si="2"/>
        <v>0</v>
      </c>
      <c r="AA45" s="2769"/>
      <c r="AB45" s="2770"/>
      <c r="AC45" s="2770"/>
      <c r="AD45" s="2771"/>
      <c r="AE45" s="2772"/>
      <c r="AF45" s="2773"/>
      <c r="AG45" s="2355">
        <f t="shared" si="21"/>
        <v>0</v>
      </c>
      <c r="AH45" s="2770"/>
      <c r="AI45" s="2776"/>
      <c r="AJ45" s="2357"/>
      <c r="AK45" s="2358"/>
      <c r="AL45" s="2779"/>
      <c r="AM45" s="330"/>
      <c r="AN45" s="330"/>
    </row>
    <row r="46" spans="2:40" s="673" customFormat="1" ht="13.5" thickBot="1">
      <c r="B46" s="2343">
        <v>40</v>
      </c>
      <c r="C46" s="2344" t="s">
        <v>954</v>
      </c>
      <c r="D46" s="1342" t="s">
        <v>243</v>
      </c>
      <c r="E46" s="1335" t="s">
        <v>247</v>
      </c>
      <c r="F46" s="1371">
        <f t="shared" ref="F46:V46" si="22">SUM(F39:F45)</f>
        <v>0</v>
      </c>
      <c r="G46" s="1372">
        <f t="shared" si="22"/>
        <v>0</v>
      </c>
      <c r="H46" s="1372">
        <f t="shared" si="22"/>
        <v>0</v>
      </c>
      <c r="I46" s="1372">
        <f t="shared" si="22"/>
        <v>0</v>
      </c>
      <c r="J46" s="1372">
        <f t="shared" si="22"/>
        <v>0</v>
      </c>
      <c r="K46" s="1372">
        <f t="shared" si="22"/>
        <v>0</v>
      </c>
      <c r="L46" s="1349">
        <f t="shared" si="22"/>
        <v>0</v>
      </c>
      <c r="M46" s="1349">
        <f t="shared" si="22"/>
        <v>0</v>
      </c>
      <c r="N46" s="1346">
        <f t="shared" si="22"/>
        <v>0</v>
      </c>
      <c r="O46" s="1372">
        <f t="shared" si="22"/>
        <v>0</v>
      </c>
      <c r="P46" s="1372">
        <f t="shared" si="22"/>
        <v>0</v>
      </c>
      <c r="Q46" s="1372">
        <f t="shared" si="22"/>
        <v>0</v>
      </c>
      <c r="R46" s="1346">
        <f t="shared" si="22"/>
        <v>0</v>
      </c>
      <c r="S46" s="1372">
        <f t="shared" si="22"/>
        <v>0</v>
      </c>
      <c r="T46" s="1349">
        <f t="shared" si="22"/>
        <v>0</v>
      </c>
      <c r="U46" s="1349">
        <f t="shared" si="22"/>
        <v>0</v>
      </c>
      <c r="V46" s="1350">
        <f t="shared" si="22"/>
        <v>0</v>
      </c>
      <c r="W46" s="1343"/>
      <c r="X46" s="1344"/>
      <c r="Y46" s="1345">
        <f t="shared" ref="Y46:Z46" si="23">SUM(Y39:Y45)</f>
        <v>0</v>
      </c>
      <c r="Z46" s="1346">
        <f t="shared" si="23"/>
        <v>0</v>
      </c>
      <c r="AA46" s="1347">
        <f t="shared" ref="AA46:AE46" si="24">SUM(AA39:AA45)</f>
        <v>0</v>
      </c>
      <c r="AB46" s="1348">
        <f t="shared" si="24"/>
        <v>0</v>
      </c>
      <c r="AC46" s="1348">
        <f t="shared" si="24"/>
        <v>0</v>
      </c>
      <c r="AD46" s="1349">
        <f t="shared" si="24"/>
        <v>0</v>
      </c>
      <c r="AE46" s="1350">
        <f t="shared" si="24"/>
        <v>0</v>
      </c>
      <c r="AF46" s="1346">
        <f>SUM(Y46,AA46,AB46,AD46)</f>
        <v>0</v>
      </c>
      <c r="AG46" s="1345">
        <f>SUM(AG39:AG45)</f>
        <v>0</v>
      </c>
      <c r="AH46" s="1348">
        <f>SUM(AH39:AH45)</f>
        <v>0</v>
      </c>
      <c r="AI46" s="1346">
        <f>SUM(AI39:AI45)</f>
        <v>0</v>
      </c>
      <c r="AJ46" s="1347">
        <f>SUM(AJ39:AJ45)</f>
        <v>0</v>
      </c>
      <c r="AK46" s="1351">
        <f>SUM(AK39:AK45)</f>
        <v>0</v>
      </c>
      <c r="AL46" s="1352">
        <f>SUM(AC46,AE46,AH46,AI46)</f>
        <v>0</v>
      </c>
      <c r="AM46" s="672"/>
      <c r="AN46" s="672"/>
    </row>
    <row r="47" spans="2:40" ht="11.25" customHeight="1">
      <c r="B47" s="1308">
        <v>41</v>
      </c>
      <c r="C47" s="2339" t="s">
        <v>953</v>
      </c>
      <c r="D47" s="1321" t="s">
        <v>235</v>
      </c>
      <c r="E47" s="1321" t="s">
        <v>248</v>
      </c>
      <c r="F47" s="1322"/>
      <c r="G47" s="1323"/>
      <c r="H47" s="1324"/>
      <c r="I47" s="1324"/>
      <c r="J47" s="1324"/>
      <c r="K47" s="1324"/>
      <c r="L47" s="1324"/>
      <c r="M47" s="1325"/>
      <c r="N47" s="1326"/>
      <c r="O47" s="1324"/>
      <c r="P47" s="1324"/>
      <c r="Q47" s="1324"/>
      <c r="R47" s="1326"/>
      <c r="S47" s="1324"/>
      <c r="T47" s="1325"/>
      <c r="U47" s="1325"/>
      <c r="V47" s="1327"/>
      <c r="W47" s="1328"/>
      <c r="X47" s="1329"/>
      <c r="Y47" s="1330">
        <f t="shared" ref="Y47:Y53" si="25">+$I47*(W47+X47)</f>
        <v>0</v>
      </c>
      <c r="Z47" s="1331">
        <f t="shared" si="2"/>
        <v>0</v>
      </c>
      <c r="AA47" s="2758"/>
      <c r="AB47" s="2759"/>
      <c r="AC47" s="2759"/>
      <c r="AD47" s="2759"/>
      <c r="AE47" s="2760"/>
      <c r="AF47" s="2761"/>
      <c r="AG47" s="1330">
        <f t="shared" ref="AG47:AG53" si="26">+$K47*(W47+X47)</f>
        <v>0</v>
      </c>
      <c r="AH47" s="2759"/>
      <c r="AI47" s="2774"/>
      <c r="AJ47" s="1332"/>
      <c r="AK47" s="1333"/>
      <c r="AL47" s="2777"/>
      <c r="AM47" s="330"/>
      <c r="AN47" s="330"/>
    </row>
    <row r="48" spans="2:40" ht="12" customHeight="1">
      <c r="B48" s="1309">
        <v>42</v>
      </c>
      <c r="C48" s="2340" t="s">
        <v>953</v>
      </c>
      <c r="D48" s="1334" t="s">
        <v>237</v>
      </c>
      <c r="E48" s="1335" t="s">
        <v>248</v>
      </c>
      <c r="F48" s="1336"/>
      <c r="G48" s="1324"/>
      <c r="H48" s="1324"/>
      <c r="I48" s="1324"/>
      <c r="J48" s="1324"/>
      <c r="K48" s="1324"/>
      <c r="L48" s="1324"/>
      <c r="M48" s="1325"/>
      <c r="N48" s="1337"/>
      <c r="O48" s="1324"/>
      <c r="P48" s="1324"/>
      <c r="Q48" s="1324"/>
      <c r="R48" s="1337"/>
      <c r="S48" s="1324"/>
      <c r="T48" s="1325"/>
      <c r="U48" s="1325"/>
      <c r="V48" s="1327"/>
      <c r="W48" s="1328"/>
      <c r="X48" s="1329"/>
      <c r="Y48" s="1338">
        <f t="shared" si="25"/>
        <v>0</v>
      </c>
      <c r="Z48" s="1339">
        <f t="shared" si="2"/>
        <v>0</v>
      </c>
      <c r="AA48" s="2762"/>
      <c r="AB48" s="2763"/>
      <c r="AC48" s="2763"/>
      <c r="AD48" s="2763"/>
      <c r="AE48" s="2764"/>
      <c r="AF48" s="2765"/>
      <c r="AG48" s="1338">
        <f t="shared" si="26"/>
        <v>0</v>
      </c>
      <c r="AH48" s="2763"/>
      <c r="AI48" s="2775"/>
      <c r="AJ48" s="1340"/>
      <c r="AK48" s="1341"/>
      <c r="AL48" s="2778"/>
      <c r="AM48" s="330"/>
      <c r="AN48" s="330"/>
    </row>
    <row r="49" spans="2:40" ht="12.75">
      <c r="B49" s="1309">
        <v>43</v>
      </c>
      <c r="C49" s="2340" t="s">
        <v>953</v>
      </c>
      <c r="D49" s="1334" t="s">
        <v>238</v>
      </c>
      <c r="E49" s="1335" t="s">
        <v>248</v>
      </c>
      <c r="F49" s="1336"/>
      <c r="G49" s="1324"/>
      <c r="H49" s="1324"/>
      <c r="I49" s="1324"/>
      <c r="J49" s="1324"/>
      <c r="K49" s="1324"/>
      <c r="L49" s="1325"/>
      <c r="M49" s="1325"/>
      <c r="N49" s="1337"/>
      <c r="O49" s="1324"/>
      <c r="P49" s="1324"/>
      <c r="Q49" s="1324"/>
      <c r="R49" s="1337"/>
      <c r="S49" s="1324"/>
      <c r="T49" s="1325"/>
      <c r="U49" s="1325"/>
      <c r="V49" s="1327"/>
      <c r="W49" s="1328"/>
      <c r="X49" s="1329"/>
      <c r="Y49" s="1338">
        <f t="shared" si="25"/>
        <v>0</v>
      </c>
      <c r="Z49" s="1339">
        <f t="shared" si="2"/>
        <v>0</v>
      </c>
      <c r="AA49" s="2762"/>
      <c r="AB49" s="2763"/>
      <c r="AC49" s="2763"/>
      <c r="AD49" s="2763"/>
      <c r="AE49" s="2764"/>
      <c r="AF49" s="2766"/>
      <c r="AG49" s="1338">
        <f t="shared" si="26"/>
        <v>0</v>
      </c>
      <c r="AH49" s="2763"/>
      <c r="AI49" s="2775"/>
      <c r="AJ49" s="1340"/>
      <c r="AK49" s="1341"/>
      <c r="AL49" s="2778"/>
      <c r="AM49" s="330"/>
      <c r="AN49" s="330"/>
    </row>
    <row r="50" spans="2:40" ht="12.75">
      <c r="B50" s="1309">
        <v>44</v>
      </c>
      <c r="C50" s="2340" t="s">
        <v>953</v>
      </c>
      <c r="D50" s="1334" t="s">
        <v>239</v>
      </c>
      <c r="E50" s="1335" t="s">
        <v>248</v>
      </c>
      <c r="F50" s="1336"/>
      <c r="G50" s="1324"/>
      <c r="H50" s="1324"/>
      <c r="I50" s="1324"/>
      <c r="J50" s="1324"/>
      <c r="K50" s="1324"/>
      <c r="L50" s="1325"/>
      <c r="M50" s="1325"/>
      <c r="N50" s="1337"/>
      <c r="O50" s="1324"/>
      <c r="P50" s="1324"/>
      <c r="Q50" s="1324"/>
      <c r="R50" s="1337"/>
      <c r="S50" s="1324"/>
      <c r="T50" s="1325"/>
      <c r="U50" s="1325"/>
      <c r="V50" s="1327"/>
      <c r="W50" s="1328"/>
      <c r="X50" s="1329"/>
      <c r="Y50" s="1338">
        <f t="shared" si="25"/>
        <v>0</v>
      </c>
      <c r="Z50" s="1339">
        <f t="shared" si="2"/>
        <v>0</v>
      </c>
      <c r="AA50" s="2762"/>
      <c r="AB50" s="2763"/>
      <c r="AC50" s="2763"/>
      <c r="AD50" s="2767"/>
      <c r="AE50" s="2768"/>
      <c r="AF50" s="2765"/>
      <c r="AG50" s="1338">
        <f t="shared" si="26"/>
        <v>0</v>
      </c>
      <c r="AH50" s="2763"/>
      <c r="AI50" s="2775"/>
      <c r="AJ50" s="1340"/>
      <c r="AK50" s="1341"/>
      <c r="AL50" s="2778"/>
      <c r="AM50" s="330"/>
      <c r="AN50" s="330"/>
    </row>
    <row r="51" spans="2:40" ht="12.75">
      <c r="B51" s="1309">
        <v>45</v>
      </c>
      <c r="C51" s="2340" t="s">
        <v>953</v>
      </c>
      <c r="D51" s="1334" t="s">
        <v>240</v>
      </c>
      <c r="E51" s="1335" t="s">
        <v>248</v>
      </c>
      <c r="F51" s="1336"/>
      <c r="G51" s="1324"/>
      <c r="H51" s="1324"/>
      <c r="I51" s="1324"/>
      <c r="J51" s="1324"/>
      <c r="K51" s="1324"/>
      <c r="L51" s="1325"/>
      <c r="M51" s="1325"/>
      <c r="N51" s="1337"/>
      <c r="O51" s="1324"/>
      <c r="P51" s="1324"/>
      <c r="Q51" s="1324"/>
      <c r="R51" s="1337"/>
      <c r="S51" s="1324"/>
      <c r="T51" s="1325"/>
      <c r="U51" s="1325"/>
      <c r="V51" s="1327"/>
      <c r="W51" s="1328"/>
      <c r="X51" s="1329"/>
      <c r="Y51" s="1338">
        <f t="shared" si="25"/>
        <v>0</v>
      </c>
      <c r="Z51" s="1339">
        <f t="shared" si="2"/>
        <v>0</v>
      </c>
      <c r="AA51" s="2762"/>
      <c r="AB51" s="2763"/>
      <c r="AC51" s="2763"/>
      <c r="AD51" s="2767"/>
      <c r="AE51" s="2768"/>
      <c r="AF51" s="2765"/>
      <c r="AG51" s="1338">
        <f t="shared" si="26"/>
        <v>0</v>
      </c>
      <c r="AH51" s="2763"/>
      <c r="AI51" s="2775"/>
      <c r="AJ51" s="1340"/>
      <c r="AK51" s="1341"/>
      <c r="AL51" s="2778"/>
      <c r="AM51" s="330"/>
      <c r="AN51" s="330"/>
    </row>
    <row r="52" spans="2:40" ht="12.75">
      <c r="B52" s="1309">
        <v>46</v>
      </c>
      <c r="C52" s="2340" t="s">
        <v>953</v>
      </c>
      <c r="D52" s="1334" t="s">
        <v>241</v>
      </c>
      <c r="E52" s="1335" t="s">
        <v>248</v>
      </c>
      <c r="F52" s="1336"/>
      <c r="G52" s="1324"/>
      <c r="H52" s="1324"/>
      <c r="I52" s="1324"/>
      <c r="J52" s="1324"/>
      <c r="K52" s="1324"/>
      <c r="L52" s="1325"/>
      <c r="M52" s="1325"/>
      <c r="N52" s="1337"/>
      <c r="O52" s="1324"/>
      <c r="P52" s="1324"/>
      <c r="Q52" s="1324"/>
      <c r="R52" s="1337"/>
      <c r="S52" s="1324"/>
      <c r="T52" s="1325"/>
      <c r="U52" s="1325"/>
      <c r="V52" s="1327"/>
      <c r="W52" s="1328"/>
      <c r="X52" s="1329"/>
      <c r="Y52" s="1338">
        <f t="shared" si="25"/>
        <v>0</v>
      </c>
      <c r="Z52" s="1339">
        <f t="shared" si="2"/>
        <v>0</v>
      </c>
      <c r="AA52" s="2762"/>
      <c r="AB52" s="2763"/>
      <c r="AC52" s="2763"/>
      <c r="AD52" s="2767"/>
      <c r="AE52" s="2768"/>
      <c r="AF52" s="2765"/>
      <c r="AG52" s="1338">
        <f t="shared" si="26"/>
        <v>0</v>
      </c>
      <c r="AH52" s="2763"/>
      <c r="AI52" s="2775"/>
      <c r="AJ52" s="1340"/>
      <c r="AK52" s="1341"/>
      <c r="AL52" s="2778"/>
      <c r="AM52" s="330"/>
      <c r="AN52" s="330"/>
    </row>
    <row r="53" spans="2:40" ht="12.75">
      <c r="B53" s="1309">
        <v>47</v>
      </c>
      <c r="C53" s="2345" t="s">
        <v>953</v>
      </c>
      <c r="D53" s="2346" t="s">
        <v>242</v>
      </c>
      <c r="E53" s="2347" t="s">
        <v>248</v>
      </c>
      <c r="F53" s="2348"/>
      <c r="G53" s="2349"/>
      <c r="H53" s="2349"/>
      <c r="I53" s="2349"/>
      <c r="J53" s="2349"/>
      <c r="K53" s="2349"/>
      <c r="L53" s="2350"/>
      <c r="M53" s="2350"/>
      <c r="N53" s="2351"/>
      <c r="O53" s="2349"/>
      <c r="P53" s="2349"/>
      <c r="Q53" s="2349"/>
      <c r="R53" s="2351"/>
      <c r="S53" s="2349"/>
      <c r="T53" s="2350"/>
      <c r="U53" s="2350"/>
      <c r="V53" s="2352"/>
      <c r="W53" s="2353"/>
      <c r="X53" s="2354"/>
      <c r="Y53" s="2355">
        <f t="shared" si="25"/>
        <v>0</v>
      </c>
      <c r="Z53" s="2356">
        <f t="shared" si="2"/>
        <v>0</v>
      </c>
      <c r="AA53" s="2769"/>
      <c r="AB53" s="2770"/>
      <c r="AC53" s="2770"/>
      <c r="AD53" s="2771"/>
      <c r="AE53" s="2772"/>
      <c r="AF53" s="2773"/>
      <c r="AG53" s="2355">
        <f t="shared" si="26"/>
        <v>0</v>
      </c>
      <c r="AH53" s="2770"/>
      <c r="AI53" s="2776"/>
      <c r="AJ53" s="2357"/>
      <c r="AK53" s="2358"/>
      <c r="AL53" s="2779"/>
      <c r="AM53" s="330"/>
      <c r="AN53" s="330"/>
    </row>
    <row r="54" spans="2:40" s="673" customFormat="1" ht="13.5" thickBot="1">
      <c r="B54" s="2343">
        <v>48</v>
      </c>
      <c r="C54" s="2344" t="s">
        <v>954</v>
      </c>
      <c r="D54" s="1342" t="s">
        <v>243</v>
      </c>
      <c r="E54" s="1335" t="s">
        <v>248</v>
      </c>
      <c r="F54" s="1371">
        <f t="shared" ref="F54:V54" si="27">SUM(F47:F53)</f>
        <v>0</v>
      </c>
      <c r="G54" s="1372">
        <f t="shared" si="27"/>
        <v>0</v>
      </c>
      <c r="H54" s="1372">
        <f t="shared" si="27"/>
        <v>0</v>
      </c>
      <c r="I54" s="1372">
        <f t="shared" si="27"/>
        <v>0</v>
      </c>
      <c r="J54" s="1372">
        <f t="shared" si="27"/>
        <v>0</v>
      </c>
      <c r="K54" s="1372">
        <f t="shared" si="27"/>
        <v>0</v>
      </c>
      <c r="L54" s="1349">
        <f t="shared" si="27"/>
        <v>0</v>
      </c>
      <c r="M54" s="1349">
        <f t="shared" si="27"/>
        <v>0</v>
      </c>
      <c r="N54" s="1346">
        <f t="shared" si="27"/>
        <v>0</v>
      </c>
      <c r="O54" s="1372">
        <f t="shared" si="27"/>
        <v>0</v>
      </c>
      <c r="P54" s="1372">
        <f t="shared" si="27"/>
        <v>0</v>
      </c>
      <c r="Q54" s="1372">
        <f t="shared" si="27"/>
        <v>0</v>
      </c>
      <c r="R54" s="1346">
        <f t="shared" si="27"/>
        <v>0</v>
      </c>
      <c r="S54" s="1372">
        <f t="shared" si="27"/>
        <v>0</v>
      </c>
      <c r="T54" s="1349">
        <f t="shared" si="27"/>
        <v>0</v>
      </c>
      <c r="U54" s="1349">
        <f t="shared" si="27"/>
        <v>0</v>
      </c>
      <c r="V54" s="1350">
        <f t="shared" si="27"/>
        <v>0</v>
      </c>
      <c r="W54" s="1343"/>
      <c r="X54" s="1344"/>
      <c r="Y54" s="1345">
        <f t="shared" ref="Y54:Z54" si="28">SUM(Y47:Y53)</f>
        <v>0</v>
      </c>
      <c r="Z54" s="1346">
        <f t="shared" si="28"/>
        <v>0</v>
      </c>
      <c r="AA54" s="1347">
        <f t="shared" ref="AA54:AE54" si="29">SUM(AA47:AA53)</f>
        <v>0</v>
      </c>
      <c r="AB54" s="1348">
        <f t="shared" si="29"/>
        <v>0</v>
      </c>
      <c r="AC54" s="1348">
        <f t="shared" si="29"/>
        <v>0</v>
      </c>
      <c r="AD54" s="1349">
        <f t="shared" si="29"/>
        <v>0</v>
      </c>
      <c r="AE54" s="1350">
        <f t="shared" si="29"/>
        <v>0</v>
      </c>
      <c r="AF54" s="1346">
        <f>SUM(Y54,AA54,AB54,AD54)</f>
        <v>0</v>
      </c>
      <c r="AG54" s="1345">
        <f>SUM(AG47:AG53)</f>
        <v>0</v>
      </c>
      <c r="AH54" s="1348">
        <f>SUM(AH47:AH53)</f>
        <v>0</v>
      </c>
      <c r="AI54" s="1346">
        <f>SUM(AI47:AI53)</f>
        <v>0</v>
      </c>
      <c r="AJ54" s="1347">
        <f>SUM(AJ47:AJ53)</f>
        <v>0</v>
      </c>
      <c r="AK54" s="1351">
        <f>SUM(AK47:AK53)</f>
        <v>0</v>
      </c>
      <c r="AL54" s="1352">
        <f>SUM(AC54,AE54,AH54,AI54)</f>
        <v>0</v>
      </c>
      <c r="AM54" s="672"/>
      <c r="AN54" s="672"/>
    </row>
    <row r="55" spans="2:40" ht="11.25" customHeight="1">
      <c r="B55" s="1308">
        <v>49</v>
      </c>
      <c r="C55" s="2339" t="s">
        <v>953</v>
      </c>
      <c r="D55" s="1321" t="s">
        <v>235</v>
      </c>
      <c r="E55" s="1321" t="s">
        <v>249</v>
      </c>
      <c r="F55" s="1322"/>
      <c r="G55" s="1323"/>
      <c r="H55" s="1324"/>
      <c r="I55" s="1324"/>
      <c r="J55" s="1324"/>
      <c r="K55" s="1324"/>
      <c r="L55" s="1324"/>
      <c r="M55" s="1325"/>
      <c r="N55" s="1326"/>
      <c r="O55" s="1324"/>
      <c r="P55" s="1324"/>
      <c r="Q55" s="1324"/>
      <c r="R55" s="1326"/>
      <c r="S55" s="1324"/>
      <c r="T55" s="1325"/>
      <c r="U55" s="1325"/>
      <c r="V55" s="1327"/>
      <c r="W55" s="1328"/>
      <c r="X55" s="1329"/>
      <c r="Y55" s="1330">
        <f t="shared" ref="Y55:Y61" si="30">+$I55*(W55+X55)</f>
        <v>0</v>
      </c>
      <c r="Z55" s="1331">
        <f t="shared" si="2"/>
        <v>0</v>
      </c>
      <c r="AA55" s="2758"/>
      <c r="AB55" s="2759"/>
      <c r="AC55" s="2759"/>
      <c r="AD55" s="2759"/>
      <c r="AE55" s="2760"/>
      <c r="AF55" s="2761"/>
      <c r="AG55" s="1330">
        <f t="shared" ref="AG55:AG61" si="31">+$K55*(W55+X55)</f>
        <v>0</v>
      </c>
      <c r="AH55" s="2759"/>
      <c r="AI55" s="2774"/>
      <c r="AJ55" s="1332"/>
      <c r="AK55" s="1333"/>
      <c r="AL55" s="2777"/>
      <c r="AM55" s="330"/>
      <c r="AN55" s="330"/>
    </row>
    <row r="56" spans="2:40" ht="12" customHeight="1">
      <c r="B56" s="1309">
        <v>50</v>
      </c>
      <c r="C56" s="2340" t="s">
        <v>953</v>
      </c>
      <c r="D56" s="1334" t="s">
        <v>237</v>
      </c>
      <c r="E56" s="1335" t="s">
        <v>249</v>
      </c>
      <c r="F56" s="1336"/>
      <c r="G56" s="1324"/>
      <c r="H56" s="1324"/>
      <c r="I56" s="1324"/>
      <c r="J56" s="1324"/>
      <c r="K56" s="1324"/>
      <c r="L56" s="1324"/>
      <c r="M56" s="1325"/>
      <c r="N56" s="1337"/>
      <c r="O56" s="1324"/>
      <c r="P56" s="1324"/>
      <c r="Q56" s="1324"/>
      <c r="R56" s="1337"/>
      <c r="S56" s="1324"/>
      <c r="T56" s="1325"/>
      <c r="U56" s="1325"/>
      <c r="V56" s="1327"/>
      <c r="W56" s="1328"/>
      <c r="X56" s="1329"/>
      <c r="Y56" s="1338">
        <f t="shared" si="30"/>
        <v>0</v>
      </c>
      <c r="Z56" s="1339">
        <f t="shared" si="2"/>
        <v>0</v>
      </c>
      <c r="AA56" s="2762"/>
      <c r="AB56" s="2763"/>
      <c r="AC56" s="2763"/>
      <c r="AD56" s="2763"/>
      <c r="AE56" s="2764"/>
      <c r="AF56" s="2765"/>
      <c r="AG56" s="1338">
        <f t="shared" si="31"/>
        <v>0</v>
      </c>
      <c r="AH56" s="2763"/>
      <c r="AI56" s="2775"/>
      <c r="AJ56" s="1340"/>
      <c r="AK56" s="1341"/>
      <c r="AL56" s="2778"/>
      <c r="AM56" s="330"/>
      <c r="AN56" s="330"/>
    </row>
    <row r="57" spans="2:40" ht="12.75">
      <c r="B57" s="1309">
        <v>51</v>
      </c>
      <c r="C57" s="2340" t="s">
        <v>953</v>
      </c>
      <c r="D57" s="1334" t="s">
        <v>238</v>
      </c>
      <c r="E57" s="1335" t="s">
        <v>249</v>
      </c>
      <c r="F57" s="1336"/>
      <c r="G57" s="1324"/>
      <c r="H57" s="1324"/>
      <c r="I57" s="1324"/>
      <c r="J57" s="1324"/>
      <c r="K57" s="1324"/>
      <c r="L57" s="1325"/>
      <c r="M57" s="1325"/>
      <c r="N57" s="1337"/>
      <c r="O57" s="1324"/>
      <c r="P57" s="1324"/>
      <c r="Q57" s="1324"/>
      <c r="R57" s="1337"/>
      <c r="S57" s="1324"/>
      <c r="T57" s="1325"/>
      <c r="U57" s="1325"/>
      <c r="V57" s="1327"/>
      <c r="W57" s="1328"/>
      <c r="X57" s="1329"/>
      <c r="Y57" s="1338">
        <f t="shared" si="30"/>
        <v>0</v>
      </c>
      <c r="Z57" s="1339">
        <f t="shared" si="2"/>
        <v>0</v>
      </c>
      <c r="AA57" s="2762"/>
      <c r="AB57" s="2763"/>
      <c r="AC57" s="2763"/>
      <c r="AD57" s="2763"/>
      <c r="AE57" s="2764"/>
      <c r="AF57" s="2766"/>
      <c r="AG57" s="1338">
        <f t="shared" si="31"/>
        <v>0</v>
      </c>
      <c r="AH57" s="2763"/>
      <c r="AI57" s="2775"/>
      <c r="AJ57" s="1340"/>
      <c r="AK57" s="1341"/>
      <c r="AL57" s="2778"/>
      <c r="AM57" s="330"/>
      <c r="AN57" s="330"/>
    </row>
    <row r="58" spans="2:40" ht="12.75">
      <c r="B58" s="1309">
        <v>52</v>
      </c>
      <c r="C58" s="2340" t="s">
        <v>953</v>
      </c>
      <c r="D58" s="1334" t="s">
        <v>239</v>
      </c>
      <c r="E58" s="1335" t="s">
        <v>249</v>
      </c>
      <c r="F58" s="1336"/>
      <c r="G58" s="1324"/>
      <c r="H58" s="1324"/>
      <c r="I58" s="1324"/>
      <c r="J58" s="1324"/>
      <c r="K58" s="1324"/>
      <c r="L58" s="1325"/>
      <c r="M58" s="1325"/>
      <c r="N58" s="1337"/>
      <c r="O58" s="1324"/>
      <c r="P58" s="1324"/>
      <c r="Q58" s="1324"/>
      <c r="R58" s="1337"/>
      <c r="S58" s="1324"/>
      <c r="T58" s="1325"/>
      <c r="U58" s="1325"/>
      <c r="V58" s="1327"/>
      <c r="W58" s="1328"/>
      <c r="X58" s="1329"/>
      <c r="Y58" s="1338">
        <f t="shared" si="30"/>
        <v>0</v>
      </c>
      <c r="Z58" s="1339">
        <f t="shared" si="2"/>
        <v>0</v>
      </c>
      <c r="AA58" s="2762"/>
      <c r="AB58" s="2763"/>
      <c r="AC58" s="2763"/>
      <c r="AD58" s="2767"/>
      <c r="AE58" s="2768"/>
      <c r="AF58" s="2765"/>
      <c r="AG58" s="1338">
        <f t="shared" si="31"/>
        <v>0</v>
      </c>
      <c r="AH58" s="2763"/>
      <c r="AI58" s="2775"/>
      <c r="AJ58" s="1340"/>
      <c r="AK58" s="1341"/>
      <c r="AL58" s="2778"/>
      <c r="AM58" s="330"/>
      <c r="AN58" s="330"/>
    </row>
    <row r="59" spans="2:40" ht="12.75">
      <c r="B59" s="1309">
        <v>53</v>
      </c>
      <c r="C59" s="2340" t="s">
        <v>953</v>
      </c>
      <c r="D59" s="1334" t="s">
        <v>240</v>
      </c>
      <c r="E59" s="1335" t="s">
        <v>249</v>
      </c>
      <c r="F59" s="1336"/>
      <c r="G59" s="1324"/>
      <c r="H59" s="1324"/>
      <c r="I59" s="1324"/>
      <c r="J59" s="1324"/>
      <c r="K59" s="1324"/>
      <c r="L59" s="1325"/>
      <c r="M59" s="1325"/>
      <c r="N59" s="1337"/>
      <c r="O59" s="1324"/>
      <c r="P59" s="1324"/>
      <c r="Q59" s="1324"/>
      <c r="R59" s="1337"/>
      <c r="S59" s="1324"/>
      <c r="T59" s="1325"/>
      <c r="U59" s="1325"/>
      <c r="V59" s="1327"/>
      <c r="W59" s="1328"/>
      <c r="X59" s="1329"/>
      <c r="Y59" s="1338">
        <f t="shared" si="30"/>
        <v>0</v>
      </c>
      <c r="Z59" s="1339">
        <f t="shared" si="2"/>
        <v>0</v>
      </c>
      <c r="AA59" s="2762"/>
      <c r="AB59" s="2763"/>
      <c r="AC59" s="2763"/>
      <c r="AD59" s="2767"/>
      <c r="AE59" s="2768"/>
      <c r="AF59" s="2765"/>
      <c r="AG59" s="1338">
        <f t="shared" si="31"/>
        <v>0</v>
      </c>
      <c r="AH59" s="2763"/>
      <c r="AI59" s="2775"/>
      <c r="AJ59" s="1340"/>
      <c r="AK59" s="1341"/>
      <c r="AL59" s="2778"/>
      <c r="AM59" s="330"/>
      <c r="AN59" s="330"/>
    </row>
    <row r="60" spans="2:40" ht="12.75">
      <c r="B60" s="1309">
        <v>54</v>
      </c>
      <c r="C60" s="2340" t="s">
        <v>953</v>
      </c>
      <c r="D60" s="1334" t="s">
        <v>241</v>
      </c>
      <c r="E60" s="1335" t="s">
        <v>249</v>
      </c>
      <c r="F60" s="1336"/>
      <c r="G60" s="1324"/>
      <c r="H60" s="1324"/>
      <c r="I60" s="1324"/>
      <c r="J60" s="1324"/>
      <c r="K60" s="1324"/>
      <c r="L60" s="1325"/>
      <c r="M60" s="1325"/>
      <c r="N60" s="1337"/>
      <c r="O60" s="1324"/>
      <c r="P60" s="1324"/>
      <c r="Q60" s="1324"/>
      <c r="R60" s="1337"/>
      <c r="S60" s="1324"/>
      <c r="T60" s="1325"/>
      <c r="U60" s="1325"/>
      <c r="V60" s="1327"/>
      <c r="W60" s="1328"/>
      <c r="X60" s="1329"/>
      <c r="Y60" s="1338">
        <f t="shared" si="30"/>
        <v>0</v>
      </c>
      <c r="Z60" s="1339">
        <f t="shared" si="2"/>
        <v>0</v>
      </c>
      <c r="AA60" s="2762"/>
      <c r="AB60" s="2763"/>
      <c r="AC60" s="2763"/>
      <c r="AD60" s="2767"/>
      <c r="AE60" s="2768"/>
      <c r="AF60" s="2765"/>
      <c r="AG60" s="1338">
        <f t="shared" si="31"/>
        <v>0</v>
      </c>
      <c r="AH60" s="2763"/>
      <c r="AI60" s="2775"/>
      <c r="AJ60" s="1340"/>
      <c r="AK60" s="1341"/>
      <c r="AL60" s="2778"/>
      <c r="AM60" s="330"/>
      <c r="AN60" s="330"/>
    </row>
    <row r="61" spans="2:40" ht="12.75">
      <c r="B61" s="1309">
        <v>55</v>
      </c>
      <c r="C61" s="2345" t="s">
        <v>953</v>
      </c>
      <c r="D61" s="2346" t="s">
        <v>242</v>
      </c>
      <c r="E61" s="2347" t="s">
        <v>249</v>
      </c>
      <c r="F61" s="2348"/>
      <c r="G61" s="2349"/>
      <c r="H61" s="2349"/>
      <c r="I61" s="2349"/>
      <c r="J61" s="2349"/>
      <c r="K61" s="2349"/>
      <c r="L61" s="2350"/>
      <c r="M61" s="2350"/>
      <c r="N61" s="2351"/>
      <c r="O61" s="2349"/>
      <c r="P61" s="2349"/>
      <c r="Q61" s="2349"/>
      <c r="R61" s="2351"/>
      <c r="S61" s="2349"/>
      <c r="T61" s="2350"/>
      <c r="U61" s="2350"/>
      <c r="V61" s="2352"/>
      <c r="W61" s="2353"/>
      <c r="X61" s="2354"/>
      <c r="Y61" s="2355">
        <f t="shared" si="30"/>
        <v>0</v>
      </c>
      <c r="Z61" s="2356">
        <f t="shared" si="2"/>
        <v>0</v>
      </c>
      <c r="AA61" s="2769"/>
      <c r="AB61" s="2770"/>
      <c r="AC61" s="2770"/>
      <c r="AD61" s="2771"/>
      <c r="AE61" s="2772"/>
      <c r="AF61" s="2773"/>
      <c r="AG61" s="2355">
        <f t="shared" si="31"/>
        <v>0</v>
      </c>
      <c r="AH61" s="2770"/>
      <c r="AI61" s="2776"/>
      <c r="AJ61" s="2357"/>
      <c r="AK61" s="2358"/>
      <c r="AL61" s="2779"/>
      <c r="AM61" s="330"/>
      <c r="AN61" s="330"/>
    </row>
    <row r="62" spans="2:40" s="673" customFormat="1" ht="13.5" thickBot="1">
      <c r="B62" s="2343">
        <v>56</v>
      </c>
      <c r="C62" s="2344" t="s">
        <v>954</v>
      </c>
      <c r="D62" s="1342" t="s">
        <v>243</v>
      </c>
      <c r="E62" s="1335" t="s">
        <v>249</v>
      </c>
      <c r="F62" s="1371">
        <f t="shared" ref="F62:V62" si="32">SUM(F55:F61)</f>
        <v>0</v>
      </c>
      <c r="G62" s="1372">
        <f t="shared" si="32"/>
        <v>0</v>
      </c>
      <c r="H62" s="1372">
        <f t="shared" si="32"/>
        <v>0</v>
      </c>
      <c r="I62" s="1372">
        <f t="shared" si="32"/>
        <v>0</v>
      </c>
      <c r="J62" s="1372">
        <f t="shared" si="32"/>
        <v>0</v>
      </c>
      <c r="K62" s="1372">
        <f t="shared" si="32"/>
        <v>0</v>
      </c>
      <c r="L62" s="1349">
        <f t="shared" si="32"/>
        <v>0</v>
      </c>
      <c r="M62" s="1349">
        <f t="shared" si="32"/>
        <v>0</v>
      </c>
      <c r="N62" s="1346">
        <f t="shared" si="32"/>
        <v>0</v>
      </c>
      <c r="O62" s="1372">
        <f t="shared" si="32"/>
        <v>0</v>
      </c>
      <c r="P62" s="1372">
        <f t="shared" si="32"/>
        <v>0</v>
      </c>
      <c r="Q62" s="1372">
        <f t="shared" si="32"/>
        <v>0</v>
      </c>
      <c r="R62" s="1346">
        <f t="shared" si="32"/>
        <v>0</v>
      </c>
      <c r="S62" s="1372">
        <f t="shared" si="32"/>
        <v>0</v>
      </c>
      <c r="T62" s="1349">
        <f t="shared" si="32"/>
        <v>0</v>
      </c>
      <c r="U62" s="1349">
        <f t="shared" si="32"/>
        <v>0</v>
      </c>
      <c r="V62" s="1350">
        <f t="shared" si="32"/>
        <v>0</v>
      </c>
      <c r="W62" s="1343"/>
      <c r="X62" s="1344"/>
      <c r="Y62" s="1345">
        <f t="shared" ref="Y62:Z62" si="33">SUM(Y55:Y61)</f>
        <v>0</v>
      </c>
      <c r="Z62" s="1346">
        <f t="shared" si="33"/>
        <v>0</v>
      </c>
      <c r="AA62" s="1347">
        <f t="shared" ref="AA62:AE62" si="34">SUM(AA55:AA61)</f>
        <v>0</v>
      </c>
      <c r="AB62" s="1348">
        <f t="shared" si="34"/>
        <v>0</v>
      </c>
      <c r="AC62" s="1348">
        <f t="shared" si="34"/>
        <v>0</v>
      </c>
      <c r="AD62" s="1349">
        <f t="shared" si="34"/>
        <v>0</v>
      </c>
      <c r="AE62" s="1350">
        <f t="shared" si="34"/>
        <v>0</v>
      </c>
      <c r="AF62" s="1346">
        <f>SUM(Y62,AA62,AB62,AD62)</f>
        <v>0</v>
      </c>
      <c r="AG62" s="1345">
        <f>SUM(AG55:AG61)</f>
        <v>0</v>
      </c>
      <c r="AH62" s="1348">
        <f>SUM(AH55:AH61)</f>
        <v>0</v>
      </c>
      <c r="AI62" s="1346">
        <f>SUM(AI55:AI61)</f>
        <v>0</v>
      </c>
      <c r="AJ62" s="1347">
        <f>SUM(AJ55:AJ61)</f>
        <v>0</v>
      </c>
      <c r="AK62" s="1351">
        <f>SUM(AK55:AK61)</f>
        <v>0</v>
      </c>
      <c r="AL62" s="1352">
        <f>SUM(AC62,AE62,AH62,AI62)</f>
        <v>0</v>
      </c>
      <c r="AM62" s="672"/>
      <c r="AN62" s="672"/>
    </row>
    <row r="63" spans="2:40" ht="11.25" customHeight="1">
      <c r="B63" s="1308">
        <v>57</v>
      </c>
      <c r="C63" s="2339" t="s">
        <v>953</v>
      </c>
      <c r="D63" s="1321" t="s">
        <v>235</v>
      </c>
      <c r="E63" s="1321" t="s">
        <v>250</v>
      </c>
      <c r="F63" s="1322"/>
      <c r="G63" s="1323"/>
      <c r="H63" s="1324"/>
      <c r="I63" s="1324"/>
      <c r="J63" s="1324"/>
      <c r="K63" s="1324"/>
      <c r="L63" s="1324"/>
      <c r="M63" s="1325"/>
      <c r="N63" s="1326"/>
      <c r="O63" s="1324"/>
      <c r="P63" s="1324"/>
      <c r="Q63" s="1324"/>
      <c r="R63" s="1326"/>
      <c r="S63" s="1324"/>
      <c r="T63" s="1325"/>
      <c r="U63" s="1325"/>
      <c r="V63" s="1327"/>
      <c r="W63" s="1328"/>
      <c r="X63" s="1329"/>
      <c r="Y63" s="1330">
        <f t="shared" ref="Y63:Y69" si="35">+$I63*(W63+X63)</f>
        <v>0</v>
      </c>
      <c r="Z63" s="1331">
        <f t="shared" si="2"/>
        <v>0</v>
      </c>
      <c r="AA63" s="2758"/>
      <c r="AB63" s="2759"/>
      <c r="AC63" s="2759"/>
      <c r="AD63" s="2759"/>
      <c r="AE63" s="2760"/>
      <c r="AF63" s="2761"/>
      <c r="AG63" s="1330">
        <f t="shared" ref="AG63:AG69" si="36">+$K63*(W63+X63)</f>
        <v>0</v>
      </c>
      <c r="AH63" s="2759"/>
      <c r="AI63" s="2774"/>
      <c r="AJ63" s="1332"/>
      <c r="AK63" s="1333"/>
      <c r="AL63" s="2777"/>
      <c r="AM63" s="330"/>
      <c r="AN63" s="330"/>
    </row>
    <row r="64" spans="2:40" ht="12" customHeight="1">
      <c r="B64" s="1309">
        <v>58</v>
      </c>
      <c r="C64" s="2340" t="s">
        <v>953</v>
      </c>
      <c r="D64" s="1334" t="s">
        <v>237</v>
      </c>
      <c r="E64" s="1335" t="s">
        <v>250</v>
      </c>
      <c r="F64" s="1336"/>
      <c r="G64" s="1324"/>
      <c r="H64" s="1324"/>
      <c r="I64" s="1324"/>
      <c r="J64" s="1324"/>
      <c r="K64" s="1324"/>
      <c r="L64" s="1324"/>
      <c r="M64" s="1325"/>
      <c r="N64" s="1337"/>
      <c r="O64" s="1324"/>
      <c r="P64" s="1324"/>
      <c r="Q64" s="1324"/>
      <c r="R64" s="1337"/>
      <c r="S64" s="1324"/>
      <c r="T64" s="1325"/>
      <c r="U64" s="1325"/>
      <c r="V64" s="1327"/>
      <c r="W64" s="1328"/>
      <c r="X64" s="1329"/>
      <c r="Y64" s="1338">
        <f t="shared" si="35"/>
        <v>0</v>
      </c>
      <c r="Z64" s="1339">
        <f t="shared" si="2"/>
        <v>0</v>
      </c>
      <c r="AA64" s="2762"/>
      <c r="AB64" s="2763"/>
      <c r="AC64" s="2763"/>
      <c r="AD64" s="2763"/>
      <c r="AE64" s="2764"/>
      <c r="AF64" s="2765"/>
      <c r="AG64" s="1338">
        <f t="shared" si="36"/>
        <v>0</v>
      </c>
      <c r="AH64" s="2763"/>
      <c r="AI64" s="2775"/>
      <c r="AJ64" s="1340"/>
      <c r="AK64" s="1341"/>
      <c r="AL64" s="2778"/>
      <c r="AM64" s="330"/>
      <c r="AN64" s="330"/>
    </row>
    <row r="65" spans="2:40" ht="12.75">
      <c r="B65" s="1309">
        <v>59</v>
      </c>
      <c r="C65" s="2340" t="s">
        <v>953</v>
      </c>
      <c r="D65" s="1334" t="s">
        <v>238</v>
      </c>
      <c r="E65" s="1335" t="s">
        <v>250</v>
      </c>
      <c r="F65" s="1336"/>
      <c r="G65" s="1324"/>
      <c r="H65" s="1324"/>
      <c r="I65" s="1324"/>
      <c r="J65" s="1324"/>
      <c r="K65" s="1324"/>
      <c r="L65" s="1325"/>
      <c r="M65" s="1325"/>
      <c r="N65" s="1337"/>
      <c r="O65" s="1324"/>
      <c r="P65" s="1324"/>
      <c r="Q65" s="1324"/>
      <c r="R65" s="1337"/>
      <c r="S65" s="1324"/>
      <c r="T65" s="1325"/>
      <c r="U65" s="1325"/>
      <c r="V65" s="1327"/>
      <c r="W65" s="1328"/>
      <c r="X65" s="1329"/>
      <c r="Y65" s="1338">
        <f t="shared" si="35"/>
        <v>0</v>
      </c>
      <c r="Z65" s="1339">
        <f t="shared" si="2"/>
        <v>0</v>
      </c>
      <c r="AA65" s="2762"/>
      <c r="AB65" s="2763"/>
      <c r="AC65" s="2763"/>
      <c r="AD65" s="2763"/>
      <c r="AE65" s="2764"/>
      <c r="AF65" s="2766"/>
      <c r="AG65" s="1338">
        <f t="shared" si="36"/>
        <v>0</v>
      </c>
      <c r="AH65" s="2763"/>
      <c r="AI65" s="2775"/>
      <c r="AJ65" s="1340"/>
      <c r="AK65" s="1341"/>
      <c r="AL65" s="2778"/>
      <c r="AM65" s="330"/>
      <c r="AN65" s="330"/>
    </row>
    <row r="66" spans="2:40" ht="12.75">
      <c r="B66" s="1309">
        <v>60</v>
      </c>
      <c r="C66" s="2340" t="s">
        <v>953</v>
      </c>
      <c r="D66" s="1334" t="s">
        <v>239</v>
      </c>
      <c r="E66" s="1335" t="s">
        <v>250</v>
      </c>
      <c r="F66" s="1336"/>
      <c r="G66" s="1324"/>
      <c r="H66" s="1324"/>
      <c r="I66" s="1324"/>
      <c r="J66" s="1324"/>
      <c r="K66" s="1324"/>
      <c r="L66" s="1325"/>
      <c r="M66" s="1325"/>
      <c r="N66" s="1337"/>
      <c r="O66" s="1324"/>
      <c r="P66" s="1324"/>
      <c r="Q66" s="1324"/>
      <c r="R66" s="1337"/>
      <c r="S66" s="1324"/>
      <c r="T66" s="1325"/>
      <c r="U66" s="1325"/>
      <c r="V66" s="1327"/>
      <c r="W66" s="1328"/>
      <c r="X66" s="1329"/>
      <c r="Y66" s="1338">
        <f t="shared" si="35"/>
        <v>0</v>
      </c>
      <c r="Z66" s="1339">
        <f t="shared" si="2"/>
        <v>0</v>
      </c>
      <c r="AA66" s="2762"/>
      <c r="AB66" s="2763"/>
      <c r="AC66" s="2763"/>
      <c r="AD66" s="2767"/>
      <c r="AE66" s="2768"/>
      <c r="AF66" s="2765"/>
      <c r="AG66" s="1338">
        <f t="shared" si="36"/>
        <v>0</v>
      </c>
      <c r="AH66" s="2763"/>
      <c r="AI66" s="2775"/>
      <c r="AJ66" s="1340"/>
      <c r="AK66" s="1341"/>
      <c r="AL66" s="2778"/>
      <c r="AM66" s="330"/>
      <c r="AN66" s="330"/>
    </row>
    <row r="67" spans="2:40" ht="12.75">
      <c r="B67" s="1309">
        <v>61</v>
      </c>
      <c r="C67" s="2340" t="s">
        <v>953</v>
      </c>
      <c r="D67" s="1334" t="s">
        <v>240</v>
      </c>
      <c r="E67" s="1335" t="s">
        <v>250</v>
      </c>
      <c r="F67" s="1336"/>
      <c r="G67" s="1324"/>
      <c r="H67" s="1324"/>
      <c r="I67" s="1324"/>
      <c r="J67" s="1324"/>
      <c r="K67" s="1324"/>
      <c r="L67" s="1325"/>
      <c r="M67" s="1325"/>
      <c r="N67" s="1337"/>
      <c r="O67" s="1324"/>
      <c r="P67" s="1324"/>
      <c r="Q67" s="1324"/>
      <c r="R67" s="1337"/>
      <c r="S67" s="1324"/>
      <c r="T67" s="1325"/>
      <c r="U67" s="1325"/>
      <c r="V67" s="1327"/>
      <c r="W67" s="1328"/>
      <c r="X67" s="1329"/>
      <c r="Y67" s="1338">
        <f t="shared" si="35"/>
        <v>0</v>
      </c>
      <c r="Z67" s="1339">
        <f t="shared" si="2"/>
        <v>0</v>
      </c>
      <c r="AA67" s="2762"/>
      <c r="AB67" s="2763"/>
      <c r="AC67" s="2763"/>
      <c r="AD67" s="2767"/>
      <c r="AE67" s="2768"/>
      <c r="AF67" s="2765"/>
      <c r="AG67" s="1338">
        <f t="shared" si="36"/>
        <v>0</v>
      </c>
      <c r="AH67" s="2763"/>
      <c r="AI67" s="2775"/>
      <c r="AJ67" s="1340"/>
      <c r="AK67" s="1341"/>
      <c r="AL67" s="2778"/>
      <c r="AM67" s="330"/>
      <c r="AN67" s="330"/>
    </row>
    <row r="68" spans="2:40" ht="12.75">
      <c r="B68" s="1309">
        <v>62</v>
      </c>
      <c r="C68" s="2340" t="s">
        <v>953</v>
      </c>
      <c r="D68" s="1334" t="s">
        <v>241</v>
      </c>
      <c r="E68" s="1335" t="s">
        <v>250</v>
      </c>
      <c r="F68" s="1336"/>
      <c r="G68" s="1324"/>
      <c r="H68" s="1324"/>
      <c r="I68" s="1324"/>
      <c r="J68" s="1324"/>
      <c r="K68" s="1324"/>
      <c r="L68" s="1325"/>
      <c r="M68" s="1325"/>
      <c r="N68" s="1337"/>
      <c r="O68" s="1324"/>
      <c r="P68" s="1324"/>
      <c r="Q68" s="1324"/>
      <c r="R68" s="1337"/>
      <c r="S68" s="1324"/>
      <c r="T68" s="1325"/>
      <c r="U68" s="1325"/>
      <c r="V68" s="1327"/>
      <c r="W68" s="1328"/>
      <c r="X68" s="1329"/>
      <c r="Y68" s="1338">
        <f t="shared" si="35"/>
        <v>0</v>
      </c>
      <c r="Z68" s="1339">
        <f t="shared" si="2"/>
        <v>0</v>
      </c>
      <c r="AA68" s="2762"/>
      <c r="AB68" s="2763"/>
      <c r="AC68" s="2763"/>
      <c r="AD68" s="2767"/>
      <c r="AE68" s="2768"/>
      <c r="AF68" s="2765"/>
      <c r="AG68" s="1338">
        <f t="shared" si="36"/>
        <v>0</v>
      </c>
      <c r="AH68" s="2763"/>
      <c r="AI68" s="2775"/>
      <c r="AJ68" s="1340"/>
      <c r="AK68" s="1341"/>
      <c r="AL68" s="2778"/>
      <c r="AM68" s="330"/>
      <c r="AN68" s="330"/>
    </row>
    <row r="69" spans="2:40" ht="12.75">
      <c r="B69" s="1309">
        <v>63</v>
      </c>
      <c r="C69" s="2345" t="s">
        <v>953</v>
      </c>
      <c r="D69" s="2346" t="s">
        <v>242</v>
      </c>
      <c r="E69" s="2347" t="s">
        <v>250</v>
      </c>
      <c r="F69" s="2348"/>
      <c r="G69" s="2349"/>
      <c r="H69" s="2349"/>
      <c r="I69" s="2349"/>
      <c r="J69" s="2349"/>
      <c r="K69" s="2349"/>
      <c r="L69" s="2350"/>
      <c r="M69" s="2350"/>
      <c r="N69" s="2351"/>
      <c r="O69" s="2349"/>
      <c r="P69" s="2349"/>
      <c r="Q69" s="2349"/>
      <c r="R69" s="2351"/>
      <c r="S69" s="2349"/>
      <c r="T69" s="2350"/>
      <c r="U69" s="2350"/>
      <c r="V69" s="2352"/>
      <c r="W69" s="2353"/>
      <c r="X69" s="2354"/>
      <c r="Y69" s="2355">
        <f t="shared" si="35"/>
        <v>0</v>
      </c>
      <c r="Z69" s="2356">
        <f t="shared" si="2"/>
        <v>0</v>
      </c>
      <c r="AA69" s="2769"/>
      <c r="AB69" s="2770"/>
      <c r="AC69" s="2770"/>
      <c r="AD69" s="2771"/>
      <c r="AE69" s="2772"/>
      <c r="AF69" s="2773"/>
      <c r="AG69" s="2355">
        <f t="shared" si="36"/>
        <v>0</v>
      </c>
      <c r="AH69" s="2770"/>
      <c r="AI69" s="2776"/>
      <c r="AJ69" s="2357"/>
      <c r="AK69" s="2358"/>
      <c r="AL69" s="2779"/>
      <c r="AM69" s="330"/>
      <c r="AN69" s="330"/>
    </row>
    <row r="70" spans="2:40" s="673" customFormat="1" ht="13.5" thickBot="1">
      <c r="B70" s="2343">
        <v>64</v>
      </c>
      <c r="C70" s="2344" t="s">
        <v>954</v>
      </c>
      <c r="D70" s="1342" t="s">
        <v>243</v>
      </c>
      <c r="E70" s="1335" t="s">
        <v>250</v>
      </c>
      <c r="F70" s="1371">
        <f t="shared" ref="F70:V70" si="37">SUM(F63:F69)</f>
        <v>0</v>
      </c>
      <c r="G70" s="1372">
        <f t="shared" si="37"/>
        <v>0</v>
      </c>
      <c r="H70" s="1372">
        <f t="shared" si="37"/>
        <v>0</v>
      </c>
      <c r="I70" s="1372">
        <f t="shared" si="37"/>
        <v>0</v>
      </c>
      <c r="J70" s="1372">
        <f t="shared" si="37"/>
        <v>0</v>
      </c>
      <c r="K70" s="1372">
        <f t="shared" si="37"/>
        <v>0</v>
      </c>
      <c r="L70" s="1349">
        <f t="shared" si="37"/>
        <v>0</v>
      </c>
      <c r="M70" s="1349">
        <f t="shared" si="37"/>
        <v>0</v>
      </c>
      <c r="N70" s="1346">
        <f t="shared" si="37"/>
        <v>0</v>
      </c>
      <c r="O70" s="1372">
        <f t="shared" si="37"/>
        <v>0</v>
      </c>
      <c r="P70" s="1372">
        <f t="shared" si="37"/>
        <v>0</v>
      </c>
      <c r="Q70" s="1372">
        <f t="shared" si="37"/>
        <v>0</v>
      </c>
      <c r="R70" s="1346">
        <f t="shared" si="37"/>
        <v>0</v>
      </c>
      <c r="S70" s="1372">
        <f t="shared" si="37"/>
        <v>0</v>
      </c>
      <c r="T70" s="1349">
        <f t="shared" si="37"/>
        <v>0</v>
      </c>
      <c r="U70" s="1349">
        <f t="shared" si="37"/>
        <v>0</v>
      </c>
      <c r="V70" s="1350">
        <f t="shared" si="37"/>
        <v>0</v>
      </c>
      <c r="W70" s="1343"/>
      <c r="X70" s="1344"/>
      <c r="Y70" s="1345">
        <f t="shared" ref="Y70:Z70" si="38">SUM(Y63:Y69)</f>
        <v>0</v>
      </c>
      <c r="Z70" s="1346">
        <f t="shared" si="38"/>
        <v>0</v>
      </c>
      <c r="AA70" s="1347">
        <f t="shared" ref="AA70:AE70" si="39">SUM(AA63:AA69)</f>
        <v>0</v>
      </c>
      <c r="AB70" s="1348">
        <f t="shared" si="39"/>
        <v>0</v>
      </c>
      <c r="AC70" s="1348">
        <f t="shared" si="39"/>
        <v>0</v>
      </c>
      <c r="AD70" s="1349">
        <f t="shared" si="39"/>
        <v>0</v>
      </c>
      <c r="AE70" s="1350">
        <f t="shared" si="39"/>
        <v>0</v>
      </c>
      <c r="AF70" s="1346">
        <f>SUM(Y70,AA70,AB70,AD70)</f>
        <v>0</v>
      </c>
      <c r="AG70" s="1345">
        <f>SUM(AG63:AG69)</f>
        <v>0</v>
      </c>
      <c r="AH70" s="1348">
        <f>SUM(AH63:AH69)</f>
        <v>0</v>
      </c>
      <c r="AI70" s="1346">
        <f>SUM(AI63:AI69)</f>
        <v>0</v>
      </c>
      <c r="AJ70" s="1347">
        <f>SUM(AJ63:AJ69)</f>
        <v>0</v>
      </c>
      <c r="AK70" s="1351">
        <f>SUM(AK63:AK69)</f>
        <v>0</v>
      </c>
      <c r="AL70" s="1352">
        <f>SUM(AC70,AE70,AH70,AI70)</f>
        <v>0</v>
      </c>
      <c r="AM70" s="672"/>
      <c r="AN70" s="672"/>
    </row>
    <row r="71" spans="2:40" ht="11.25" customHeight="1">
      <c r="B71" s="1308">
        <v>65</v>
      </c>
      <c r="C71" s="2339" t="s">
        <v>953</v>
      </c>
      <c r="D71" s="1321" t="s">
        <v>235</v>
      </c>
      <c r="E71" s="1321" t="s">
        <v>251</v>
      </c>
      <c r="F71" s="1322"/>
      <c r="G71" s="1323"/>
      <c r="H71" s="1324"/>
      <c r="I71" s="1324"/>
      <c r="J71" s="1324"/>
      <c r="K71" s="1324"/>
      <c r="L71" s="1324"/>
      <c r="M71" s="1325"/>
      <c r="N71" s="1326"/>
      <c r="O71" s="1324"/>
      <c r="P71" s="1324"/>
      <c r="Q71" s="1324"/>
      <c r="R71" s="1326"/>
      <c r="S71" s="1324"/>
      <c r="T71" s="1325"/>
      <c r="U71" s="1325"/>
      <c r="V71" s="1327"/>
      <c r="W71" s="1328"/>
      <c r="X71" s="1329"/>
      <c r="Y71" s="1330">
        <f t="shared" ref="Y71:Y77" si="40">+$I71*(W71+X71)</f>
        <v>0</v>
      </c>
      <c r="Z71" s="1331">
        <f t="shared" si="2"/>
        <v>0</v>
      </c>
      <c r="AA71" s="2758"/>
      <c r="AB71" s="2759"/>
      <c r="AC71" s="2759"/>
      <c r="AD71" s="2759"/>
      <c r="AE71" s="2760"/>
      <c r="AF71" s="2761"/>
      <c r="AG71" s="1330">
        <f t="shared" ref="AG71:AG77" si="41">+$K71*(W71+X71)</f>
        <v>0</v>
      </c>
      <c r="AH71" s="2759"/>
      <c r="AI71" s="2774"/>
      <c r="AJ71" s="1332"/>
      <c r="AK71" s="1333"/>
      <c r="AL71" s="2777"/>
      <c r="AM71" s="330"/>
      <c r="AN71" s="330"/>
    </row>
    <row r="72" spans="2:40" ht="12" customHeight="1">
      <c r="B72" s="1309">
        <v>66</v>
      </c>
      <c r="C72" s="2340" t="s">
        <v>953</v>
      </c>
      <c r="D72" s="1334" t="s">
        <v>237</v>
      </c>
      <c r="E72" s="1335" t="s">
        <v>251</v>
      </c>
      <c r="F72" s="1336"/>
      <c r="G72" s="1324"/>
      <c r="H72" s="1324"/>
      <c r="I72" s="1324"/>
      <c r="J72" s="1324"/>
      <c r="K72" s="1324"/>
      <c r="L72" s="1324"/>
      <c r="M72" s="1325"/>
      <c r="N72" s="1337"/>
      <c r="O72" s="1324"/>
      <c r="P72" s="1324"/>
      <c r="Q72" s="1324"/>
      <c r="R72" s="1337"/>
      <c r="S72" s="1324"/>
      <c r="T72" s="1325"/>
      <c r="U72" s="1325"/>
      <c r="V72" s="1327"/>
      <c r="W72" s="1328"/>
      <c r="X72" s="1329"/>
      <c r="Y72" s="1338">
        <f t="shared" si="40"/>
        <v>0</v>
      </c>
      <c r="Z72" s="1339">
        <f t="shared" ref="Z72:Z135" si="42">+$J72*(W72+X72)</f>
        <v>0</v>
      </c>
      <c r="AA72" s="2762"/>
      <c r="AB72" s="2763"/>
      <c r="AC72" s="2763"/>
      <c r="AD72" s="2763"/>
      <c r="AE72" s="2764"/>
      <c r="AF72" s="2765"/>
      <c r="AG72" s="1338">
        <f t="shared" si="41"/>
        <v>0</v>
      </c>
      <c r="AH72" s="2763"/>
      <c r="AI72" s="2775"/>
      <c r="AJ72" s="1340"/>
      <c r="AK72" s="1341"/>
      <c r="AL72" s="2778"/>
      <c r="AM72" s="330"/>
      <c r="AN72" s="330"/>
    </row>
    <row r="73" spans="2:40" ht="12.75">
      <c r="B73" s="1309">
        <v>67</v>
      </c>
      <c r="C73" s="2340" t="s">
        <v>953</v>
      </c>
      <c r="D73" s="1334" t="s">
        <v>238</v>
      </c>
      <c r="E73" s="1335" t="s">
        <v>251</v>
      </c>
      <c r="F73" s="1336"/>
      <c r="G73" s="1324"/>
      <c r="H73" s="1324"/>
      <c r="I73" s="1324"/>
      <c r="J73" s="1324"/>
      <c r="K73" s="1324"/>
      <c r="L73" s="1325"/>
      <c r="M73" s="1325"/>
      <c r="N73" s="1337"/>
      <c r="O73" s="1324"/>
      <c r="P73" s="1324"/>
      <c r="Q73" s="1324"/>
      <c r="R73" s="1337"/>
      <c r="S73" s="1324"/>
      <c r="T73" s="1325"/>
      <c r="U73" s="1325"/>
      <c r="V73" s="1327"/>
      <c r="W73" s="1328"/>
      <c r="X73" s="1329"/>
      <c r="Y73" s="1338">
        <f t="shared" si="40"/>
        <v>0</v>
      </c>
      <c r="Z73" s="1339">
        <f t="shared" si="42"/>
        <v>0</v>
      </c>
      <c r="AA73" s="2762"/>
      <c r="AB73" s="2763"/>
      <c r="AC73" s="2763"/>
      <c r="AD73" s="2763"/>
      <c r="AE73" s="2764"/>
      <c r="AF73" s="2766"/>
      <c r="AG73" s="1338">
        <f t="shared" si="41"/>
        <v>0</v>
      </c>
      <c r="AH73" s="2763"/>
      <c r="AI73" s="2775"/>
      <c r="AJ73" s="1340"/>
      <c r="AK73" s="1341"/>
      <c r="AL73" s="2778"/>
      <c r="AM73" s="330"/>
      <c r="AN73" s="330"/>
    </row>
    <row r="74" spans="2:40" ht="12.75">
      <c r="B74" s="1309">
        <v>68</v>
      </c>
      <c r="C74" s="2340" t="s">
        <v>953</v>
      </c>
      <c r="D74" s="1334" t="s">
        <v>239</v>
      </c>
      <c r="E74" s="1335" t="s">
        <v>251</v>
      </c>
      <c r="F74" s="1336"/>
      <c r="G74" s="1324"/>
      <c r="H74" s="1324"/>
      <c r="I74" s="1324"/>
      <c r="J74" s="1324"/>
      <c r="K74" s="1324"/>
      <c r="L74" s="1325"/>
      <c r="M74" s="1325"/>
      <c r="N74" s="1337"/>
      <c r="O74" s="1324"/>
      <c r="P74" s="1324"/>
      <c r="Q74" s="1324"/>
      <c r="R74" s="1337"/>
      <c r="S74" s="1324"/>
      <c r="T74" s="1325"/>
      <c r="U74" s="1325"/>
      <c r="V74" s="1327"/>
      <c r="W74" s="1328"/>
      <c r="X74" s="1329"/>
      <c r="Y74" s="1338">
        <f t="shared" si="40"/>
        <v>0</v>
      </c>
      <c r="Z74" s="1339">
        <f t="shared" si="42"/>
        <v>0</v>
      </c>
      <c r="AA74" s="2762"/>
      <c r="AB74" s="2763"/>
      <c r="AC74" s="2763"/>
      <c r="AD74" s="2767"/>
      <c r="AE74" s="2768"/>
      <c r="AF74" s="2765"/>
      <c r="AG74" s="1338">
        <f t="shared" si="41"/>
        <v>0</v>
      </c>
      <c r="AH74" s="2763"/>
      <c r="AI74" s="2775"/>
      <c r="AJ74" s="1340"/>
      <c r="AK74" s="1341"/>
      <c r="AL74" s="2778"/>
      <c r="AM74" s="330"/>
      <c r="AN74" s="330"/>
    </row>
    <row r="75" spans="2:40" ht="12.75">
      <c r="B75" s="1309">
        <v>69</v>
      </c>
      <c r="C75" s="2340" t="s">
        <v>953</v>
      </c>
      <c r="D75" s="1334" t="s">
        <v>240</v>
      </c>
      <c r="E75" s="1335" t="s">
        <v>251</v>
      </c>
      <c r="F75" s="1336"/>
      <c r="G75" s="1324"/>
      <c r="H75" s="1324"/>
      <c r="I75" s="1324"/>
      <c r="J75" s="1324"/>
      <c r="K75" s="1324"/>
      <c r="L75" s="1325"/>
      <c r="M75" s="1325"/>
      <c r="N75" s="1337"/>
      <c r="O75" s="1324"/>
      <c r="P75" s="1324"/>
      <c r="Q75" s="1324"/>
      <c r="R75" s="1337"/>
      <c r="S75" s="1324"/>
      <c r="T75" s="1325"/>
      <c r="U75" s="1325"/>
      <c r="V75" s="1327"/>
      <c r="W75" s="1328"/>
      <c r="X75" s="1329"/>
      <c r="Y75" s="1338">
        <f t="shared" si="40"/>
        <v>0</v>
      </c>
      <c r="Z75" s="1339">
        <f t="shared" si="42"/>
        <v>0</v>
      </c>
      <c r="AA75" s="2762"/>
      <c r="AB75" s="2763"/>
      <c r="AC75" s="2763"/>
      <c r="AD75" s="2767"/>
      <c r="AE75" s="2768"/>
      <c r="AF75" s="2765"/>
      <c r="AG75" s="1338">
        <f t="shared" si="41"/>
        <v>0</v>
      </c>
      <c r="AH75" s="2763"/>
      <c r="AI75" s="2775"/>
      <c r="AJ75" s="1340"/>
      <c r="AK75" s="1341"/>
      <c r="AL75" s="2778"/>
      <c r="AM75" s="330"/>
      <c r="AN75" s="330"/>
    </row>
    <row r="76" spans="2:40" ht="12.75">
      <c r="B76" s="1309">
        <v>70</v>
      </c>
      <c r="C76" s="2340" t="s">
        <v>953</v>
      </c>
      <c r="D76" s="1334" t="s">
        <v>241</v>
      </c>
      <c r="E76" s="1335" t="s">
        <v>251</v>
      </c>
      <c r="F76" s="1336"/>
      <c r="G76" s="1324"/>
      <c r="H76" s="1324"/>
      <c r="I76" s="1324"/>
      <c r="J76" s="1324"/>
      <c r="K76" s="1324"/>
      <c r="L76" s="1325"/>
      <c r="M76" s="1325"/>
      <c r="N76" s="1337"/>
      <c r="O76" s="1324"/>
      <c r="P76" s="1324"/>
      <c r="Q76" s="1324"/>
      <c r="R76" s="1337"/>
      <c r="S76" s="1324"/>
      <c r="T76" s="1325"/>
      <c r="U76" s="1325"/>
      <c r="V76" s="1327"/>
      <c r="W76" s="1328"/>
      <c r="X76" s="1329"/>
      <c r="Y76" s="1338">
        <f t="shared" si="40"/>
        <v>0</v>
      </c>
      <c r="Z76" s="1339">
        <f t="shared" si="42"/>
        <v>0</v>
      </c>
      <c r="AA76" s="2762"/>
      <c r="AB76" s="2763"/>
      <c r="AC76" s="2763"/>
      <c r="AD76" s="2767"/>
      <c r="AE76" s="2768"/>
      <c r="AF76" s="2765"/>
      <c r="AG76" s="1338">
        <f t="shared" si="41"/>
        <v>0</v>
      </c>
      <c r="AH76" s="2763"/>
      <c r="AI76" s="2775"/>
      <c r="AJ76" s="1340"/>
      <c r="AK76" s="1341"/>
      <c r="AL76" s="2778"/>
      <c r="AM76" s="330"/>
      <c r="AN76" s="330"/>
    </row>
    <row r="77" spans="2:40" ht="12.75">
      <c r="B77" s="1309">
        <v>71</v>
      </c>
      <c r="C77" s="2345" t="s">
        <v>953</v>
      </c>
      <c r="D77" s="2346" t="s">
        <v>242</v>
      </c>
      <c r="E77" s="2347" t="s">
        <v>251</v>
      </c>
      <c r="F77" s="2348"/>
      <c r="G77" s="2349"/>
      <c r="H77" s="2349"/>
      <c r="I77" s="2349"/>
      <c r="J77" s="2349"/>
      <c r="K77" s="2349"/>
      <c r="L77" s="2350"/>
      <c r="M77" s="2350"/>
      <c r="N77" s="2351"/>
      <c r="O77" s="2349"/>
      <c r="P77" s="2349"/>
      <c r="Q77" s="2349"/>
      <c r="R77" s="2351"/>
      <c r="S77" s="2349"/>
      <c r="T77" s="2350"/>
      <c r="U77" s="2350"/>
      <c r="V77" s="2352"/>
      <c r="W77" s="2353"/>
      <c r="X77" s="2354"/>
      <c r="Y77" s="2355">
        <f t="shared" si="40"/>
        <v>0</v>
      </c>
      <c r="Z77" s="2356">
        <f t="shared" si="42"/>
        <v>0</v>
      </c>
      <c r="AA77" s="2769"/>
      <c r="AB77" s="2770"/>
      <c r="AC77" s="2770"/>
      <c r="AD77" s="2771"/>
      <c r="AE77" s="2772"/>
      <c r="AF77" s="2773"/>
      <c r="AG77" s="2355">
        <f t="shared" si="41"/>
        <v>0</v>
      </c>
      <c r="AH77" s="2770"/>
      <c r="AI77" s="2776"/>
      <c r="AJ77" s="2357"/>
      <c r="AK77" s="2358"/>
      <c r="AL77" s="2779"/>
      <c r="AM77" s="330"/>
      <c r="AN77" s="330"/>
    </row>
    <row r="78" spans="2:40" s="673" customFormat="1" ht="13.5" thickBot="1">
      <c r="B78" s="2343">
        <v>72</v>
      </c>
      <c r="C78" s="2344" t="s">
        <v>954</v>
      </c>
      <c r="D78" s="1342" t="s">
        <v>243</v>
      </c>
      <c r="E78" s="1335" t="s">
        <v>251</v>
      </c>
      <c r="F78" s="1371">
        <f t="shared" ref="F78:V78" si="43">SUM(F71:F77)</f>
        <v>0</v>
      </c>
      <c r="G78" s="1372">
        <f t="shared" si="43"/>
        <v>0</v>
      </c>
      <c r="H78" s="1372">
        <f t="shared" si="43"/>
        <v>0</v>
      </c>
      <c r="I78" s="1372">
        <f t="shared" si="43"/>
        <v>0</v>
      </c>
      <c r="J78" s="1372">
        <f t="shared" si="43"/>
        <v>0</v>
      </c>
      <c r="K78" s="1372">
        <f t="shared" si="43"/>
        <v>0</v>
      </c>
      <c r="L78" s="1349">
        <f t="shared" si="43"/>
        <v>0</v>
      </c>
      <c r="M78" s="1349">
        <f t="shared" si="43"/>
        <v>0</v>
      </c>
      <c r="N78" s="1346">
        <f t="shared" si="43"/>
        <v>0</v>
      </c>
      <c r="O78" s="1372">
        <f t="shared" si="43"/>
        <v>0</v>
      </c>
      <c r="P78" s="1372">
        <f t="shared" si="43"/>
        <v>0</v>
      </c>
      <c r="Q78" s="1372">
        <f t="shared" si="43"/>
        <v>0</v>
      </c>
      <c r="R78" s="1346">
        <f t="shared" si="43"/>
        <v>0</v>
      </c>
      <c r="S78" s="1372">
        <f t="shared" si="43"/>
        <v>0</v>
      </c>
      <c r="T78" s="1349">
        <f t="shared" si="43"/>
        <v>0</v>
      </c>
      <c r="U78" s="1349">
        <f t="shared" si="43"/>
        <v>0</v>
      </c>
      <c r="V78" s="1350">
        <f t="shared" si="43"/>
        <v>0</v>
      </c>
      <c r="W78" s="1343"/>
      <c r="X78" s="1344"/>
      <c r="Y78" s="1345">
        <f t="shared" ref="Y78:Z78" si="44">SUM(Y71:Y77)</f>
        <v>0</v>
      </c>
      <c r="Z78" s="1346">
        <f t="shared" si="44"/>
        <v>0</v>
      </c>
      <c r="AA78" s="1347">
        <f t="shared" ref="AA78:AE78" si="45">SUM(AA71:AA77)</f>
        <v>0</v>
      </c>
      <c r="AB78" s="1348">
        <f t="shared" si="45"/>
        <v>0</v>
      </c>
      <c r="AC78" s="1348">
        <f t="shared" si="45"/>
        <v>0</v>
      </c>
      <c r="AD78" s="1349">
        <f t="shared" si="45"/>
        <v>0</v>
      </c>
      <c r="AE78" s="1350">
        <f t="shared" si="45"/>
        <v>0</v>
      </c>
      <c r="AF78" s="1346">
        <f>SUM(Y78,AA78,AB78,AD78)</f>
        <v>0</v>
      </c>
      <c r="AG78" s="1345">
        <f>SUM(AG71:AG77)</f>
        <v>0</v>
      </c>
      <c r="AH78" s="1348">
        <f>SUM(AH71:AH77)</f>
        <v>0</v>
      </c>
      <c r="AI78" s="1346">
        <f>SUM(AI71:AI77)</f>
        <v>0</v>
      </c>
      <c r="AJ78" s="1347">
        <f>SUM(AJ71:AJ77)</f>
        <v>0</v>
      </c>
      <c r="AK78" s="1351">
        <f>SUM(AK71:AK77)</f>
        <v>0</v>
      </c>
      <c r="AL78" s="1352">
        <f>SUM(AC78,AE78,AH78,AI78)</f>
        <v>0</v>
      </c>
      <c r="AM78" s="672"/>
      <c r="AN78" s="672"/>
    </row>
    <row r="79" spans="2:40" ht="11.25" customHeight="1">
      <c r="B79" s="1308">
        <v>73</v>
      </c>
      <c r="C79" s="2339" t="s">
        <v>953</v>
      </c>
      <c r="D79" s="1321" t="s">
        <v>235</v>
      </c>
      <c r="E79" s="1321" t="s">
        <v>252</v>
      </c>
      <c r="F79" s="1322"/>
      <c r="G79" s="1323"/>
      <c r="H79" s="1324"/>
      <c r="I79" s="1324"/>
      <c r="J79" s="1324"/>
      <c r="K79" s="1324"/>
      <c r="L79" s="1324"/>
      <c r="M79" s="1325"/>
      <c r="N79" s="1326"/>
      <c r="O79" s="1324"/>
      <c r="P79" s="1324"/>
      <c r="Q79" s="1324"/>
      <c r="R79" s="1326"/>
      <c r="S79" s="1324"/>
      <c r="T79" s="1325"/>
      <c r="U79" s="1325"/>
      <c r="V79" s="1327"/>
      <c r="W79" s="1328"/>
      <c r="X79" s="1329"/>
      <c r="Y79" s="1330">
        <f t="shared" ref="Y79:Y85" si="46">+$I79*(W79+X79)</f>
        <v>0</v>
      </c>
      <c r="Z79" s="1331">
        <f t="shared" si="42"/>
        <v>0</v>
      </c>
      <c r="AA79" s="2758"/>
      <c r="AB79" s="2759"/>
      <c r="AC79" s="2759"/>
      <c r="AD79" s="2759"/>
      <c r="AE79" s="2760"/>
      <c r="AF79" s="2761"/>
      <c r="AG79" s="1330">
        <f t="shared" ref="AG79:AG85" si="47">+$K79*(W79+X79)</f>
        <v>0</v>
      </c>
      <c r="AH79" s="2759"/>
      <c r="AI79" s="2774"/>
      <c r="AJ79" s="1332"/>
      <c r="AK79" s="1333"/>
      <c r="AL79" s="2777"/>
      <c r="AM79" s="330"/>
      <c r="AN79" s="330"/>
    </row>
    <row r="80" spans="2:40" ht="12" customHeight="1">
      <c r="B80" s="1309">
        <v>74</v>
      </c>
      <c r="C80" s="2340" t="s">
        <v>953</v>
      </c>
      <c r="D80" s="1334" t="s">
        <v>237</v>
      </c>
      <c r="E80" s="1335" t="s">
        <v>252</v>
      </c>
      <c r="F80" s="1336"/>
      <c r="G80" s="1324"/>
      <c r="H80" s="1324"/>
      <c r="I80" s="1324"/>
      <c r="J80" s="1324"/>
      <c r="K80" s="1324"/>
      <c r="L80" s="1324"/>
      <c r="M80" s="1325"/>
      <c r="N80" s="1337"/>
      <c r="O80" s="1324"/>
      <c r="P80" s="1324"/>
      <c r="Q80" s="1324"/>
      <c r="R80" s="1337"/>
      <c r="S80" s="1324"/>
      <c r="T80" s="1325"/>
      <c r="U80" s="1325"/>
      <c r="V80" s="1327"/>
      <c r="W80" s="1328"/>
      <c r="X80" s="1329"/>
      <c r="Y80" s="1338">
        <f t="shared" si="46"/>
        <v>0</v>
      </c>
      <c r="Z80" s="1339">
        <f t="shared" si="42"/>
        <v>0</v>
      </c>
      <c r="AA80" s="2762"/>
      <c r="AB80" s="2763"/>
      <c r="AC80" s="2763"/>
      <c r="AD80" s="2763"/>
      <c r="AE80" s="2764"/>
      <c r="AF80" s="2765"/>
      <c r="AG80" s="1338">
        <f t="shared" si="47"/>
        <v>0</v>
      </c>
      <c r="AH80" s="2763"/>
      <c r="AI80" s="2775"/>
      <c r="AJ80" s="1340"/>
      <c r="AK80" s="1341"/>
      <c r="AL80" s="2778"/>
      <c r="AM80" s="330"/>
      <c r="AN80" s="330"/>
    </row>
    <row r="81" spans="2:40" ht="12.75">
      <c r="B81" s="1309">
        <v>75</v>
      </c>
      <c r="C81" s="2340" t="s">
        <v>953</v>
      </c>
      <c r="D81" s="1334" t="s">
        <v>238</v>
      </c>
      <c r="E81" s="1335" t="s">
        <v>252</v>
      </c>
      <c r="F81" s="1336"/>
      <c r="G81" s="1324"/>
      <c r="H81" s="1324"/>
      <c r="I81" s="1324"/>
      <c r="J81" s="1324"/>
      <c r="K81" s="1324"/>
      <c r="L81" s="1325"/>
      <c r="M81" s="1325"/>
      <c r="N81" s="1337"/>
      <c r="O81" s="1324"/>
      <c r="P81" s="1324"/>
      <c r="Q81" s="1324"/>
      <c r="R81" s="1337"/>
      <c r="S81" s="1324"/>
      <c r="T81" s="1325"/>
      <c r="U81" s="1325"/>
      <c r="V81" s="1327"/>
      <c r="W81" s="1328"/>
      <c r="X81" s="1329"/>
      <c r="Y81" s="1338">
        <f t="shared" si="46"/>
        <v>0</v>
      </c>
      <c r="Z81" s="1339">
        <f t="shared" si="42"/>
        <v>0</v>
      </c>
      <c r="AA81" s="2762"/>
      <c r="AB81" s="2763"/>
      <c r="AC81" s="2763"/>
      <c r="AD81" s="2763"/>
      <c r="AE81" s="2764"/>
      <c r="AF81" s="2766"/>
      <c r="AG81" s="1338">
        <f t="shared" si="47"/>
        <v>0</v>
      </c>
      <c r="AH81" s="2763"/>
      <c r="AI81" s="2775"/>
      <c r="AJ81" s="1340"/>
      <c r="AK81" s="1341"/>
      <c r="AL81" s="2778"/>
      <c r="AM81" s="330"/>
      <c r="AN81" s="330"/>
    </row>
    <row r="82" spans="2:40" ht="12.75">
      <c r="B82" s="1309">
        <v>76</v>
      </c>
      <c r="C82" s="2340" t="s">
        <v>953</v>
      </c>
      <c r="D82" s="1334" t="s">
        <v>239</v>
      </c>
      <c r="E82" s="1335" t="s">
        <v>252</v>
      </c>
      <c r="F82" s="1336"/>
      <c r="G82" s="1324"/>
      <c r="H82" s="1324"/>
      <c r="I82" s="1324"/>
      <c r="J82" s="1324"/>
      <c r="K82" s="1324"/>
      <c r="L82" s="1325"/>
      <c r="M82" s="1325"/>
      <c r="N82" s="1337"/>
      <c r="O82" s="1324"/>
      <c r="P82" s="1324"/>
      <c r="Q82" s="1324"/>
      <c r="R82" s="1337"/>
      <c r="S82" s="1324"/>
      <c r="T82" s="1325"/>
      <c r="U82" s="1325"/>
      <c r="V82" s="1327"/>
      <c r="W82" s="1328"/>
      <c r="X82" s="1329"/>
      <c r="Y82" s="1338">
        <f t="shared" si="46"/>
        <v>0</v>
      </c>
      <c r="Z82" s="1339">
        <f t="shared" si="42"/>
        <v>0</v>
      </c>
      <c r="AA82" s="2762"/>
      <c r="AB82" s="2763"/>
      <c r="AC82" s="2763"/>
      <c r="AD82" s="2767"/>
      <c r="AE82" s="2768"/>
      <c r="AF82" s="2765"/>
      <c r="AG82" s="1338">
        <f t="shared" si="47"/>
        <v>0</v>
      </c>
      <c r="AH82" s="2763"/>
      <c r="AI82" s="2775"/>
      <c r="AJ82" s="1340"/>
      <c r="AK82" s="1341"/>
      <c r="AL82" s="2778"/>
      <c r="AM82" s="330"/>
      <c r="AN82" s="330"/>
    </row>
    <row r="83" spans="2:40" ht="12.75">
      <c r="B83" s="1309">
        <v>77</v>
      </c>
      <c r="C83" s="2340" t="s">
        <v>953</v>
      </c>
      <c r="D83" s="1334" t="s">
        <v>240</v>
      </c>
      <c r="E83" s="1335" t="s">
        <v>252</v>
      </c>
      <c r="F83" s="1336"/>
      <c r="G83" s="1324"/>
      <c r="H83" s="1324"/>
      <c r="I83" s="1324"/>
      <c r="J83" s="1324"/>
      <c r="K83" s="1324"/>
      <c r="L83" s="1325"/>
      <c r="M83" s="1325"/>
      <c r="N83" s="1337"/>
      <c r="O83" s="1324"/>
      <c r="P83" s="1324"/>
      <c r="Q83" s="1324"/>
      <c r="R83" s="1337"/>
      <c r="S83" s="1324"/>
      <c r="T83" s="1325"/>
      <c r="U83" s="1325"/>
      <c r="V83" s="1327"/>
      <c r="W83" s="1328"/>
      <c r="X83" s="1329"/>
      <c r="Y83" s="1338">
        <f t="shared" si="46"/>
        <v>0</v>
      </c>
      <c r="Z83" s="1339">
        <f t="shared" si="42"/>
        <v>0</v>
      </c>
      <c r="AA83" s="2762"/>
      <c r="AB83" s="2763"/>
      <c r="AC83" s="2763"/>
      <c r="AD83" s="2767"/>
      <c r="AE83" s="2768"/>
      <c r="AF83" s="2765"/>
      <c r="AG83" s="1338">
        <f t="shared" si="47"/>
        <v>0</v>
      </c>
      <c r="AH83" s="2763"/>
      <c r="AI83" s="2775"/>
      <c r="AJ83" s="1340"/>
      <c r="AK83" s="1341"/>
      <c r="AL83" s="2778"/>
      <c r="AM83" s="330"/>
      <c r="AN83" s="330"/>
    </row>
    <row r="84" spans="2:40" ht="12.75">
      <c r="B84" s="1309">
        <v>78</v>
      </c>
      <c r="C84" s="2340" t="s">
        <v>953</v>
      </c>
      <c r="D84" s="1334" t="s">
        <v>241</v>
      </c>
      <c r="E84" s="1335" t="s">
        <v>252</v>
      </c>
      <c r="F84" s="1336"/>
      <c r="G84" s="1324"/>
      <c r="H84" s="1324"/>
      <c r="I84" s="1324"/>
      <c r="J84" s="1324"/>
      <c r="K84" s="1324"/>
      <c r="L84" s="1325"/>
      <c r="M84" s="1325"/>
      <c r="N84" s="1337"/>
      <c r="O84" s="1324"/>
      <c r="P84" s="1324"/>
      <c r="Q84" s="1324"/>
      <c r="R84" s="1337"/>
      <c r="S84" s="1324"/>
      <c r="T84" s="1325"/>
      <c r="U84" s="1325"/>
      <c r="V84" s="1327"/>
      <c r="W84" s="1328"/>
      <c r="X84" s="1329"/>
      <c r="Y84" s="1338">
        <f t="shared" si="46"/>
        <v>0</v>
      </c>
      <c r="Z84" s="1339">
        <f t="shared" si="42"/>
        <v>0</v>
      </c>
      <c r="AA84" s="2762"/>
      <c r="AB84" s="2763"/>
      <c r="AC84" s="2763"/>
      <c r="AD84" s="2767"/>
      <c r="AE84" s="2768"/>
      <c r="AF84" s="2765"/>
      <c r="AG84" s="1338">
        <f t="shared" si="47"/>
        <v>0</v>
      </c>
      <c r="AH84" s="2763"/>
      <c r="AI84" s="2775"/>
      <c r="AJ84" s="1340"/>
      <c r="AK84" s="1341"/>
      <c r="AL84" s="2778"/>
      <c r="AM84" s="330"/>
      <c r="AN84" s="330"/>
    </row>
    <row r="85" spans="2:40" ht="12.75">
      <c r="B85" s="1309">
        <v>79</v>
      </c>
      <c r="C85" s="2345" t="s">
        <v>953</v>
      </c>
      <c r="D85" s="2346" t="s">
        <v>242</v>
      </c>
      <c r="E85" s="2347" t="s">
        <v>252</v>
      </c>
      <c r="F85" s="2348"/>
      <c r="G85" s="2349"/>
      <c r="H85" s="2349"/>
      <c r="I85" s="2349"/>
      <c r="J85" s="2349"/>
      <c r="K85" s="2349"/>
      <c r="L85" s="2350"/>
      <c r="M85" s="2350"/>
      <c r="N85" s="2351"/>
      <c r="O85" s="2349"/>
      <c r="P85" s="2349"/>
      <c r="Q85" s="2349"/>
      <c r="R85" s="2351"/>
      <c r="S85" s="2349"/>
      <c r="T85" s="2350"/>
      <c r="U85" s="2350"/>
      <c r="V85" s="2352"/>
      <c r="W85" s="2353"/>
      <c r="X85" s="2354"/>
      <c r="Y85" s="2355">
        <f t="shared" si="46"/>
        <v>0</v>
      </c>
      <c r="Z85" s="2356">
        <f t="shared" si="42"/>
        <v>0</v>
      </c>
      <c r="AA85" s="2769"/>
      <c r="AB85" s="2770"/>
      <c r="AC85" s="2770"/>
      <c r="AD85" s="2771"/>
      <c r="AE85" s="2772"/>
      <c r="AF85" s="2773"/>
      <c r="AG85" s="2355">
        <f t="shared" si="47"/>
        <v>0</v>
      </c>
      <c r="AH85" s="2770"/>
      <c r="AI85" s="2776"/>
      <c r="AJ85" s="2357"/>
      <c r="AK85" s="2358"/>
      <c r="AL85" s="2779"/>
      <c r="AM85" s="330"/>
      <c r="AN85" s="330"/>
    </row>
    <row r="86" spans="2:40" s="673" customFormat="1" ht="13.5" thickBot="1">
      <c r="B86" s="2343">
        <v>80</v>
      </c>
      <c r="C86" s="2344" t="s">
        <v>954</v>
      </c>
      <c r="D86" s="1342" t="s">
        <v>243</v>
      </c>
      <c r="E86" s="1335" t="s">
        <v>252</v>
      </c>
      <c r="F86" s="1371">
        <f t="shared" ref="F86:V86" si="48">SUM(F79:F85)</f>
        <v>0</v>
      </c>
      <c r="G86" s="1372">
        <f t="shared" si="48"/>
        <v>0</v>
      </c>
      <c r="H86" s="1372">
        <f t="shared" si="48"/>
        <v>0</v>
      </c>
      <c r="I86" s="1372">
        <f t="shared" si="48"/>
        <v>0</v>
      </c>
      <c r="J86" s="1372">
        <f t="shared" si="48"/>
        <v>0</v>
      </c>
      <c r="K86" s="1372">
        <f t="shared" si="48"/>
        <v>0</v>
      </c>
      <c r="L86" s="1349">
        <f t="shared" si="48"/>
        <v>0</v>
      </c>
      <c r="M86" s="1349">
        <f t="shared" si="48"/>
        <v>0</v>
      </c>
      <c r="N86" s="1346">
        <f t="shared" si="48"/>
        <v>0</v>
      </c>
      <c r="O86" s="1372">
        <f t="shared" si="48"/>
        <v>0</v>
      </c>
      <c r="P86" s="1372">
        <f t="shared" si="48"/>
        <v>0</v>
      </c>
      <c r="Q86" s="1372">
        <f t="shared" si="48"/>
        <v>0</v>
      </c>
      <c r="R86" s="1346">
        <f t="shared" si="48"/>
        <v>0</v>
      </c>
      <c r="S86" s="1372">
        <f t="shared" si="48"/>
        <v>0</v>
      </c>
      <c r="T86" s="1349">
        <f t="shared" si="48"/>
        <v>0</v>
      </c>
      <c r="U86" s="1349">
        <f t="shared" si="48"/>
        <v>0</v>
      </c>
      <c r="V86" s="1350">
        <f t="shared" si="48"/>
        <v>0</v>
      </c>
      <c r="W86" s="1343"/>
      <c r="X86" s="1344"/>
      <c r="Y86" s="1345">
        <f t="shared" ref="Y86:Z86" si="49">SUM(Y79:Y85)</f>
        <v>0</v>
      </c>
      <c r="Z86" s="1346">
        <f t="shared" si="49"/>
        <v>0</v>
      </c>
      <c r="AA86" s="1347">
        <f t="shared" ref="AA86:AE86" si="50">SUM(AA79:AA85)</f>
        <v>0</v>
      </c>
      <c r="AB86" s="1348">
        <f t="shared" si="50"/>
        <v>0</v>
      </c>
      <c r="AC86" s="1348">
        <f t="shared" si="50"/>
        <v>0</v>
      </c>
      <c r="AD86" s="1349">
        <f t="shared" si="50"/>
        <v>0</v>
      </c>
      <c r="AE86" s="1350">
        <f t="shared" si="50"/>
        <v>0</v>
      </c>
      <c r="AF86" s="1346">
        <f>SUM(Y86,AA86,AB86,AD86)</f>
        <v>0</v>
      </c>
      <c r="AG86" s="1345">
        <f>SUM(AG79:AG85)</f>
        <v>0</v>
      </c>
      <c r="AH86" s="1348">
        <f>SUM(AH79:AH85)</f>
        <v>0</v>
      </c>
      <c r="AI86" s="1346">
        <f>SUM(AI79:AI85)</f>
        <v>0</v>
      </c>
      <c r="AJ86" s="1347">
        <f>SUM(AJ79:AJ85)</f>
        <v>0</v>
      </c>
      <c r="AK86" s="1351">
        <f>SUM(AK79:AK85)</f>
        <v>0</v>
      </c>
      <c r="AL86" s="1352">
        <f>SUM(AC86,AE86,AH86,AI86)</f>
        <v>0</v>
      </c>
      <c r="AM86" s="672"/>
      <c r="AN86" s="672"/>
    </row>
    <row r="87" spans="2:40" ht="11.25" customHeight="1">
      <c r="B87" s="1308">
        <v>81</v>
      </c>
      <c r="C87" s="2339" t="s">
        <v>953</v>
      </c>
      <c r="D87" s="1321" t="s">
        <v>235</v>
      </c>
      <c r="E87" s="1321" t="s">
        <v>253</v>
      </c>
      <c r="F87" s="1322"/>
      <c r="G87" s="1323"/>
      <c r="H87" s="1324"/>
      <c r="I87" s="1324"/>
      <c r="J87" s="1324"/>
      <c r="K87" s="1324"/>
      <c r="L87" s="1324"/>
      <c r="M87" s="1325"/>
      <c r="N87" s="1326"/>
      <c r="O87" s="1324"/>
      <c r="P87" s="1324"/>
      <c r="Q87" s="1324"/>
      <c r="R87" s="1326"/>
      <c r="S87" s="1324"/>
      <c r="T87" s="1325"/>
      <c r="U87" s="1325"/>
      <c r="V87" s="1327"/>
      <c r="W87" s="1328"/>
      <c r="X87" s="1329"/>
      <c r="Y87" s="1330">
        <f t="shared" ref="Y87:Y93" si="51">+$I87*(W87+X87)</f>
        <v>0</v>
      </c>
      <c r="Z87" s="1331">
        <f t="shared" si="42"/>
        <v>0</v>
      </c>
      <c r="AA87" s="2758"/>
      <c r="AB87" s="2759"/>
      <c r="AC87" s="2759"/>
      <c r="AD87" s="2759"/>
      <c r="AE87" s="2760"/>
      <c r="AF87" s="2761"/>
      <c r="AG87" s="1330">
        <f t="shared" ref="AG87:AG93" si="52">+$K87*(W87+X87)</f>
        <v>0</v>
      </c>
      <c r="AH87" s="2759"/>
      <c r="AI87" s="2774"/>
      <c r="AJ87" s="1332"/>
      <c r="AK87" s="1333"/>
      <c r="AL87" s="2777"/>
      <c r="AM87" s="330"/>
      <c r="AN87" s="330"/>
    </row>
    <row r="88" spans="2:40" ht="12" customHeight="1">
      <c r="B88" s="1309">
        <v>82</v>
      </c>
      <c r="C88" s="2340" t="s">
        <v>953</v>
      </c>
      <c r="D88" s="1334" t="s">
        <v>237</v>
      </c>
      <c r="E88" s="1335" t="s">
        <v>253</v>
      </c>
      <c r="F88" s="1336"/>
      <c r="G88" s="1324"/>
      <c r="H88" s="1324"/>
      <c r="I88" s="1324"/>
      <c r="J88" s="1324"/>
      <c r="K88" s="1324"/>
      <c r="L88" s="1324"/>
      <c r="M88" s="1325"/>
      <c r="N88" s="1337"/>
      <c r="O88" s="1324"/>
      <c r="P88" s="1324"/>
      <c r="Q88" s="1324"/>
      <c r="R88" s="1337"/>
      <c r="S88" s="1324"/>
      <c r="T88" s="1325"/>
      <c r="U88" s="1325"/>
      <c r="V88" s="1327"/>
      <c r="W88" s="1328"/>
      <c r="X88" s="1329"/>
      <c r="Y88" s="1338">
        <f t="shared" si="51"/>
        <v>0</v>
      </c>
      <c r="Z88" s="1339">
        <f t="shared" si="42"/>
        <v>0</v>
      </c>
      <c r="AA88" s="2762"/>
      <c r="AB88" s="2763"/>
      <c r="AC88" s="2763"/>
      <c r="AD88" s="2763"/>
      <c r="AE88" s="2764"/>
      <c r="AF88" s="2765"/>
      <c r="AG88" s="1338">
        <f t="shared" si="52"/>
        <v>0</v>
      </c>
      <c r="AH88" s="2763"/>
      <c r="AI88" s="2775"/>
      <c r="AJ88" s="1340"/>
      <c r="AK88" s="1341"/>
      <c r="AL88" s="2778"/>
      <c r="AM88" s="330"/>
      <c r="AN88" s="330"/>
    </row>
    <row r="89" spans="2:40" ht="12.75">
      <c r="B89" s="1309">
        <v>83</v>
      </c>
      <c r="C89" s="2340" t="s">
        <v>953</v>
      </c>
      <c r="D89" s="1334" t="s">
        <v>238</v>
      </c>
      <c r="E89" s="1335" t="s">
        <v>253</v>
      </c>
      <c r="F89" s="1336"/>
      <c r="G89" s="1324"/>
      <c r="H89" s="1324"/>
      <c r="I89" s="1324"/>
      <c r="J89" s="1324"/>
      <c r="K89" s="1324"/>
      <c r="L89" s="1325"/>
      <c r="M89" s="1325"/>
      <c r="N89" s="1337"/>
      <c r="O89" s="1324"/>
      <c r="P89" s="1324"/>
      <c r="Q89" s="1324"/>
      <c r="R89" s="1337"/>
      <c r="S89" s="1324"/>
      <c r="T89" s="1325"/>
      <c r="U89" s="1325"/>
      <c r="V89" s="1327"/>
      <c r="W89" s="1328"/>
      <c r="X89" s="1329"/>
      <c r="Y89" s="1338">
        <f t="shared" si="51"/>
        <v>0</v>
      </c>
      <c r="Z89" s="1339">
        <f t="shared" si="42"/>
        <v>0</v>
      </c>
      <c r="AA89" s="2762"/>
      <c r="AB89" s="2763"/>
      <c r="AC89" s="2763"/>
      <c r="AD89" s="2763"/>
      <c r="AE89" s="2764"/>
      <c r="AF89" s="2766"/>
      <c r="AG89" s="1338">
        <f t="shared" si="52"/>
        <v>0</v>
      </c>
      <c r="AH89" s="2763"/>
      <c r="AI89" s="2775"/>
      <c r="AJ89" s="1340"/>
      <c r="AK89" s="1341"/>
      <c r="AL89" s="2778"/>
      <c r="AM89" s="330"/>
      <c r="AN89" s="330"/>
    </row>
    <row r="90" spans="2:40" ht="12.75">
      <c r="B90" s="1309">
        <v>84</v>
      </c>
      <c r="C90" s="2340" t="s">
        <v>953</v>
      </c>
      <c r="D90" s="1334" t="s">
        <v>239</v>
      </c>
      <c r="E90" s="1335" t="s">
        <v>253</v>
      </c>
      <c r="F90" s="1336"/>
      <c r="G90" s="1324"/>
      <c r="H90" s="1324"/>
      <c r="I90" s="1324"/>
      <c r="J90" s="1324"/>
      <c r="K90" s="1324"/>
      <c r="L90" s="1325"/>
      <c r="M90" s="1325"/>
      <c r="N90" s="1337"/>
      <c r="O90" s="1324"/>
      <c r="P90" s="1324"/>
      <c r="Q90" s="1324"/>
      <c r="R90" s="1337"/>
      <c r="S90" s="1324"/>
      <c r="T90" s="1325"/>
      <c r="U90" s="1325"/>
      <c r="V90" s="1327"/>
      <c r="W90" s="1328"/>
      <c r="X90" s="1329"/>
      <c r="Y90" s="1338">
        <f t="shared" si="51"/>
        <v>0</v>
      </c>
      <c r="Z90" s="1339">
        <f t="shared" si="42"/>
        <v>0</v>
      </c>
      <c r="AA90" s="2762"/>
      <c r="AB90" s="2763"/>
      <c r="AC90" s="2763"/>
      <c r="AD90" s="2767"/>
      <c r="AE90" s="2768"/>
      <c r="AF90" s="2765"/>
      <c r="AG90" s="1338">
        <f t="shared" si="52"/>
        <v>0</v>
      </c>
      <c r="AH90" s="2763"/>
      <c r="AI90" s="2775"/>
      <c r="AJ90" s="1340"/>
      <c r="AK90" s="1341"/>
      <c r="AL90" s="2778"/>
      <c r="AM90" s="330"/>
      <c r="AN90" s="330"/>
    </row>
    <row r="91" spans="2:40" ht="12.75">
      <c r="B91" s="1309">
        <v>85</v>
      </c>
      <c r="C91" s="2340" t="s">
        <v>953</v>
      </c>
      <c r="D91" s="1334" t="s">
        <v>240</v>
      </c>
      <c r="E91" s="1335" t="s">
        <v>253</v>
      </c>
      <c r="F91" s="1336"/>
      <c r="G91" s="1324"/>
      <c r="H91" s="1324"/>
      <c r="I91" s="1324"/>
      <c r="J91" s="1324"/>
      <c r="K91" s="1324"/>
      <c r="L91" s="1325"/>
      <c r="M91" s="1325"/>
      <c r="N91" s="1337"/>
      <c r="O91" s="1324"/>
      <c r="P91" s="1324"/>
      <c r="Q91" s="1324"/>
      <c r="R91" s="1337"/>
      <c r="S91" s="1324"/>
      <c r="T91" s="1325"/>
      <c r="U91" s="1325"/>
      <c r="V91" s="1327"/>
      <c r="W91" s="1328"/>
      <c r="X91" s="1329"/>
      <c r="Y91" s="1338">
        <f t="shared" si="51"/>
        <v>0</v>
      </c>
      <c r="Z91" s="1339">
        <f t="shared" si="42"/>
        <v>0</v>
      </c>
      <c r="AA91" s="2762"/>
      <c r="AB91" s="2763"/>
      <c r="AC91" s="2763"/>
      <c r="AD91" s="2767"/>
      <c r="AE91" s="2768"/>
      <c r="AF91" s="2765"/>
      <c r="AG91" s="1338">
        <f t="shared" si="52"/>
        <v>0</v>
      </c>
      <c r="AH91" s="2763"/>
      <c r="AI91" s="2775"/>
      <c r="AJ91" s="1340"/>
      <c r="AK91" s="1341"/>
      <c r="AL91" s="2778"/>
      <c r="AM91" s="330"/>
      <c r="AN91" s="330"/>
    </row>
    <row r="92" spans="2:40" ht="12.75">
      <c r="B92" s="1309">
        <v>86</v>
      </c>
      <c r="C92" s="2340" t="s">
        <v>953</v>
      </c>
      <c r="D92" s="1334" t="s">
        <v>241</v>
      </c>
      <c r="E92" s="1335" t="s">
        <v>253</v>
      </c>
      <c r="F92" s="1336"/>
      <c r="G92" s="1324"/>
      <c r="H92" s="1324"/>
      <c r="I92" s="1324"/>
      <c r="J92" s="1324"/>
      <c r="K92" s="1324"/>
      <c r="L92" s="1325"/>
      <c r="M92" s="1325"/>
      <c r="N92" s="1337"/>
      <c r="O92" s="1324"/>
      <c r="P92" s="1324"/>
      <c r="Q92" s="1324"/>
      <c r="R92" s="1337"/>
      <c r="S92" s="1324"/>
      <c r="T92" s="1325"/>
      <c r="U92" s="1325"/>
      <c r="V92" s="1327"/>
      <c r="W92" s="1328"/>
      <c r="X92" s="1329"/>
      <c r="Y92" s="1338">
        <f t="shared" si="51"/>
        <v>0</v>
      </c>
      <c r="Z92" s="1339">
        <f t="shared" si="42"/>
        <v>0</v>
      </c>
      <c r="AA92" s="2762"/>
      <c r="AB92" s="2763"/>
      <c r="AC92" s="2763"/>
      <c r="AD92" s="2767"/>
      <c r="AE92" s="2768"/>
      <c r="AF92" s="2765"/>
      <c r="AG92" s="1338">
        <f t="shared" si="52"/>
        <v>0</v>
      </c>
      <c r="AH92" s="2763"/>
      <c r="AI92" s="2775"/>
      <c r="AJ92" s="1340"/>
      <c r="AK92" s="1341"/>
      <c r="AL92" s="2778"/>
      <c r="AM92" s="330"/>
      <c r="AN92" s="330"/>
    </row>
    <row r="93" spans="2:40" ht="12.75">
      <c r="B93" s="1309">
        <v>87</v>
      </c>
      <c r="C93" s="2345" t="s">
        <v>953</v>
      </c>
      <c r="D93" s="2346" t="s">
        <v>242</v>
      </c>
      <c r="E93" s="2347" t="s">
        <v>253</v>
      </c>
      <c r="F93" s="2348"/>
      <c r="G93" s="2349"/>
      <c r="H93" s="2349"/>
      <c r="I93" s="2349"/>
      <c r="J93" s="2349"/>
      <c r="K93" s="2349"/>
      <c r="L93" s="2350"/>
      <c r="M93" s="2350"/>
      <c r="N93" s="2351"/>
      <c r="O93" s="2349"/>
      <c r="P93" s="2349"/>
      <c r="Q93" s="2349"/>
      <c r="R93" s="2351"/>
      <c r="S93" s="2349"/>
      <c r="T93" s="2350"/>
      <c r="U93" s="2350"/>
      <c r="V93" s="2352"/>
      <c r="W93" s="2353"/>
      <c r="X93" s="2354"/>
      <c r="Y93" s="2355">
        <f t="shared" si="51"/>
        <v>0</v>
      </c>
      <c r="Z93" s="2356">
        <f t="shared" si="42"/>
        <v>0</v>
      </c>
      <c r="AA93" s="2769"/>
      <c r="AB93" s="2770"/>
      <c r="AC93" s="2770"/>
      <c r="AD93" s="2771"/>
      <c r="AE93" s="2772"/>
      <c r="AF93" s="2773"/>
      <c r="AG93" s="2355">
        <f t="shared" si="52"/>
        <v>0</v>
      </c>
      <c r="AH93" s="2770"/>
      <c r="AI93" s="2776"/>
      <c r="AJ93" s="2357"/>
      <c r="AK93" s="2358"/>
      <c r="AL93" s="2779"/>
      <c r="AM93" s="330"/>
      <c r="AN93" s="330"/>
    </row>
    <row r="94" spans="2:40" s="673" customFormat="1" ht="13.5" thickBot="1">
      <c r="B94" s="2343">
        <v>88</v>
      </c>
      <c r="C94" s="2344" t="s">
        <v>954</v>
      </c>
      <c r="D94" s="1342" t="s">
        <v>243</v>
      </c>
      <c r="E94" s="1335" t="s">
        <v>253</v>
      </c>
      <c r="F94" s="1371">
        <f t="shared" ref="F94:V94" si="53">SUM(F87:F93)</f>
        <v>0</v>
      </c>
      <c r="G94" s="1372">
        <f t="shared" si="53"/>
        <v>0</v>
      </c>
      <c r="H94" s="1372">
        <f t="shared" si="53"/>
        <v>0</v>
      </c>
      <c r="I94" s="1372">
        <f t="shared" si="53"/>
        <v>0</v>
      </c>
      <c r="J94" s="1372">
        <f t="shared" si="53"/>
        <v>0</v>
      </c>
      <c r="K94" s="1372">
        <f t="shared" si="53"/>
        <v>0</v>
      </c>
      <c r="L94" s="1349">
        <f t="shared" si="53"/>
        <v>0</v>
      </c>
      <c r="M94" s="1349">
        <f t="shared" si="53"/>
        <v>0</v>
      </c>
      <c r="N94" s="1346">
        <f t="shared" si="53"/>
        <v>0</v>
      </c>
      <c r="O94" s="1372">
        <f t="shared" si="53"/>
        <v>0</v>
      </c>
      <c r="P94" s="1372">
        <f t="shared" si="53"/>
        <v>0</v>
      </c>
      <c r="Q94" s="1372">
        <f t="shared" si="53"/>
        <v>0</v>
      </c>
      <c r="R94" s="1346">
        <f t="shared" si="53"/>
        <v>0</v>
      </c>
      <c r="S94" s="1372">
        <f t="shared" si="53"/>
        <v>0</v>
      </c>
      <c r="T94" s="1349">
        <f t="shared" si="53"/>
        <v>0</v>
      </c>
      <c r="U94" s="1349">
        <f t="shared" si="53"/>
        <v>0</v>
      </c>
      <c r="V94" s="1350">
        <f t="shared" si="53"/>
        <v>0</v>
      </c>
      <c r="W94" s="1343"/>
      <c r="X94" s="1344"/>
      <c r="Y94" s="1345">
        <f t="shared" ref="Y94:Z94" si="54">SUM(Y87:Y93)</f>
        <v>0</v>
      </c>
      <c r="Z94" s="1346">
        <f t="shared" si="54"/>
        <v>0</v>
      </c>
      <c r="AA94" s="1347">
        <f t="shared" ref="AA94:AE94" si="55">SUM(AA87:AA93)</f>
        <v>0</v>
      </c>
      <c r="AB94" s="1348">
        <f t="shared" si="55"/>
        <v>0</v>
      </c>
      <c r="AC94" s="1348">
        <f t="shared" si="55"/>
        <v>0</v>
      </c>
      <c r="AD94" s="1349">
        <f t="shared" si="55"/>
        <v>0</v>
      </c>
      <c r="AE94" s="1350">
        <f t="shared" si="55"/>
        <v>0</v>
      </c>
      <c r="AF94" s="1346">
        <f>SUM(Y94,AA94,AB94,AD94)</f>
        <v>0</v>
      </c>
      <c r="AG94" s="1345">
        <f>SUM(AG87:AG93)</f>
        <v>0</v>
      </c>
      <c r="AH94" s="1348">
        <f>SUM(AH87:AH93)</f>
        <v>0</v>
      </c>
      <c r="AI94" s="1346">
        <f>SUM(AI87:AI93)</f>
        <v>0</v>
      </c>
      <c r="AJ94" s="1347">
        <f>SUM(AJ87:AJ93)</f>
        <v>0</v>
      </c>
      <c r="AK94" s="1351">
        <f>SUM(AK87:AK93)</f>
        <v>0</v>
      </c>
      <c r="AL94" s="1352">
        <f>SUM(AC94,AE94,AH94,AI94)</f>
        <v>0</v>
      </c>
      <c r="AM94" s="672"/>
      <c r="AN94" s="672"/>
    </row>
    <row r="95" spans="2:40" ht="11.25" customHeight="1">
      <c r="B95" s="1308">
        <v>89</v>
      </c>
      <c r="C95" s="2339" t="s">
        <v>953</v>
      </c>
      <c r="D95" s="1321" t="s">
        <v>235</v>
      </c>
      <c r="E95" s="1321" t="s">
        <v>254</v>
      </c>
      <c r="F95" s="1322"/>
      <c r="G95" s="1323"/>
      <c r="H95" s="1324"/>
      <c r="I95" s="1324"/>
      <c r="J95" s="1324"/>
      <c r="K95" s="1324"/>
      <c r="L95" s="1324"/>
      <c r="M95" s="1325"/>
      <c r="N95" s="1326"/>
      <c r="O95" s="1324"/>
      <c r="P95" s="1324"/>
      <c r="Q95" s="1324"/>
      <c r="R95" s="1326"/>
      <c r="S95" s="1324"/>
      <c r="T95" s="1325"/>
      <c r="U95" s="1325"/>
      <c r="V95" s="1327"/>
      <c r="W95" s="1328"/>
      <c r="X95" s="1329"/>
      <c r="Y95" s="1330">
        <f t="shared" ref="Y95:Y101" si="56">+$I95*(W95+X95)</f>
        <v>0</v>
      </c>
      <c r="Z95" s="1331">
        <f t="shared" si="42"/>
        <v>0</v>
      </c>
      <c r="AA95" s="2758"/>
      <c r="AB95" s="2759"/>
      <c r="AC95" s="2759"/>
      <c r="AD95" s="2759"/>
      <c r="AE95" s="2760"/>
      <c r="AF95" s="2761"/>
      <c r="AG95" s="1330">
        <f t="shared" ref="AG95:AG101" si="57">+$K95*(W95+X95)</f>
        <v>0</v>
      </c>
      <c r="AH95" s="2759"/>
      <c r="AI95" s="2774"/>
      <c r="AJ95" s="1332"/>
      <c r="AK95" s="1333"/>
      <c r="AL95" s="2777"/>
      <c r="AM95" s="330"/>
      <c r="AN95" s="330"/>
    </row>
    <row r="96" spans="2:40" ht="12" customHeight="1">
      <c r="B96" s="1309">
        <v>90</v>
      </c>
      <c r="C96" s="2340" t="s">
        <v>953</v>
      </c>
      <c r="D96" s="1334" t="s">
        <v>237</v>
      </c>
      <c r="E96" s="1335" t="s">
        <v>254</v>
      </c>
      <c r="F96" s="1336"/>
      <c r="G96" s="1324"/>
      <c r="H96" s="1324"/>
      <c r="I96" s="1324"/>
      <c r="J96" s="1324"/>
      <c r="K96" s="1324"/>
      <c r="L96" s="1324"/>
      <c r="M96" s="1325"/>
      <c r="N96" s="1337"/>
      <c r="O96" s="1324"/>
      <c r="P96" s="1324"/>
      <c r="Q96" s="1324"/>
      <c r="R96" s="1337"/>
      <c r="S96" s="1324"/>
      <c r="T96" s="1325"/>
      <c r="U96" s="1325"/>
      <c r="V96" s="1327"/>
      <c r="W96" s="1328"/>
      <c r="X96" s="1329"/>
      <c r="Y96" s="1338">
        <f t="shared" si="56"/>
        <v>0</v>
      </c>
      <c r="Z96" s="1339">
        <f t="shared" si="42"/>
        <v>0</v>
      </c>
      <c r="AA96" s="2762"/>
      <c r="AB96" s="2763"/>
      <c r="AC96" s="2763"/>
      <c r="AD96" s="2763"/>
      <c r="AE96" s="2764"/>
      <c r="AF96" s="2765"/>
      <c r="AG96" s="1338">
        <f t="shared" si="57"/>
        <v>0</v>
      </c>
      <c r="AH96" s="2763"/>
      <c r="AI96" s="2775"/>
      <c r="AJ96" s="1340"/>
      <c r="AK96" s="1341"/>
      <c r="AL96" s="2778"/>
      <c r="AM96" s="330"/>
      <c r="AN96" s="330"/>
    </row>
    <row r="97" spans="2:40" ht="12.75">
      <c r="B97" s="1309">
        <v>91</v>
      </c>
      <c r="C97" s="2340" t="s">
        <v>953</v>
      </c>
      <c r="D97" s="1334" t="s">
        <v>238</v>
      </c>
      <c r="E97" s="1335" t="s">
        <v>254</v>
      </c>
      <c r="F97" s="1336"/>
      <c r="G97" s="1324"/>
      <c r="H97" s="1324"/>
      <c r="I97" s="1324"/>
      <c r="J97" s="1324"/>
      <c r="K97" s="1324"/>
      <c r="L97" s="1325"/>
      <c r="M97" s="1325"/>
      <c r="N97" s="1337"/>
      <c r="O97" s="1324"/>
      <c r="P97" s="1324"/>
      <c r="Q97" s="1324"/>
      <c r="R97" s="1337"/>
      <c r="S97" s="1324"/>
      <c r="T97" s="1325"/>
      <c r="U97" s="1325"/>
      <c r="V97" s="1327"/>
      <c r="W97" s="1328"/>
      <c r="X97" s="1329"/>
      <c r="Y97" s="1338">
        <f t="shared" si="56"/>
        <v>0</v>
      </c>
      <c r="Z97" s="1339">
        <f t="shared" si="42"/>
        <v>0</v>
      </c>
      <c r="AA97" s="2762"/>
      <c r="AB97" s="2763"/>
      <c r="AC97" s="2763"/>
      <c r="AD97" s="2763"/>
      <c r="AE97" s="2764"/>
      <c r="AF97" s="2766"/>
      <c r="AG97" s="1338">
        <f t="shared" si="57"/>
        <v>0</v>
      </c>
      <c r="AH97" s="2763"/>
      <c r="AI97" s="2775"/>
      <c r="AJ97" s="1340"/>
      <c r="AK97" s="1341"/>
      <c r="AL97" s="2778"/>
      <c r="AM97" s="330"/>
      <c r="AN97" s="330"/>
    </row>
    <row r="98" spans="2:40" ht="12.75">
      <c r="B98" s="1309">
        <v>92</v>
      </c>
      <c r="C98" s="2340" t="s">
        <v>953</v>
      </c>
      <c r="D98" s="1334" t="s">
        <v>239</v>
      </c>
      <c r="E98" s="1335" t="s">
        <v>254</v>
      </c>
      <c r="F98" s="1336"/>
      <c r="G98" s="1324"/>
      <c r="H98" s="1324"/>
      <c r="I98" s="1324"/>
      <c r="J98" s="1324"/>
      <c r="K98" s="1324"/>
      <c r="L98" s="1325"/>
      <c r="M98" s="1325"/>
      <c r="N98" s="1337"/>
      <c r="O98" s="1324"/>
      <c r="P98" s="1324"/>
      <c r="Q98" s="1324"/>
      <c r="R98" s="1337"/>
      <c r="S98" s="1324"/>
      <c r="T98" s="1325"/>
      <c r="U98" s="1325"/>
      <c r="V98" s="1327"/>
      <c r="W98" s="1328"/>
      <c r="X98" s="1329"/>
      <c r="Y98" s="1338">
        <f t="shared" si="56"/>
        <v>0</v>
      </c>
      <c r="Z98" s="1339">
        <f t="shared" si="42"/>
        <v>0</v>
      </c>
      <c r="AA98" s="2762"/>
      <c r="AB98" s="2763"/>
      <c r="AC98" s="2763"/>
      <c r="AD98" s="2767"/>
      <c r="AE98" s="2768"/>
      <c r="AF98" s="2765"/>
      <c r="AG98" s="1338">
        <f t="shared" si="57"/>
        <v>0</v>
      </c>
      <c r="AH98" s="2763"/>
      <c r="AI98" s="2775"/>
      <c r="AJ98" s="1340"/>
      <c r="AK98" s="1341"/>
      <c r="AL98" s="2778"/>
      <c r="AM98" s="330"/>
      <c r="AN98" s="330"/>
    </row>
    <row r="99" spans="2:40" ht="12.75">
      <c r="B99" s="1309">
        <v>93</v>
      </c>
      <c r="C99" s="2340" t="s">
        <v>953</v>
      </c>
      <c r="D99" s="1334" t="s">
        <v>240</v>
      </c>
      <c r="E99" s="1335" t="s">
        <v>254</v>
      </c>
      <c r="F99" s="1336"/>
      <c r="G99" s="1324"/>
      <c r="H99" s="1324"/>
      <c r="I99" s="1324"/>
      <c r="J99" s="1324"/>
      <c r="K99" s="1324"/>
      <c r="L99" s="1325"/>
      <c r="M99" s="1325"/>
      <c r="N99" s="1337"/>
      <c r="O99" s="1324"/>
      <c r="P99" s="1324"/>
      <c r="Q99" s="1324"/>
      <c r="R99" s="1337"/>
      <c r="S99" s="1324"/>
      <c r="T99" s="1325"/>
      <c r="U99" s="1325"/>
      <c r="V99" s="1327"/>
      <c r="W99" s="1328"/>
      <c r="X99" s="1329"/>
      <c r="Y99" s="1338">
        <f t="shared" si="56"/>
        <v>0</v>
      </c>
      <c r="Z99" s="1339">
        <f t="shared" si="42"/>
        <v>0</v>
      </c>
      <c r="AA99" s="2762"/>
      <c r="AB99" s="2763"/>
      <c r="AC99" s="2763"/>
      <c r="AD99" s="2767"/>
      <c r="AE99" s="2768"/>
      <c r="AF99" s="2765"/>
      <c r="AG99" s="1338">
        <f t="shared" si="57"/>
        <v>0</v>
      </c>
      <c r="AH99" s="2763"/>
      <c r="AI99" s="2775"/>
      <c r="AJ99" s="1340"/>
      <c r="AK99" s="1341"/>
      <c r="AL99" s="2778"/>
      <c r="AM99" s="330"/>
      <c r="AN99" s="330"/>
    </row>
    <row r="100" spans="2:40" ht="12.75">
      <c r="B100" s="1309">
        <v>94</v>
      </c>
      <c r="C100" s="2340" t="s">
        <v>953</v>
      </c>
      <c r="D100" s="1334" t="s">
        <v>241</v>
      </c>
      <c r="E100" s="1335" t="s">
        <v>254</v>
      </c>
      <c r="F100" s="1336"/>
      <c r="G100" s="1324"/>
      <c r="H100" s="1324"/>
      <c r="I100" s="1324"/>
      <c r="J100" s="1324"/>
      <c r="K100" s="1324"/>
      <c r="L100" s="1325"/>
      <c r="M100" s="1325"/>
      <c r="N100" s="1337"/>
      <c r="O100" s="1324"/>
      <c r="P100" s="1324"/>
      <c r="Q100" s="1324"/>
      <c r="R100" s="1337"/>
      <c r="S100" s="1324"/>
      <c r="T100" s="1325"/>
      <c r="U100" s="1325"/>
      <c r="V100" s="1327"/>
      <c r="W100" s="1328"/>
      <c r="X100" s="1329"/>
      <c r="Y100" s="1338">
        <f t="shared" si="56"/>
        <v>0</v>
      </c>
      <c r="Z100" s="1339">
        <f t="shared" si="42"/>
        <v>0</v>
      </c>
      <c r="AA100" s="2762"/>
      <c r="AB100" s="2763"/>
      <c r="AC100" s="2763"/>
      <c r="AD100" s="2767"/>
      <c r="AE100" s="2768"/>
      <c r="AF100" s="2765"/>
      <c r="AG100" s="1338">
        <f t="shared" si="57"/>
        <v>0</v>
      </c>
      <c r="AH100" s="2763"/>
      <c r="AI100" s="2775"/>
      <c r="AJ100" s="1340"/>
      <c r="AK100" s="1341"/>
      <c r="AL100" s="2778"/>
      <c r="AM100" s="330"/>
      <c r="AN100" s="330"/>
    </row>
    <row r="101" spans="2:40" ht="12.75">
      <c r="B101" s="1309">
        <v>95</v>
      </c>
      <c r="C101" s="2345" t="s">
        <v>953</v>
      </c>
      <c r="D101" s="2346" t="s">
        <v>242</v>
      </c>
      <c r="E101" s="2347" t="s">
        <v>254</v>
      </c>
      <c r="F101" s="2348"/>
      <c r="G101" s="2349"/>
      <c r="H101" s="2349"/>
      <c r="I101" s="2349"/>
      <c r="J101" s="2349"/>
      <c r="K101" s="2349"/>
      <c r="L101" s="2350"/>
      <c r="M101" s="2350"/>
      <c r="N101" s="2351"/>
      <c r="O101" s="2349"/>
      <c r="P101" s="2349"/>
      <c r="Q101" s="2349"/>
      <c r="R101" s="2351"/>
      <c r="S101" s="2349"/>
      <c r="T101" s="2350"/>
      <c r="U101" s="2350"/>
      <c r="V101" s="2352"/>
      <c r="W101" s="2353"/>
      <c r="X101" s="2354"/>
      <c r="Y101" s="2355">
        <f t="shared" si="56"/>
        <v>0</v>
      </c>
      <c r="Z101" s="2356">
        <f t="shared" si="42"/>
        <v>0</v>
      </c>
      <c r="AA101" s="2769"/>
      <c r="AB101" s="2770"/>
      <c r="AC101" s="2770"/>
      <c r="AD101" s="2771"/>
      <c r="AE101" s="2772"/>
      <c r="AF101" s="2773"/>
      <c r="AG101" s="2355">
        <f t="shared" si="57"/>
        <v>0</v>
      </c>
      <c r="AH101" s="2770"/>
      <c r="AI101" s="2776"/>
      <c r="AJ101" s="2357"/>
      <c r="AK101" s="2358"/>
      <c r="AL101" s="2779"/>
      <c r="AM101" s="330"/>
      <c r="AN101" s="330"/>
    </row>
    <row r="102" spans="2:40" s="673" customFormat="1" ht="13.5" thickBot="1">
      <c r="B102" s="2343">
        <v>96</v>
      </c>
      <c r="C102" s="2344" t="s">
        <v>954</v>
      </c>
      <c r="D102" s="1342" t="s">
        <v>243</v>
      </c>
      <c r="E102" s="1335" t="s">
        <v>254</v>
      </c>
      <c r="F102" s="1371">
        <f t="shared" ref="F102:V102" si="58">SUM(F95:F101)</f>
        <v>0</v>
      </c>
      <c r="G102" s="1372">
        <f t="shared" si="58"/>
        <v>0</v>
      </c>
      <c r="H102" s="1372">
        <f t="shared" si="58"/>
        <v>0</v>
      </c>
      <c r="I102" s="1372">
        <f t="shared" si="58"/>
        <v>0</v>
      </c>
      <c r="J102" s="1372">
        <f t="shared" si="58"/>
        <v>0</v>
      </c>
      <c r="K102" s="1372">
        <f t="shared" si="58"/>
        <v>0</v>
      </c>
      <c r="L102" s="1349">
        <f t="shared" si="58"/>
        <v>0</v>
      </c>
      <c r="M102" s="1349">
        <f t="shared" si="58"/>
        <v>0</v>
      </c>
      <c r="N102" s="1346">
        <f t="shared" si="58"/>
        <v>0</v>
      </c>
      <c r="O102" s="1372">
        <f t="shared" si="58"/>
        <v>0</v>
      </c>
      <c r="P102" s="1372">
        <f t="shared" si="58"/>
        <v>0</v>
      </c>
      <c r="Q102" s="1372">
        <f t="shared" si="58"/>
        <v>0</v>
      </c>
      <c r="R102" s="1346">
        <f t="shared" si="58"/>
        <v>0</v>
      </c>
      <c r="S102" s="1372">
        <f t="shared" si="58"/>
        <v>0</v>
      </c>
      <c r="T102" s="1349">
        <f t="shared" si="58"/>
        <v>0</v>
      </c>
      <c r="U102" s="1349">
        <f t="shared" si="58"/>
        <v>0</v>
      </c>
      <c r="V102" s="1350">
        <f t="shared" si="58"/>
        <v>0</v>
      </c>
      <c r="W102" s="1343"/>
      <c r="X102" s="1344"/>
      <c r="Y102" s="1345">
        <f t="shared" ref="Y102:Z102" si="59">SUM(Y95:Y101)</f>
        <v>0</v>
      </c>
      <c r="Z102" s="1346">
        <f t="shared" si="59"/>
        <v>0</v>
      </c>
      <c r="AA102" s="1347">
        <f t="shared" ref="AA102:AE102" si="60">SUM(AA95:AA101)</f>
        <v>0</v>
      </c>
      <c r="AB102" s="1348">
        <f t="shared" si="60"/>
        <v>0</v>
      </c>
      <c r="AC102" s="1348">
        <f t="shared" si="60"/>
        <v>0</v>
      </c>
      <c r="AD102" s="1349">
        <f t="shared" si="60"/>
        <v>0</v>
      </c>
      <c r="AE102" s="1350">
        <f t="shared" si="60"/>
        <v>0</v>
      </c>
      <c r="AF102" s="1346">
        <f>SUM(Y102,AA102,AB102,AD102)</f>
        <v>0</v>
      </c>
      <c r="AG102" s="1345">
        <f>SUM(AG95:AG101)</f>
        <v>0</v>
      </c>
      <c r="AH102" s="1348">
        <f>SUM(AH95:AH101)</f>
        <v>0</v>
      </c>
      <c r="AI102" s="1346">
        <f>SUM(AI95:AI101)</f>
        <v>0</v>
      </c>
      <c r="AJ102" s="1347">
        <f>SUM(AJ95:AJ101)</f>
        <v>0</v>
      </c>
      <c r="AK102" s="1351">
        <f>SUM(AK95:AK101)</f>
        <v>0</v>
      </c>
      <c r="AL102" s="1352">
        <f>SUM(AC102,AE102,AH102,AI102)</f>
        <v>0</v>
      </c>
      <c r="AM102" s="672"/>
      <c r="AN102" s="672"/>
    </row>
    <row r="103" spans="2:40" ht="11.25" customHeight="1">
      <c r="B103" s="1308">
        <v>97</v>
      </c>
      <c r="C103" s="2339" t="s">
        <v>953</v>
      </c>
      <c r="D103" s="1321" t="s">
        <v>235</v>
      </c>
      <c r="E103" s="1321" t="s">
        <v>255</v>
      </c>
      <c r="F103" s="1322"/>
      <c r="G103" s="1323"/>
      <c r="H103" s="1324"/>
      <c r="I103" s="1324"/>
      <c r="J103" s="1324"/>
      <c r="K103" s="1324"/>
      <c r="L103" s="1324"/>
      <c r="M103" s="1325"/>
      <c r="N103" s="1326"/>
      <c r="O103" s="1324"/>
      <c r="P103" s="1324"/>
      <c r="Q103" s="1324"/>
      <c r="R103" s="1326"/>
      <c r="S103" s="1324"/>
      <c r="T103" s="1325"/>
      <c r="U103" s="1325"/>
      <c r="V103" s="1327"/>
      <c r="W103" s="1328"/>
      <c r="X103" s="1329"/>
      <c r="Y103" s="1330">
        <f t="shared" ref="Y103:Y109" si="61">+$I103*(W103+X103)</f>
        <v>0</v>
      </c>
      <c r="Z103" s="1331">
        <f t="shared" si="42"/>
        <v>0</v>
      </c>
      <c r="AA103" s="2758"/>
      <c r="AB103" s="2759"/>
      <c r="AC103" s="2759"/>
      <c r="AD103" s="2759"/>
      <c r="AE103" s="2760"/>
      <c r="AF103" s="2761"/>
      <c r="AG103" s="1330">
        <f t="shared" ref="AG103:AG109" si="62">+$K103*(W103+X103)</f>
        <v>0</v>
      </c>
      <c r="AH103" s="2759"/>
      <c r="AI103" s="2774"/>
      <c r="AJ103" s="1332"/>
      <c r="AK103" s="1333"/>
      <c r="AL103" s="2777"/>
      <c r="AM103" s="330"/>
      <c r="AN103" s="330"/>
    </row>
    <row r="104" spans="2:40" ht="12" customHeight="1">
      <c r="B104" s="1309">
        <v>98</v>
      </c>
      <c r="C104" s="2340" t="s">
        <v>953</v>
      </c>
      <c r="D104" s="1334" t="s">
        <v>237</v>
      </c>
      <c r="E104" s="1335" t="s">
        <v>255</v>
      </c>
      <c r="F104" s="1336"/>
      <c r="G104" s="1324"/>
      <c r="H104" s="1324"/>
      <c r="I104" s="1324"/>
      <c r="J104" s="1324"/>
      <c r="K104" s="1324"/>
      <c r="L104" s="1324"/>
      <c r="M104" s="1325"/>
      <c r="N104" s="1337"/>
      <c r="O104" s="1324"/>
      <c r="P104" s="1324"/>
      <c r="Q104" s="1324"/>
      <c r="R104" s="1337"/>
      <c r="S104" s="1324"/>
      <c r="T104" s="1325"/>
      <c r="U104" s="1325"/>
      <c r="V104" s="1327"/>
      <c r="W104" s="1328"/>
      <c r="X104" s="1329"/>
      <c r="Y104" s="1338">
        <f t="shared" si="61"/>
        <v>0</v>
      </c>
      <c r="Z104" s="1339">
        <f t="shared" si="42"/>
        <v>0</v>
      </c>
      <c r="AA104" s="2762"/>
      <c r="AB104" s="2763"/>
      <c r="AC104" s="2763"/>
      <c r="AD104" s="2763"/>
      <c r="AE104" s="2764"/>
      <c r="AF104" s="2765"/>
      <c r="AG104" s="1338">
        <f t="shared" si="62"/>
        <v>0</v>
      </c>
      <c r="AH104" s="2763"/>
      <c r="AI104" s="2775"/>
      <c r="AJ104" s="1340"/>
      <c r="AK104" s="1341"/>
      <c r="AL104" s="2778"/>
      <c r="AM104" s="330"/>
      <c r="AN104" s="330"/>
    </row>
    <row r="105" spans="2:40" ht="12.75">
      <c r="B105" s="1309">
        <v>99</v>
      </c>
      <c r="C105" s="2340" t="s">
        <v>953</v>
      </c>
      <c r="D105" s="1334" t="s">
        <v>238</v>
      </c>
      <c r="E105" s="1335" t="s">
        <v>255</v>
      </c>
      <c r="F105" s="1336"/>
      <c r="G105" s="1324"/>
      <c r="H105" s="1324"/>
      <c r="I105" s="1324"/>
      <c r="J105" s="1324"/>
      <c r="K105" s="1324"/>
      <c r="L105" s="1325"/>
      <c r="M105" s="1325"/>
      <c r="N105" s="1337"/>
      <c r="O105" s="1324"/>
      <c r="P105" s="1324"/>
      <c r="Q105" s="1324"/>
      <c r="R105" s="1337"/>
      <c r="S105" s="1324"/>
      <c r="T105" s="1325"/>
      <c r="U105" s="1325"/>
      <c r="V105" s="1327"/>
      <c r="W105" s="1328"/>
      <c r="X105" s="1329"/>
      <c r="Y105" s="1338">
        <f t="shared" si="61"/>
        <v>0</v>
      </c>
      <c r="Z105" s="1339">
        <f t="shared" si="42"/>
        <v>0</v>
      </c>
      <c r="AA105" s="2762"/>
      <c r="AB105" s="2763"/>
      <c r="AC105" s="2763"/>
      <c r="AD105" s="2763"/>
      <c r="AE105" s="2764"/>
      <c r="AF105" s="2766"/>
      <c r="AG105" s="1338">
        <f t="shared" si="62"/>
        <v>0</v>
      </c>
      <c r="AH105" s="2763"/>
      <c r="AI105" s="2775"/>
      <c r="AJ105" s="1340"/>
      <c r="AK105" s="1341"/>
      <c r="AL105" s="2778"/>
      <c r="AM105" s="330"/>
      <c r="AN105" s="330"/>
    </row>
    <row r="106" spans="2:40" ht="12.75">
      <c r="B106" s="1309">
        <v>100</v>
      </c>
      <c r="C106" s="2340" t="s">
        <v>953</v>
      </c>
      <c r="D106" s="1334" t="s">
        <v>239</v>
      </c>
      <c r="E106" s="1335" t="s">
        <v>255</v>
      </c>
      <c r="F106" s="1336"/>
      <c r="G106" s="1324"/>
      <c r="H106" s="1324"/>
      <c r="I106" s="1324"/>
      <c r="J106" s="1324"/>
      <c r="K106" s="1324"/>
      <c r="L106" s="1325"/>
      <c r="M106" s="1325"/>
      <c r="N106" s="1337"/>
      <c r="O106" s="1324"/>
      <c r="P106" s="1324"/>
      <c r="Q106" s="1324"/>
      <c r="R106" s="1337"/>
      <c r="S106" s="1324"/>
      <c r="T106" s="1325"/>
      <c r="U106" s="1325"/>
      <c r="V106" s="1327"/>
      <c r="W106" s="1328"/>
      <c r="X106" s="1329"/>
      <c r="Y106" s="1338">
        <f t="shared" si="61"/>
        <v>0</v>
      </c>
      <c r="Z106" s="1339">
        <f t="shared" si="42"/>
        <v>0</v>
      </c>
      <c r="AA106" s="2762"/>
      <c r="AB106" s="2763"/>
      <c r="AC106" s="2763"/>
      <c r="AD106" s="2767"/>
      <c r="AE106" s="2768"/>
      <c r="AF106" s="2765"/>
      <c r="AG106" s="1338">
        <f t="shared" si="62"/>
        <v>0</v>
      </c>
      <c r="AH106" s="2763"/>
      <c r="AI106" s="2775"/>
      <c r="AJ106" s="1340"/>
      <c r="AK106" s="1341"/>
      <c r="AL106" s="2778"/>
      <c r="AM106" s="330"/>
      <c r="AN106" s="330"/>
    </row>
    <row r="107" spans="2:40" ht="12.75">
      <c r="B107" s="1309">
        <v>101</v>
      </c>
      <c r="C107" s="2340" t="s">
        <v>953</v>
      </c>
      <c r="D107" s="1334" t="s">
        <v>240</v>
      </c>
      <c r="E107" s="1335" t="s">
        <v>255</v>
      </c>
      <c r="F107" s="1336"/>
      <c r="G107" s="1324"/>
      <c r="H107" s="1324"/>
      <c r="I107" s="1324"/>
      <c r="J107" s="1324"/>
      <c r="K107" s="1324"/>
      <c r="L107" s="1325"/>
      <c r="M107" s="1325"/>
      <c r="N107" s="1337"/>
      <c r="O107" s="1324"/>
      <c r="P107" s="1324"/>
      <c r="Q107" s="1324"/>
      <c r="R107" s="1337"/>
      <c r="S107" s="1324"/>
      <c r="T107" s="1325"/>
      <c r="U107" s="1325"/>
      <c r="V107" s="1327"/>
      <c r="W107" s="1328"/>
      <c r="X107" s="1329"/>
      <c r="Y107" s="1338">
        <f t="shared" si="61"/>
        <v>0</v>
      </c>
      <c r="Z107" s="1339">
        <f t="shared" si="42"/>
        <v>0</v>
      </c>
      <c r="AA107" s="2762"/>
      <c r="AB107" s="2763"/>
      <c r="AC107" s="2763"/>
      <c r="AD107" s="2767"/>
      <c r="AE107" s="2768"/>
      <c r="AF107" s="2765"/>
      <c r="AG107" s="1338">
        <f t="shared" si="62"/>
        <v>0</v>
      </c>
      <c r="AH107" s="2763"/>
      <c r="AI107" s="2775"/>
      <c r="AJ107" s="1340"/>
      <c r="AK107" s="1341"/>
      <c r="AL107" s="2778"/>
      <c r="AM107" s="330"/>
      <c r="AN107" s="330"/>
    </row>
    <row r="108" spans="2:40" ht="12.75">
      <c r="B108" s="1309">
        <v>102</v>
      </c>
      <c r="C108" s="2340" t="s">
        <v>953</v>
      </c>
      <c r="D108" s="1334" t="s">
        <v>241</v>
      </c>
      <c r="E108" s="1335" t="s">
        <v>255</v>
      </c>
      <c r="F108" s="1336"/>
      <c r="G108" s="1324"/>
      <c r="H108" s="1324"/>
      <c r="I108" s="1324"/>
      <c r="J108" s="1324"/>
      <c r="K108" s="1324"/>
      <c r="L108" s="1325"/>
      <c r="M108" s="1325"/>
      <c r="N108" s="1337"/>
      <c r="O108" s="1324"/>
      <c r="P108" s="1324"/>
      <c r="Q108" s="1324"/>
      <c r="R108" s="1337"/>
      <c r="S108" s="1324"/>
      <c r="T108" s="1325"/>
      <c r="U108" s="1325"/>
      <c r="V108" s="1327"/>
      <c r="W108" s="1328"/>
      <c r="X108" s="1329"/>
      <c r="Y108" s="1338">
        <f t="shared" si="61"/>
        <v>0</v>
      </c>
      <c r="Z108" s="1339">
        <f t="shared" si="42"/>
        <v>0</v>
      </c>
      <c r="AA108" s="2762"/>
      <c r="AB108" s="2763"/>
      <c r="AC108" s="2763"/>
      <c r="AD108" s="2767"/>
      <c r="AE108" s="2768"/>
      <c r="AF108" s="2765"/>
      <c r="AG108" s="1338">
        <f t="shared" si="62"/>
        <v>0</v>
      </c>
      <c r="AH108" s="2763"/>
      <c r="AI108" s="2775"/>
      <c r="AJ108" s="1340"/>
      <c r="AK108" s="1341"/>
      <c r="AL108" s="2778"/>
      <c r="AM108" s="330"/>
      <c r="AN108" s="330"/>
    </row>
    <row r="109" spans="2:40" ht="12.75">
      <c r="B109" s="1309">
        <v>103</v>
      </c>
      <c r="C109" s="2345" t="s">
        <v>953</v>
      </c>
      <c r="D109" s="2346" t="s">
        <v>242</v>
      </c>
      <c r="E109" s="2347" t="s">
        <v>255</v>
      </c>
      <c r="F109" s="2348"/>
      <c r="G109" s="2349"/>
      <c r="H109" s="2349"/>
      <c r="I109" s="2349"/>
      <c r="J109" s="2349"/>
      <c r="K109" s="2349"/>
      <c r="L109" s="2350"/>
      <c r="M109" s="2350"/>
      <c r="N109" s="2351"/>
      <c r="O109" s="2349"/>
      <c r="P109" s="2349"/>
      <c r="Q109" s="2349"/>
      <c r="R109" s="2351"/>
      <c r="S109" s="2349"/>
      <c r="T109" s="2350"/>
      <c r="U109" s="2350"/>
      <c r="V109" s="2352"/>
      <c r="W109" s="2353"/>
      <c r="X109" s="2354"/>
      <c r="Y109" s="2355">
        <f t="shared" si="61"/>
        <v>0</v>
      </c>
      <c r="Z109" s="2356">
        <f t="shared" si="42"/>
        <v>0</v>
      </c>
      <c r="AA109" s="2769"/>
      <c r="AB109" s="2770"/>
      <c r="AC109" s="2770"/>
      <c r="AD109" s="2771"/>
      <c r="AE109" s="2772"/>
      <c r="AF109" s="2773"/>
      <c r="AG109" s="2355">
        <f t="shared" si="62"/>
        <v>0</v>
      </c>
      <c r="AH109" s="2770"/>
      <c r="AI109" s="2776"/>
      <c r="AJ109" s="2357"/>
      <c r="AK109" s="2358"/>
      <c r="AL109" s="2779"/>
      <c r="AM109" s="330"/>
      <c r="AN109" s="330"/>
    </row>
    <row r="110" spans="2:40" s="673" customFormat="1" ht="13.5" thickBot="1">
      <c r="B110" s="2343">
        <v>104</v>
      </c>
      <c r="C110" s="2344" t="s">
        <v>954</v>
      </c>
      <c r="D110" s="1342" t="s">
        <v>243</v>
      </c>
      <c r="E110" s="1335" t="s">
        <v>255</v>
      </c>
      <c r="F110" s="1371">
        <f t="shared" ref="F110:V110" si="63">SUM(F103:F109)</f>
        <v>0</v>
      </c>
      <c r="G110" s="1372">
        <f t="shared" si="63"/>
        <v>0</v>
      </c>
      <c r="H110" s="1372">
        <f t="shared" si="63"/>
        <v>0</v>
      </c>
      <c r="I110" s="1372">
        <f t="shared" si="63"/>
        <v>0</v>
      </c>
      <c r="J110" s="1372">
        <f t="shared" si="63"/>
        <v>0</v>
      </c>
      <c r="K110" s="1372">
        <f t="shared" si="63"/>
        <v>0</v>
      </c>
      <c r="L110" s="1349">
        <f t="shared" si="63"/>
        <v>0</v>
      </c>
      <c r="M110" s="1349">
        <f t="shared" si="63"/>
        <v>0</v>
      </c>
      <c r="N110" s="1346">
        <f t="shared" si="63"/>
        <v>0</v>
      </c>
      <c r="O110" s="1372">
        <f t="shared" si="63"/>
        <v>0</v>
      </c>
      <c r="P110" s="1372">
        <f t="shared" si="63"/>
        <v>0</v>
      </c>
      <c r="Q110" s="1372">
        <f t="shared" si="63"/>
        <v>0</v>
      </c>
      <c r="R110" s="1346">
        <f t="shared" si="63"/>
        <v>0</v>
      </c>
      <c r="S110" s="1372">
        <f t="shared" si="63"/>
        <v>0</v>
      </c>
      <c r="T110" s="1349">
        <f t="shared" si="63"/>
        <v>0</v>
      </c>
      <c r="U110" s="1349">
        <f t="shared" si="63"/>
        <v>0</v>
      </c>
      <c r="V110" s="1350">
        <f t="shared" si="63"/>
        <v>0</v>
      </c>
      <c r="W110" s="1343"/>
      <c r="X110" s="1344"/>
      <c r="Y110" s="1345">
        <f t="shared" ref="Y110:Z110" si="64">SUM(Y103:Y109)</f>
        <v>0</v>
      </c>
      <c r="Z110" s="1346">
        <f t="shared" si="64"/>
        <v>0</v>
      </c>
      <c r="AA110" s="1347">
        <f t="shared" ref="AA110:AE110" si="65">SUM(AA103:AA109)</f>
        <v>0</v>
      </c>
      <c r="AB110" s="1348">
        <f t="shared" si="65"/>
        <v>0</v>
      </c>
      <c r="AC110" s="1348">
        <f t="shared" si="65"/>
        <v>0</v>
      </c>
      <c r="AD110" s="1349">
        <f t="shared" si="65"/>
        <v>0</v>
      </c>
      <c r="AE110" s="1350">
        <f t="shared" si="65"/>
        <v>0</v>
      </c>
      <c r="AF110" s="1346">
        <f>SUM(Y110,AA110,AB110,AD110)</f>
        <v>0</v>
      </c>
      <c r="AG110" s="1345">
        <f>SUM(AG103:AG109)</f>
        <v>0</v>
      </c>
      <c r="AH110" s="1348">
        <f>SUM(AH103:AH109)</f>
        <v>0</v>
      </c>
      <c r="AI110" s="1346">
        <f>SUM(AI103:AI109)</f>
        <v>0</v>
      </c>
      <c r="AJ110" s="1347">
        <f>SUM(AJ103:AJ109)</f>
        <v>0</v>
      </c>
      <c r="AK110" s="1351">
        <f>SUM(AK103:AK109)</f>
        <v>0</v>
      </c>
      <c r="AL110" s="1352">
        <f>SUM(AC110,AE110,AH110,AI110)</f>
        <v>0</v>
      </c>
      <c r="AM110" s="672"/>
      <c r="AN110" s="672"/>
    </row>
    <row r="111" spans="2:40" ht="11.25" customHeight="1">
      <c r="B111" s="1308">
        <v>105</v>
      </c>
      <c r="C111" s="2339" t="s">
        <v>953</v>
      </c>
      <c r="D111" s="1321" t="s">
        <v>235</v>
      </c>
      <c r="E111" s="1321" t="s">
        <v>256</v>
      </c>
      <c r="F111" s="1322"/>
      <c r="G111" s="1323"/>
      <c r="H111" s="1324"/>
      <c r="I111" s="1324"/>
      <c r="J111" s="1324"/>
      <c r="K111" s="1324"/>
      <c r="L111" s="1324"/>
      <c r="M111" s="1325"/>
      <c r="N111" s="1326"/>
      <c r="O111" s="1324"/>
      <c r="P111" s="1324"/>
      <c r="Q111" s="1324"/>
      <c r="R111" s="1326"/>
      <c r="S111" s="1324"/>
      <c r="T111" s="1325"/>
      <c r="U111" s="1325"/>
      <c r="V111" s="1327"/>
      <c r="W111" s="1328"/>
      <c r="X111" s="1329"/>
      <c r="Y111" s="1330">
        <f t="shared" ref="Y111:Y117" si="66">+$I111*(W111+X111)</f>
        <v>0</v>
      </c>
      <c r="Z111" s="1331">
        <f t="shared" si="42"/>
        <v>0</v>
      </c>
      <c r="AA111" s="2758"/>
      <c r="AB111" s="2759"/>
      <c r="AC111" s="2759"/>
      <c r="AD111" s="2759"/>
      <c r="AE111" s="2760"/>
      <c r="AF111" s="2761"/>
      <c r="AG111" s="1330">
        <f t="shared" ref="AG111:AG117" si="67">+$K111*(W111+X111)</f>
        <v>0</v>
      </c>
      <c r="AH111" s="2759"/>
      <c r="AI111" s="2774"/>
      <c r="AJ111" s="1332"/>
      <c r="AK111" s="1333"/>
      <c r="AL111" s="2777"/>
      <c r="AM111" s="330"/>
      <c r="AN111" s="330"/>
    </row>
    <row r="112" spans="2:40" ht="12" customHeight="1">
      <c r="B112" s="1309">
        <v>106</v>
      </c>
      <c r="C112" s="2340" t="s">
        <v>953</v>
      </c>
      <c r="D112" s="1334" t="s">
        <v>237</v>
      </c>
      <c r="E112" s="1335" t="s">
        <v>256</v>
      </c>
      <c r="F112" s="1336"/>
      <c r="G112" s="1324"/>
      <c r="H112" s="1324"/>
      <c r="I112" s="1324"/>
      <c r="J112" s="1324"/>
      <c r="K112" s="1324"/>
      <c r="L112" s="1324"/>
      <c r="M112" s="1325"/>
      <c r="N112" s="1337"/>
      <c r="O112" s="1324"/>
      <c r="P112" s="1324"/>
      <c r="Q112" s="1324"/>
      <c r="R112" s="1337"/>
      <c r="S112" s="1324"/>
      <c r="T112" s="1325"/>
      <c r="U112" s="1325"/>
      <c r="V112" s="1327"/>
      <c r="W112" s="1328"/>
      <c r="X112" s="1329"/>
      <c r="Y112" s="1338">
        <f t="shared" si="66"/>
        <v>0</v>
      </c>
      <c r="Z112" s="1339">
        <f t="shared" si="42"/>
        <v>0</v>
      </c>
      <c r="AA112" s="2762"/>
      <c r="AB112" s="2763"/>
      <c r="AC112" s="2763"/>
      <c r="AD112" s="2763"/>
      <c r="AE112" s="2764"/>
      <c r="AF112" s="2765"/>
      <c r="AG112" s="1338">
        <f t="shared" si="67"/>
        <v>0</v>
      </c>
      <c r="AH112" s="2763"/>
      <c r="AI112" s="2775"/>
      <c r="AJ112" s="1340"/>
      <c r="AK112" s="1341"/>
      <c r="AL112" s="2778"/>
      <c r="AM112" s="330"/>
      <c r="AN112" s="330"/>
    </row>
    <row r="113" spans="2:40" ht="12.75">
      <c r="B113" s="1309">
        <v>107</v>
      </c>
      <c r="C113" s="2340" t="s">
        <v>953</v>
      </c>
      <c r="D113" s="1334" t="s">
        <v>238</v>
      </c>
      <c r="E113" s="1335" t="s">
        <v>256</v>
      </c>
      <c r="F113" s="1336"/>
      <c r="G113" s="1324"/>
      <c r="H113" s="1324"/>
      <c r="I113" s="1324"/>
      <c r="J113" s="1324"/>
      <c r="K113" s="1324"/>
      <c r="L113" s="1325"/>
      <c r="M113" s="1325"/>
      <c r="N113" s="1337"/>
      <c r="O113" s="1324"/>
      <c r="P113" s="1324"/>
      <c r="Q113" s="1324"/>
      <c r="R113" s="1337"/>
      <c r="S113" s="1324"/>
      <c r="T113" s="1325"/>
      <c r="U113" s="1325"/>
      <c r="V113" s="1327"/>
      <c r="W113" s="1328"/>
      <c r="X113" s="1329"/>
      <c r="Y113" s="1338">
        <f t="shared" si="66"/>
        <v>0</v>
      </c>
      <c r="Z113" s="1339">
        <f t="shared" si="42"/>
        <v>0</v>
      </c>
      <c r="AA113" s="2762"/>
      <c r="AB113" s="2763"/>
      <c r="AC113" s="2763"/>
      <c r="AD113" s="2763"/>
      <c r="AE113" s="2764"/>
      <c r="AF113" s="2766"/>
      <c r="AG113" s="1338">
        <f t="shared" si="67"/>
        <v>0</v>
      </c>
      <c r="AH113" s="2763"/>
      <c r="AI113" s="2775"/>
      <c r="AJ113" s="1340"/>
      <c r="AK113" s="1341"/>
      <c r="AL113" s="2778"/>
      <c r="AM113" s="330"/>
      <c r="AN113" s="330"/>
    </row>
    <row r="114" spans="2:40" ht="12.75">
      <c r="B114" s="1309">
        <v>108</v>
      </c>
      <c r="C114" s="2340" t="s">
        <v>953</v>
      </c>
      <c r="D114" s="1334" t="s">
        <v>239</v>
      </c>
      <c r="E114" s="1335" t="s">
        <v>256</v>
      </c>
      <c r="F114" s="1336"/>
      <c r="G114" s="1324"/>
      <c r="H114" s="1324"/>
      <c r="I114" s="1324"/>
      <c r="J114" s="1324"/>
      <c r="K114" s="1324"/>
      <c r="L114" s="1325"/>
      <c r="M114" s="1325"/>
      <c r="N114" s="1337"/>
      <c r="O114" s="1324"/>
      <c r="P114" s="1324"/>
      <c r="Q114" s="1324"/>
      <c r="R114" s="1337"/>
      <c r="S114" s="1324"/>
      <c r="T114" s="1325"/>
      <c r="U114" s="1325"/>
      <c r="V114" s="1327"/>
      <c r="W114" s="1328"/>
      <c r="X114" s="1329"/>
      <c r="Y114" s="1338">
        <f t="shared" si="66"/>
        <v>0</v>
      </c>
      <c r="Z114" s="1339">
        <f t="shared" si="42"/>
        <v>0</v>
      </c>
      <c r="AA114" s="2762"/>
      <c r="AB114" s="2763"/>
      <c r="AC114" s="2763"/>
      <c r="AD114" s="2767"/>
      <c r="AE114" s="2768"/>
      <c r="AF114" s="2765"/>
      <c r="AG114" s="1338">
        <f t="shared" si="67"/>
        <v>0</v>
      </c>
      <c r="AH114" s="2763"/>
      <c r="AI114" s="2775"/>
      <c r="AJ114" s="1340"/>
      <c r="AK114" s="1341"/>
      <c r="AL114" s="2778"/>
      <c r="AM114" s="330"/>
      <c r="AN114" s="330"/>
    </row>
    <row r="115" spans="2:40" ht="12.75">
      <c r="B115" s="1309">
        <v>109</v>
      </c>
      <c r="C115" s="2340" t="s">
        <v>953</v>
      </c>
      <c r="D115" s="1334" t="s">
        <v>240</v>
      </c>
      <c r="E115" s="1335" t="s">
        <v>256</v>
      </c>
      <c r="F115" s="1336"/>
      <c r="G115" s="1324"/>
      <c r="H115" s="1324"/>
      <c r="I115" s="1324"/>
      <c r="J115" s="1324"/>
      <c r="K115" s="1324"/>
      <c r="L115" s="1325"/>
      <c r="M115" s="1325"/>
      <c r="N115" s="1337"/>
      <c r="O115" s="1324"/>
      <c r="P115" s="1324"/>
      <c r="Q115" s="1324"/>
      <c r="R115" s="1337"/>
      <c r="S115" s="1324"/>
      <c r="T115" s="1325"/>
      <c r="U115" s="1325"/>
      <c r="V115" s="1327"/>
      <c r="W115" s="1328"/>
      <c r="X115" s="1329"/>
      <c r="Y115" s="1338">
        <f t="shared" si="66"/>
        <v>0</v>
      </c>
      <c r="Z115" s="1339">
        <f t="shared" si="42"/>
        <v>0</v>
      </c>
      <c r="AA115" s="2762"/>
      <c r="AB115" s="2763"/>
      <c r="AC115" s="2763"/>
      <c r="AD115" s="2767"/>
      <c r="AE115" s="2768"/>
      <c r="AF115" s="2765"/>
      <c r="AG115" s="1338">
        <f t="shared" si="67"/>
        <v>0</v>
      </c>
      <c r="AH115" s="2763"/>
      <c r="AI115" s="2775"/>
      <c r="AJ115" s="1340"/>
      <c r="AK115" s="1341"/>
      <c r="AL115" s="2778"/>
      <c r="AM115" s="330"/>
      <c r="AN115" s="330"/>
    </row>
    <row r="116" spans="2:40" ht="12.75">
      <c r="B116" s="1309">
        <v>110</v>
      </c>
      <c r="C116" s="2340" t="s">
        <v>953</v>
      </c>
      <c r="D116" s="1334" t="s">
        <v>241</v>
      </c>
      <c r="E116" s="1335" t="s">
        <v>256</v>
      </c>
      <c r="F116" s="1336"/>
      <c r="G116" s="1324"/>
      <c r="H116" s="1324"/>
      <c r="I116" s="1324"/>
      <c r="J116" s="1324"/>
      <c r="K116" s="1324"/>
      <c r="L116" s="1325"/>
      <c r="M116" s="1325"/>
      <c r="N116" s="1337"/>
      <c r="O116" s="1324"/>
      <c r="P116" s="1324"/>
      <c r="Q116" s="1324"/>
      <c r="R116" s="1337"/>
      <c r="S116" s="1324"/>
      <c r="T116" s="1325"/>
      <c r="U116" s="1325"/>
      <c r="V116" s="1327"/>
      <c r="W116" s="1328"/>
      <c r="X116" s="1329"/>
      <c r="Y116" s="1338">
        <f t="shared" si="66"/>
        <v>0</v>
      </c>
      <c r="Z116" s="1339">
        <f t="shared" si="42"/>
        <v>0</v>
      </c>
      <c r="AA116" s="2762"/>
      <c r="AB116" s="2763"/>
      <c r="AC116" s="2763"/>
      <c r="AD116" s="2767"/>
      <c r="AE116" s="2768"/>
      <c r="AF116" s="2765"/>
      <c r="AG116" s="1338">
        <f t="shared" si="67"/>
        <v>0</v>
      </c>
      <c r="AH116" s="2763"/>
      <c r="AI116" s="2775"/>
      <c r="AJ116" s="1340"/>
      <c r="AK116" s="1341"/>
      <c r="AL116" s="2778"/>
      <c r="AM116" s="330"/>
      <c r="AN116" s="330"/>
    </row>
    <row r="117" spans="2:40" ht="12.75">
      <c r="B117" s="1309">
        <v>111</v>
      </c>
      <c r="C117" s="2345" t="s">
        <v>953</v>
      </c>
      <c r="D117" s="2346" t="s">
        <v>242</v>
      </c>
      <c r="E117" s="2347" t="s">
        <v>256</v>
      </c>
      <c r="F117" s="2348"/>
      <c r="G117" s="2349"/>
      <c r="H117" s="2349"/>
      <c r="I117" s="2349"/>
      <c r="J117" s="2349"/>
      <c r="K117" s="2349"/>
      <c r="L117" s="2350"/>
      <c r="M117" s="2350"/>
      <c r="N117" s="2351"/>
      <c r="O117" s="2349"/>
      <c r="P117" s="2349"/>
      <c r="Q117" s="2349"/>
      <c r="R117" s="2351"/>
      <c r="S117" s="2349"/>
      <c r="T117" s="2350"/>
      <c r="U117" s="2350"/>
      <c r="V117" s="2352"/>
      <c r="W117" s="2353"/>
      <c r="X117" s="2354"/>
      <c r="Y117" s="2355">
        <f t="shared" si="66"/>
        <v>0</v>
      </c>
      <c r="Z117" s="2356">
        <f t="shared" si="42"/>
        <v>0</v>
      </c>
      <c r="AA117" s="2769"/>
      <c r="AB117" s="2770"/>
      <c r="AC117" s="2770"/>
      <c r="AD117" s="2771"/>
      <c r="AE117" s="2772"/>
      <c r="AF117" s="2773"/>
      <c r="AG117" s="2355">
        <f t="shared" si="67"/>
        <v>0</v>
      </c>
      <c r="AH117" s="2770"/>
      <c r="AI117" s="2776"/>
      <c r="AJ117" s="2357"/>
      <c r="AK117" s="2358"/>
      <c r="AL117" s="2779"/>
      <c r="AM117" s="330"/>
      <c r="AN117" s="330"/>
    </row>
    <row r="118" spans="2:40" s="673" customFormat="1" ht="13.5" thickBot="1">
      <c r="B118" s="2343">
        <v>112</v>
      </c>
      <c r="C118" s="2344" t="s">
        <v>954</v>
      </c>
      <c r="D118" s="1342" t="s">
        <v>243</v>
      </c>
      <c r="E118" s="1335" t="s">
        <v>256</v>
      </c>
      <c r="F118" s="1371">
        <f t="shared" ref="F118:V118" si="68">SUM(F111:F117)</f>
        <v>0</v>
      </c>
      <c r="G118" s="1372">
        <f t="shared" si="68"/>
        <v>0</v>
      </c>
      <c r="H118" s="1372">
        <f t="shared" si="68"/>
        <v>0</v>
      </c>
      <c r="I118" s="1372">
        <f t="shared" si="68"/>
        <v>0</v>
      </c>
      <c r="J118" s="1372">
        <f t="shared" si="68"/>
        <v>0</v>
      </c>
      <c r="K118" s="1372">
        <f t="shared" si="68"/>
        <v>0</v>
      </c>
      <c r="L118" s="1349">
        <f t="shared" si="68"/>
        <v>0</v>
      </c>
      <c r="M118" s="1349">
        <f t="shared" si="68"/>
        <v>0</v>
      </c>
      <c r="N118" s="1346">
        <f t="shared" si="68"/>
        <v>0</v>
      </c>
      <c r="O118" s="1372">
        <f t="shared" si="68"/>
        <v>0</v>
      </c>
      <c r="P118" s="1372">
        <f t="shared" si="68"/>
        <v>0</v>
      </c>
      <c r="Q118" s="1372">
        <f t="shared" si="68"/>
        <v>0</v>
      </c>
      <c r="R118" s="1346">
        <f t="shared" si="68"/>
        <v>0</v>
      </c>
      <c r="S118" s="1372">
        <f t="shared" si="68"/>
        <v>0</v>
      </c>
      <c r="T118" s="1349">
        <f t="shared" si="68"/>
        <v>0</v>
      </c>
      <c r="U118" s="1349">
        <f t="shared" si="68"/>
        <v>0</v>
      </c>
      <c r="V118" s="1350">
        <f t="shared" si="68"/>
        <v>0</v>
      </c>
      <c r="W118" s="1343"/>
      <c r="X118" s="1344"/>
      <c r="Y118" s="1345">
        <f t="shared" ref="Y118:Z118" si="69">SUM(Y111:Y117)</f>
        <v>0</v>
      </c>
      <c r="Z118" s="1346">
        <f t="shared" si="69"/>
        <v>0</v>
      </c>
      <c r="AA118" s="1347">
        <f t="shared" ref="AA118:AE118" si="70">SUM(AA111:AA117)</f>
        <v>0</v>
      </c>
      <c r="AB118" s="1348">
        <f t="shared" si="70"/>
        <v>0</v>
      </c>
      <c r="AC118" s="1348">
        <f t="shared" si="70"/>
        <v>0</v>
      </c>
      <c r="AD118" s="1349">
        <f t="shared" si="70"/>
        <v>0</v>
      </c>
      <c r="AE118" s="1350">
        <f t="shared" si="70"/>
        <v>0</v>
      </c>
      <c r="AF118" s="1346">
        <f>SUM(Y118,AA118,AB118,AD118)</f>
        <v>0</v>
      </c>
      <c r="AG118" s="1345">
        <f>SUM(AG111:AG117)</f>
        <v>0</v>
      </c>
      <c r="AH118" s="1348">
        <f>SUM(AH111:AH117)</f>
        <v>0</v>
      </c>
      <c r="AI118" s="1346">
        <f>SUM(AI111:AI117)</f>
        <v>0</v>
      </c>
      <c r="AJ118" s="1347">
        <f>SUM(AJ111:AJ117)</f>
        <v>0</v>
      </c>
      <c r="AK118" s="1351">
        <f>SUM(AK111:AK117)</f>
        <v>0</v>
      </c>
      <c r="AL118" s="1352">
        <f>SUM(AC118,AE118,AH118,AI118)</f>
        <v>0</v>
      </c>
      <c r="AM118" s="672"/>
      <c r="AN118" s="672"/>
    </row>
    <row r="119" spans="2:40" ht="11.25" customHeight="1">
      <c r="B119" s="1308">
        <v>113</v>
      </c>
      <c r="C119" s="2339" t="s">
        <v>953</v>
      </c>
      <c r="D119" s="1321" t="s">
        <v>235</v>
      </c>
      <c r="E119" s="1321" t="s">
        <v>257</v>
      </c>
      <c r="F119" s="1322"/>
      <c r="G119" s="1323"/>
      <c r="H119" s="1324"/>
      <c r="I119" s="1324"/>
      <c r="J119" s="1324"/>
      <c r="K119" s="1324"/>
      <c r="L119" s="1324"/>
      <c r="M119" s="1325"/>
      <c r="N119" s="1326"/>
      <c r="O119" s="1324"/>
      <c r="P119" s="1324"/>
      <c r="Q119" s="1324"/>
      <c r="R119" s="1326"/>
      <c r="S119" s="1324"/>
      <c r="T119" s="1325"/>
      <c r="U119" s="1325"/>
      <c r="V119" s="1327"/>
      <c r="W119" s="1328"/>
      <c r="X119" s="1329"/>
      <c r="Y119" s="1330">
        <f t="shared" ref="Y119:Y125" si="71">+$I119*(W119+X119)</f>
        <v>0</v>
      </c>
      <c r="Z119" s="1331">
        <f t="shared" si="42"/>
        <v>0</v>
      </c>
      <c r="AA119" s="2758"/>
      <c r="AB119" s="2759"/>
      <c r="AC119" s="2759"/>
      <c r="AD119" s="2759"/>
      <c r="AE119" s="2760"/>
      <c r="AF119" s="2761"/>
      <c r="AG119" s="1330">
        <f t="shared" ref="AG119:AG125" si="72">+$K119*(W119+X119)</f>
        <v>0</v>
      </c>
      <c r="AH119" s="2759"/>
      <c r="AI119" s="2774"/>
      <c r="AJ119" s="1332"/>
      <c r="AK119" s="1333"/>
      <c r="AL119" s="2777"/>
      <c r="AM119" s="330"/>
      <c r="AN119" s="330"/>
    </row>
    <row r="120" spans="2:40" ht="12" customHeight="1">
      <c r="B120" s="1309">
        <v>114</v>
      </c>
      <c r="C120" s="2340" t="s">
        <v>953</v>
      </c>
      <c r="D120" s="1334" t="s">
        <v>237</v>
      </c>
      <c r="E120" s="1335" t="s">
        <v>257</v>
      </c>
      <c r="F120" s="1336"/>
      <c r="G120" s="1324"/>
      <c r="H120" s="1324"/>
      <c r="I120" s="1324"/>
      <c r="J120" s="1324"/>
      <c r="K120" s="1324"/>
      <c r="L120" s="1324"/>
      <c r="M120" s="1325"/>
      <c r="N120" s="1337"/>
      <c r="O120" s="1324"/>
      <c r="P120" s="1324"/>
      <c r="Q120" s="1324"/>
      <c r="R120" s="1337"/>
      <c r="S120" s="1324"/>
      <c r="T120" s="1325"/>
      <c r="U120" s="1325"/>
      <c r="V120" s="1327"/>
      <c r="W120" s="1328"/>
      <c r="X120" s="1329"/>
      <c r="Y120" s="1338">
        <f t="shared" si="71"/>
        <v>0</v>
      </c>
      <c r="Z120" s="1339">
        <f t="shared" si="42"/>
        <v>0</v>
      </c>
      <c r="AA120" s="2762"/>
      <c r="AB120" s="2763"/>
      <c r="AC120" s="2763"/>
      <c r="AD120" s="2763"/>
      <c r="AE120" s="2764"/>
      <c r="AF120" s="2765"/>
      <c r="AG120" s="1338">
        <f t="shared" si="72"/>
        <v>0</v>
      </c>
      <c r="AH120" s="2763"/>
      <c r="AI120" s="2775"/>
      <c r="AJ120" s="1340"/>
      <c r="AK120" s="1341"/>
      <c r="AL120" s="2778"/>
      <c r="AM120" s="330"/>
      <c r="AN120" s="330"/>
    </row>
    <row r="121" spans="2:40" ht="12.75">
      <c r="B121" s="1309">
        <v>115</v>
      </c>
      <c r="C121" s="2340" t="s">
        <v>953</v>
      </c>
      <c r="D121" s="1334" t="s">
        <v>238</v>
      </c>
      <c r="E121" s="1335" t="s">
        <v>257</v>
      </c>
      <c r="F121" s="1336"/>
      <c r="G121" s="1324"/>
      <c r="H121" s="1324"/>
      <c r="I121" s="1324"/>
      <c r="J121" s="1324"/>
      <c r="K121" s="1324"/>
      <c r="L121" s="1325"/>
      <c r="M121" s="1325"/>
      <c r="N121" s="1337"/>
      <c r="O121" s="1324"/>
      <c r="P121" s="1324"/>
      <c r="Q121" s="1324"/>
      <c r="R121" s="1337"/>
      <c r="S121" s="1324"/>
      <c r="T121" s="1325"/>
      <c r="U121" s="1325"/>
      <c r="V121" s="1327"/>
      <c r="W121" s="1328"/>
      <c r="X121" s="1329"/>
      <c r="Y121" s="1338">
        <f t="shared" si="71"/>
        <v>0</v>
      </c>
      <c r="Z121" s="1339">
        <f t="shared" si="42"/>
        <v>0</v>
      </c>
      <c r="AA121" s="2762"/>
      <c r="AB121" s="2763"/>
      <c r="AC121" s="2763"/>
      <c r="AD121" s="2763"/>
      <c r="AE121" s="2764"/>
      <c r="AF121" s="2766"/>
      <c r="AG121" s="1338">
        <f t="shared" si="72"/>
        <v>0</v>
      </c>
      <c r="AH121" s="2763"/>
      <c r="AI121" s="2775"/>
      <c r="AJ121" s="1340"/>
      <c r="AK121" s="1341"/>
      <c r="AL121" s="2778"/>
      <c r="AM121" s="330"/>
      <c r="AN121" s="330"/>
    </row>
    <row r="122" spans="2:40" ht="12.75">
      <c r="B122" s="1309">
        <v>116</v>
      </c>
      <c r="C122" s="2340" t="s">
        <v>953</v>
      </c>
      <c r="D122" s="1334" t="s">
        <v>239</v>
      </c>
      <c r="E122" s="1335" t="s">
        <v>257</v>
      </c>
      <c r="F122" s="1336"/>
      <c r="G122" s="1324"/>
      <c r="H122" s="1324"/>
      <c r="I122" s="1324"/>
      <c r="J122" s="1324"/>
      <c r="K122" s="1324"/>
      <c r="L122" s="1325"/>
      <c r="M122" s="1325"/>
      <c r="N122" s="1337"/>
      <c r="O122" s="1324"/>
      <c r="P122" s="1324"/>
      <c r="Q122" s="1324"/>
      <c r="R122" s="1337"/>
      <c r="S122" s="1324"/>
      <c r="T122" s="1325"/>
      <c r="U122" s="1325"/>
      <c r="V122" s="1327"/>
      <c r="W122" s="1328"/>
      <c r="X122" s="1329"/>
      <c r="Y122" s="1338">
        <f t="shared" si="71"/>
        <v>0</v>
      </c>
      <c r="Z122" s="1339">
        <f t="shared" si="42"/>
        <v>0</v>
      </c>
      <c r="AA122" s="2762"/>
      <c r="AB122" s="2763"/>
      <c r="AC122" s="2763"/>
      <c r="AD122" s="2767"/>
      <c r="AE122" s="2768"/>
      <c r="AF122" s="2765"/>
      <c r="AG122" s="1338">
        <f t="shared" si="72"/>
        <v>0</v>
      </c>
      <c r="AH122" s="2763"/>
      <c r="AI122" s="2775"/>
      <c r="AJ122" s="1340"/>
      <c r="AK122" s="1341"/>
      <c r="AL122" s="2778"/>
      <c r="AM122" s="330"/>
      <c r="AN122" s="330"/>
    </row>
    <row r="123" spans="2:40" ht="12.75">
      <c r="B123" s="1309">
        <v>117</v>
      </c>
      <c r="C123" s="2340" t="s">
        <v>953</v>
      </c>
      <c r="D123" s="1334" t="s">
        <v>240</v>
      </c>
      <c r="E123" s="1335" t="s">
        <v>257</v>
      </c>
      <c r="F123" s="1336"/>
      <c r="G123" s="1324"/>
      <c r="H123" s="1324"/>
      <c r="I123" s="1324"/>
      <c r="J123" s="1324"/>
      <c r="K123" s="1324"/>
      <c r="L123" s="1325"/>
      <c r="M123" s="1325"/>
      <c r="N123" s="1337"/>
      <c r="O123" s="1324"/>
      <c r="P123" s="1324"/>
      <c r="Q123" s="1324"/>
      <c r="R123" s="1337"/>
      <c r="S123" s="1324"/>
      <c r="T123" s="1325"/>
      <c r="U123" s="1325"/>
      <c r="V123" s="1327"/>
      <c r="W123" s="1328"/>
      <c r="X123" s="1329"/>
      <c r="Y123" s="1338">
        <f t="shared" si="71"/>
        <v>0</v>
      </c>
      <c r="Z123" s="1339">
        <f t="shared" si="42"/>
        <v>0</v>
      </c>
      <c r="AA123" s="2762"/>
      <c r="AB123" s="2763"/>
      <c r="AC123" s="2763"/>
      <c r="AD123" s="2767"/>
      <c r="AE123" s="2768"/>
      <c r="AF123" s="2765"/>
      <c r="AG123" s="1338">
        <f t="shared" si="72"/>
        <v>0</v>
      </c>
      <c r="AH123" s="2763"/>
      <c r="AI123" s="2775"/>
      <c r="AJ123" s="1340"/>
      <c r="AK123" s="1341"/>
      <c r="AL123" s="2778"/>
      <c r="AM123" s="330"/>
      <c r="AN123" s="330"/>
    </row>
    <row r="124" spans="2:40" ht="12.75">
      <c r="B124" s="1309">
        <v>118</v>
      </c>
      <c r="C124" s="2340" t="s">
        <v>953</v>
      </c>
      <c r="D124" s="1334" t="s">
        <v>241</v>
      </c>
      <c r="E124" s="1335" t="s">
        <v>257</v>
      </c>
      <c r="F124" s="1336"/>
      <c r="G124" s="1324"/>
      <c r="H124" s="1324"/>
      <c r="I124" s="1324"/>
      <c r="J124" s="1324"/>
      <c r="K124" s="1324"/>
      <c r="L124" s="1325"/>
      <c r="M124" s="1325"/>
      <c r="N124" s="1337"/>
      <c r="O124" s="1324"/>
      <c r="P124" s="1324"/>
      <c r="Q124" s="1324"/>
      <c r="R124" s="1337"/>
      <c r="S124" s="1324"/>
      <c r="T124" s="1325"/>
      <c r="U124" s="1325"/>
      <c r="V124" s="1327"/>
      <c r="W124" s="1328"/>
      <c r="X124" s="1329"/>
      <c r="Y124" s="1338">
        <f t="shared" si="71"/>
        <v>0</v>
      </c>
      <c r="Z124" s="1339">
        <f t="shared" si="42"/>
        <v>0</v>
      </c>
      <c r="AA124" s="2762"/>
      <c r="AB124" s="2763"/>
      <c r="AC124" s="2763"/>
      <c r="AD124" s="2767"/>
      <c r="AE124" s="2768"/>
      <c r="AF124" s="2765"/>
      <c r="AG124" s="1338">
        <f t="shared" si="72"/>
        <v>0</v>
      </c>
      <c r="AH124" s="2763"/>
      <c r="AI124" s="2775"/>
      <c r="AJ124" s="1340"/>
      <c r="AK124" s="1341"/>
      <c r="AL124" s="2778"/>
      <c r="AM124" s="330"/>
      <c r="AN124" s="330"/>
    </row>
    <row r="125" spans="2:40" ht="12.75">
      <c r="B125" s="1309">
        <v>119</v>
      </c>
      <c r="C125" s="2345" t="s">
        <v>953</v>
      </c>
      <c r="D125" s="2346" t="s">
        <v>242</v>
      </c>
      <c r="E125" s="2347" t="s">
        <v>257</v>
      </c>
      <c r="F125" s="2348"/>
      <c r="G125" s="2349"/>
      <c r="H125" s="2349"/>
      <c r="I125" s="2349"/>
      <c r="J125" s="2349"/>
      <c r="K125" s="2349"/>
      <c r="L125" s="2350"/>
      <c r="M125" s="2350"/>
      <c r="N125" s="2351"/>
      <c r="O125" s="2349"/>
      <c r="P125" s="2349"/>
      <c r="Q125" s="2349"/>
      <c r="R125" s="2351"/>
      <c r="S125" s="2349"/>
      <c r="T125" s="2350"/>
      <c r="U125" s="2350"/>
      <c r="V125" s="2352"/>
      <c r="W125" s="2353"/>
      <c r="X125" s="2354"/>
      <c r="Y125" s="2355">
        <f t="shared" si="71"/>
        <v>0</v>
      </c>
      <c r="Z125" s="2356">
        <f t="shared" si="42"/>
        <v>0</v>
      </c>
      <c r="AA125" s="2769"/>
      <c r="AB125" s="2770"/>
      <c r="AC125" s="2770"/>
      <c r="AD125" s="2771"/>
      <c r="AE125" s="2772"/>
      <c r="AF125" s="2773"/>
      <c r="AG125" s="2355">
        <f t="shared" si="72"/>
        <v>0</v>
      </c>
      <c r="AH125" s="2770"/>
      <c r="AI125" s="2776"/>
      <c r="AJ125" s="2357"/>
      <c r="AK125" s="2358"/>
      <c r="AL125" s="2779"/>
      <c r="AM125" s="330"/>
      <c r="AN125" s="330"/>
    </row>
    <row r="126" spans="2:40" s="673" customFormat="1" ht="13.5" thickBot="1">
      <c r="B126" s="2343">
        <v>120</v>
      </c>
      <c r="C126" s="2344" t="s">
        <v>954</v>
      </c>
      <c r="D126" s="1342" t="s">
        <v>243</v>
      </c>
      <c r="E126" s="1335" t="s">
        <v>257</v>
      </c>
      <c r="F126" s="1371">
        <f t="shared" ref="F126:V126" si="73">SUM(F119:F125)</f>
        <v>0</v>
      </c>
      <c r="G126" s="1372">
        <f t="shared" si="73"/>
        <v>0</v>
      </c>
      <c r="H126" s="1372">
        <f t="shared" si="73"/>
        <v>0</v>
      </c>
      <c r="I126" s="1372">
        <f t="shared" si="73"/>
        <v>0</v>
      </c>
      <c r="J126" s="1372">
        <f t="shared" si="73"/>
        <v>0</v>
      </c>
      <c r="K126" s="1372">
        <f t="shared" si="73"/>
        <v>0</v>
      </c>
      <c r="L126" s="1349">
        <f t="shared" si="73"/>
        <v>0</v>
      </c>
      <c r="M126" s="1349">
        <f t="shared" si="73"/>
        <v>0</v>
      </c>
      <c r="N126" s="1346">
        <f t="shared" si="73"/>
        <v>0</v>
      </c>
      <c r="O126" s="1372">
        <f t="shared" si="73"/>
        <v>0</v>
      </c>
      <c r="P126" s="1372">
        <f t="shared" si="73"/>
        <v>0</v>
      </c>
      <c r="Q126" s="1372">
        <f t="shared" si="73"/>
        <v>0</v>
      </c>
      <c r="R126" s="1346">
        <f t="shared" si="73"/>
        <v>0</v>
      </c>
      <c r="S126" s="1372">
        <f t="shared" si="73"/>
        <v>0</v>
      </c>
      <c r="T126" s="1349">
        <f t="shared" si="73"/>
        <v>0</v>
      </c>
      <c r="U126" s="1349">
        <f t="shared" si="73"/>
        <v>0</v>
      </c>
      <c r="V126" s="1350">
        <f t="shared" si="73"/>
        <v>0</v>
      </c>
      <c r="W126" s="1343"/>
      <c r="X126" s="1344"/>
      <c r="Y126" s="1345">
        <f t="shared" ref="Y126:Z126" si="74">SUM(Y119:Y125)</f>
        <v>0</v>
      </c>
      <c r="Z126" s="1346">
        <f t="shared" si="74"/>
        <v>0</v>
      </c>
      <c r="AA126" s="1347">
        <f t="shared" ref="AA126:AE126" si="75">SUM(AA119:AA125)</f>
        <v>0</v>
      </c>
      <c r="AB126" s="1348">
        <f t="shared" si="75"/>
        <v>0</v>
      </c>
      <c r="AC126" s="1348">
        <f t="shared" si="75"/>
        <v>0</v>
      </c>
      <c r="AD126" s="1349">
        <f t="shared" si="75"/>
        <v>0</v>
      </c>
      <c r="AE126" s="1350">
        <f t="shared" si="75"/>
        <v>0</v>
      </c>
      <c r="AF126" s="1346">
        <f>SUM(Y126,AA126,AB126,AD126)</f>
        <v>0</v>
      </c>
      <c r="AG126" s="1345">
        <f>SUM(AG119:AG125)</f>
        <v>0</v>
      </c>
      <c r="AH126" s="1348">
        <f>SUM(AH119:AH125)</f>
        <v>0</v>
      </c>
      <c r="AI126" s="1346">
        <f>SUM(AI119:AI125)</f>
        <v>0</v>
      </c>
      <c r="AJ126" s="1347">
        <f>SUM(AJ119:AJ125)</f>
        <v>0</v>
      </c>
      <c r="AK126" s="1351">
        <f>SUM(AK119:AK125)</f>
        <v>0</v>
      </c>
      <c r="AL126" s="1352">
        <f>SUM(AC126,AE126,AH126,AI126)</f>
        <v>0</v>
      </c>
      <c r="AM126" s="672"/>
      <c r="AN126" s="672"/>
    </row>
    <row r="127" spans="2:40" ht="11.25" customHeight="1">
      <c r="B127" s="1308">
        <v>121</v>
      </c>
      <c r="C127" s="2339" t="s">
        <v>953</v>
      </c>
      <c r="D127" s="1321" t="s">
        <v>235</v>
      </c>
      <c r="E127" s="1321" t="s">
        <v>258</v>
      </c>
      <c r="F127" s="1322"/>
      <c r="G127" s="1323"/>
      <c r="H127" s="1324"/>
      <c r="I127" s="1324"/>
      <c r="J127" s="1324"/>
      <c r="K127" s="1324"/>
      <c r="L127" s="1324"/>
      <c r="M127" s="1325"/>
      <c r="N127" s="1326"/>
      <c r="O127" s="1324"/>
      <c r="P127" s="1324"/>
      <c r="Q127" s="1324"/>
      <c r="R127" s="1326"/>
      <c r="S127" s="1324"/>
      <c r="T127" s="1325"/>
      <c r="U127" s="1325"/>
      <c r="V127" s="1327"/>
      <c r="W127" s="1328"/>
      <c r="X127" s="1329"/>
      <c r="Y127" s="1330">
        <f t="shared" ref="Y127:Y133" si="76">+$I127*(W127+X127)</f>
        <v>0</v>
      </c>
      <c r="Z127" s="1331">
        <f t="shared" si="42"/>
        <v>0</v>
      </c>
      <c r="AA127" s="2758"/>
      <c r="AB127" s="2759"/>
      <c r="AC127" s="2759"/>
      <c r="AD127" s="2759"/>
      <c r="AE127" s="2760"/>
      <c r="AF127" s="2761"/>
      <c r="AG127" s="1330">
        <f t="shared" ref="AG127:AG133" si="77">+$K127*(W127+X127)</f>
        <v>0</v>
      </c>
      <c r="AH127" s="2759"/>
      <c r="AI127" s="2774"/>
      <c r="AJ127" s="1332"/>
      <c r="AK127" s="1333"/>
      <c r="AL127" s="2777"/>
      <c r="AM127" s="330"/>
      <c r="AN127" s="330"/>
    </row>
    <row r="128" spans="2:40" ht="12" customHeight="1">
      <c r="B128" s="1309">
        <v>122</v>
      </c>
      <c r="C128" s="2340" t="s">
        <v>953</v>
      </c>
      <c r="D128" s="1334" t="s">
        <v>237</v>
      </c>
      <c r="E128" s="1335" t="s">
        <v>258</v>
      </c>
      <c r="F128" s="1336"/>
      <c r="G128" s="1324"/>
      <c r="H128" s="1324"/>
      <c r="I128" s="1324"/>
      <c r="J128" s="1324"/>
      <c r="K128" s="1324"/>
      <c r="L128" s="1324"/>
      <c r="M128" s="1325"/>
      <c r="N128" s="1337"/>
      <c r="O128" s="1324"/>
      <c r="P128" s="1324"/>
      <c r="Q128" s="1324"/>
      <c r="R128" s="1337"/>
      <c r="S128" s="1324"/>
      <c r="T128" s="1325"/>
      <c r="U128" s="1325"/>
      <c r="V128" s="1327"/>
      <c r="W128" s="1328"/>
      <c r="X128" s="1329"/>
      <c r="Y128" s="1338">
        <f t="shared" si="76"/>
        <v>0</v>
      </c>
      <c r="Z128" s="1339">
        <f t="shared" si="42"/>
        <v>0</v>
      </c>
      <c r="AA128" s="2762"/>
      <c r="AB128" s="2763"/>
      <c r="AC128" s="2763"/>
      <c r="AD128" s="2763"/>
      <c r="AE128" s="2764"/>
      <c r="AF128" s="2765"/>
      <c r="AG128" s="1338">
        <f t="shared" si="77"/>
        <v>0</v>
      </c>
      <c r="AH128" s="2763"/>
      <c r="AI128" s="2775"/>
      <c r="AJ128" s="1340"/>
      <c r="AK128" s="1341"/>
      <c r="AL128" s="2778"/>
      <c r="AM128" s="330"/>
      <c r="AN128" s="330"/>
    </row>
    <row r="129" spans="2:40" ht="12.75">
      <c r="B129" s="1309">
        <v>123</v>
      </c>
      <c r="C129" s="2340" t="s">
        <v>953</v>
      </c>
      <c r="D129" s="1334" t="s">
        <v>238</v>
      </c>
      <c r="E129" s="1335" t="s">
        <v>258</v>
      </c>
      <c r="F129" s="1336"/>
      <c r="G129" s="1324"/>
      <c r="H129" s="1324"/>
      <c r="I129" s="1324"/>
      <c r="J129" s="1324"/>
      <c r="K129" s="1324"/>
      <c r="L129" s="1325"/>
      <c r="M129" s="1325"/>
      <c r="N129" s="1337"/>
      <c r="O129" s="1324"/>
      <c r="P129" s="1324"/>
      <c r="Q129" s="1324"/>
      <c r="R129" s="1337"/>
      <c r="S129" s="1324"/>
      <c r="T129" s="1325"/>
      <c r="U129" s="1325"/>
      <c r="V129" s="1327"/>
      <c r="W129" s="1328"/>
      <c r="X129" s="1329"/>
      <c r="Y129" s="1338">
        <f t="shared" si="76"/>
        <v>0</v>
      </c>
      <c r="Z129" s="1339">
        <f t="shared" si="42"/>
        <v>0</v>
      </c>
      <c r="AA129" s="2762"/>
      <c r="AB129" s="2763"/>
      <c r="AC129" s="2763"/>
      <c r="AD129" s="2763"/>
      <c r="AE129" s="2764"/>
      <c r="AF129" s="2766"/>
      <c r="AG129" s="1338">
        <f t="shared" si="77"/>
        <v>0</v>
      </c>
      <c r="AH129" s="2763"/>
      <c r="AI129" s="2775"/>
      <c r="AJ129" s="1340"/>
      <c r="AK129" s="1341"/>
      <c r="AL129" s="2778"/>
      <c r="AM129" s="330"/>
      <c r="AN129" s="330"/>
    </row>
    <row r="130" spans="2:40" ht="12.75">
      <c r="B130" s="1309">
        <v>124</v>
      </c>
      <c r="C130" s="2340" t="s">
        <v>953</v>
      </c>
      <c r="D130" s="1334" t="s">
        <v>239</v>
      </c>
      <c r="E130" s="1335" t="s">
        <v>258</v>
      </c>
      <c r="F130" s="1336"/>
      <c r="G130" s="1324"/>
      <c r="H130" s="1324"/>
      <c r="I130" s="1324"/>
      <c r="J130" s="1324"/>
      <c r="K130" s="1324"/>
      <c r="L130" s="1325"/>
      <c r="M130" s="1325"/>
      <c r="N130" s="1337"/>
      <c r="O130" s="1324"/>
      <c r="P130" s="1324"/>
      <c r="Q130" s="1324"/>
      <c r="R130" s="1337"/>
      <c r="S130" s="1324"/>
      <c r="T130" s="1325"/>
      <c r="U130" s="1325"/>
      <c r="V130" s="1327"/>
      <c r="W130" s="1328"/>
      <c r="X130" s="1329"/>
      <c r="Y130" s="1338">
        <f t="shared" si="76"/>
        <v>0</v>
      </c>
      <c r="Z130" s="1339">
        <f t="shared" si="42"/>
        <v>0</v>
      </c>
      <c r="AA130" s="2762"/>
      <c r="AB130" s="2763"/>
      <c r="AC130" s="2763"/>
      <c r="AD130" s="2767"/>
      <c r="AE130" s="2768"/>
      <c r="AF130" s="2765"/>
      <c r="AG130" s="1338">
        <f t="shared" si="77"/>
        <v>0</v>
      </c>
      <c r="AH130" s="2763"/>
      <c r="AI130" s="2775"/>
      <c r="AJ130" s="1340"/>
      <c r="AK130" s="1341"/>
      <c r="AL130" s="2778"/>
      <c r="AM130" s="330"/>
      <c r="AN130" s="330"/>
    </row>
    <row r="131" spans="2:40" ht="12.75">
      <c r="B131" s="1309">
        <v>125</v>
      </c>
      <c r="C131" s="2340" t="s">
        <v>953</v>
      </c>
      <c r="D131" s="1334" t="s">
        <v>240</v>
      </c>
      <c r="E131" s="1335" t="s">
        <v>258</v>
      </c>
      <c r="F131" s="1336"/>
      <c r="G131" s="1324"/>
      <c r="H131" s="1324"/>
      <c r="I131" s="1324"/>
      <c r="J131" s="1324"/>
      <c r="K131" s="1324"/>
      <c r="L131" s="1325"/>
      <c r="M131" s="1325"/>
      <c r="N131" s="1337"/>
      <c r="O131" s="1324"/>
      <c r="P131" s="1324"/>
      <c r="Q131" s="1324"/>
      <c r="R131" s="1337"/>
      <c r="S131" s="1324"/>
      <c r="T131" s="1325"/>
      <c r="U131" s="1325"/>
      <c r="V131" s="1327"/>
      <c r="W131" s="1328"/>
      <c r="X131" s="1329"/>
      <c r="Y131" s="1338">
        <f t="shared" si="76"/>
        <v>0</v>
      </c>
      <c r="Z131" s="1339">
        <f t="shared" si="42"/>
        <v>0</v>
      </c>
      <c r="AA131" s="2762"/>
      <c r="AB131" s="2763"/>
      <c r="AC131" s="2763"/>
      <c r="AD131" s="2767"/>
      <c r="AE131" s="2768"/>
      <c r="AF131" s="2765"/>
      <c r="AG131" s="1338">
        <f t="shared" si="77"/>
        <v>0</v>
      </c>
      <c r="AH131" s="2763"/>
      <c r="AI131" s="2775"/>
      <c r="AJ131" s="1340"/>
      <c r="AK131" s="1341"/>
      <c r="AL131" s="2778"/>
      <c r="AM131" s="330"/>
      <c r="AN131" s="330"/>
    </row>
    <row r="132" spans="2:40" ht="12.75">
      <c r="B132" s="1309">
        <v>126</v>
      </c>
      <c r="C132" s="2340" t="s">
        <v>953</v>
      </c>
      <c r="D132" s="1334" t="s">
        <v>241</v>
      </c>
      <c r="E132" s="1335" t="s">
        <v>258</v>
      </c>
      <c r="F132" s="1336"/>
      <c r="G132" s="1324"/>
      <c r="H132" s="1324"/>
      <c r="I132" s="1324"/>
      <c r="J132" s="1324"/>
      <c r="K132" s="1324"/>
      <c r="L132" s="1325"/>
      <c r="M132" s="1325"/>
      <c r="N132" s="1337"/>
      <c r="O132" s="1324"/>
      <c r="P132" s="1324"/>
      <c r="Q132" s="1324"/>
      <c r="R132" s="1337"/>
      <c r="S132" s="1324"/>
      <c r="T132" s="1325"/>
      <c r="U132" s="1325"/>
      <c r="V132" s="1327"/>
      <c r="W132" s="1328"/>
      <c r="X132" s="1329"/>
      <c r="Y132" s="1338">
        <f t="shared" si="76"/>
        <v>0</v>
      </c>
      <c r="Z132" s="1339">
        <f t="shared" si="42"/>
        <v>0</v>
      </c>
      <c r="AA132" s="2762"/>
      <c r="AB132" s="2763"/>
      <c r="AC132" s="2763"/>
      <c r="AD132" s="2767"/>
      <c r="AE132" s="2768"/>
      <c r="AF132" s="2765"/>
      <c r="AG132" s="1338">
        <f t="shared" si="77"/>
        <v>0</v>
      </c>
      <c r="AH132" s="2763"/>
      <c r="AI132" s="2775"/>
      <c r="AJ132" s="1340"/>
      <c r="AK132" s="1341"/>
      <c r="AL132" s="2778"/>
      <c r="AM132" s="330"/>
      <c r="AN132" s="330"/>
    </row>
    <row r="133" spans="2:40" ht="12.75">
      <c r="B133" s="1309">
        <v>127</v>
      </c>
      <c r="C133" s="2345" t="s">
        <v>953</v>
      </c>
      <c r="D133" s="2346" t="s">
        <v>242</v>
      </c>
      <c r="E133" s="2347" t="s">
        <v>258</v>
      </c>
      <c r="F133" s="2348"/>
      <c r="G133" s="2349"/>
      <c r="H133" s="2349"/>
      <c r="I133" s="2349"/>
      <c r="J133" s="2349"/>
      <c r="K133" s="2349"/>
      <c r="L133" s="2350"/>
      <c r="M133" s="2350"/>
      <c r="N133" s="2351"/>
      <c r="O133" s="2349"/>
      <c r="P133" s="2349"/>
      <c r="Q133" s="2349"/>
      <c r="R133" s="2351"/>
      <c r="S133" s="2349"/>
      <c r="T133" s="2350"/>
      <c r="U133" s="2350"/>
      <c r="V133" s="2352"/>
      <c r="W133" s="2353"/>
      <c r="X133" s="2354"/>
      <c r="Y133" s="2355">
        <f t="shared" si="76"/>
        <v>0</v>
      </c>
      <c r="Z133" s="2356">
        <f t="shared" si="42"/>
        <v>0</v>
      </c>
      <c r="AA133" s="2769"/>
      <c r="AB133" s="2770"/>
      <c r="AC133" s="2770"/>
      <c r="AD133" s="2771"/>
      <c r="AE133" s="2772"/>
      <c r="AF133" s="2773"/>
      <c r="AG133" s="2355">
        <f t="shared" si="77"/>
        <v>0</v>
      </c>
      <c r="AH133" s="2770"/>
      <c r="AI133" s="2776"/>
      <c r="AJ133" s="2357"/>
      <c r="AK133" s="2358"/>
      <c r="AL133" s="2779"/>
      <c r="AM133" s="330"/>
      <c r="AN133" s="330"/>
    </row>
    <row r="134" spans="2:40" s="673" customFormat="1" ht="13.5" thickBot="1">
      <c r="B134" s="2343">
        <v>128</v>
      </c>
      <c r="C134" s="2344" t="s">
        <v>954</v>
      </c>
      <c r="D134" s="1342" t="s">
        <v>243</v>
      </c>
      <c r="E134" s="1335" t="s">
        <v>258</v>
      </c>
      <c r="F134" s="1371">
        <f t="shared" ref="F134:V134" si="78">SUM(F127:F133)</f>
        <v>0</v>
      </c>
      <c r="G134" s="1372">
        <f t="shared" si="78"/>
        <v>0</v>
      </c>
      <c r="H134" s="1372">
        <f t="shared" si="78"/>
        <v>0</v>
      </c>
      <c r="I134" s="1372">
        <f t="shared" si="78"/>
        <v>0</v>
      </c>
      <c r="J134" s="1372">
        <f t="shared" si="78"/>
        <v>0</v>
      </c>
      <c r="K134" s="1372">
        <f t="shared" si="78"/>
        <v>0</v>
      </c>
      <c r="L134" s="1349">
        <f t="shared" si="78"/>
        <v>0</v>
      </c>
      <c r="M134" s="1349">
        <f t="shared" si="78"/>
        <v>0</v>
      </c>
      <c r="N134" s="1346">
        <f t="shared" si="78"/>
        <v>0</v>
      </c>
      <c r="O134" s="1372">
        <f t="shared" si="78"/>
        <v>0</v>
      </c>
      <c r="P134" s="1372">
        <f t="shared" si="78"/>
        <v>0</v>
      </c>
      <c r="Q134" s="1372">
        <f t="shared" si="78"/>
        <v>0</v>
      </c>
      <c r="R134" s="1346">
        <f t="shared" si="78"/>
        <v>0</v>
      </c>
      <c r="S134" s="1372">
        <f t="shared" si="78"/>
        <v>0</v>
      </c>
      <c r="T134" s="1349">
        <f t="shared" si="78"/>
        <v>0</v>
      </c>
      <c r="U134" s="1349">
        <f t="shared" si="78"/>
        <v>0</v>
      </c>
      <c r="V134" s="1350">
        <f t="shared" si="78"/>
        <v>0</v>
      </c>
      <c r="W134" s="1343"/>
      <c r="X134" s="1344"/>
      <c r="Y134" s="1345">
        <f t="shared" ref="Y134:Z134" si="79">SUM(Y127:Y133)</f>
        <v>0</v>
      </c>
      <c r="Z134" s="1346">
        <f t="shared" si="79"/>
        <v>0</v>
      </c>
      <c r="AA134" s="1347">
        <f t="shared" ref="AA134:AE134" si="80">SUM(AA127:AA133)</f>
        <v>0</v>
      </c>
      <c r="AB134" s="1348">
        <f t="shared" si="80"/>
        <v>0</v>
      </c>
      <c r="AC134" s="1348">
        <f t="shared" si="80"/>
        <v>0</v>
      </c>
      <c r="AD134" s="1349">
        <f t="shared" si="80"/>
        <v>0</v>
      </c>
      <c r="AE134" s="1350">
        <f t="shared" si="80"/>
        <v>0</v>
      </c>
      <c r="AF134" s="1346">
        <f>SUM(Y134,AA134,AB134,AD134)</f>
        <v>0</v>
      </c>
      <c r="AG134" s="1345">
        <f>SUM(AG127:AG133)</f>
        <v>0</v>
      </c>
      <c r="AH134" s="1348">
        <f>SUM(AH127:AH133)</f>
        <v>0</v>
      </c>
      <c r="AI134" s="1346">
        <f>SUM(AI127:AI133)</f>
        <v>0</v>
      </c>
      <c r="AJ134" s="1347">
        <f>SUM(AJ127:AJ133)</f>
        <v>0</v>
      </c>
      <c r="AK134" s="1351">
        <f>SUM(AK127:AK133)</f>
        <v>0</v>
      </c>
      <c r="AL134" s="1352">
        <f>SUM(AC134,AE134,AH134,AI134)</f>
        <v>0</v>
      </c>
      <c r="AM134" s="672"/>
      <c r="AN134" s="672"/>
    </row>
    <row r="135" spans="2:40" ht="11.25" customHeight="1">
      <c r="B135" s="1308">
        <v>129</v>
      </c>
      <c r="C135" s="2339" t="s">
        <v>953</v>
      </c>
      <c r="D135" s="1321" t="s">
        <v>235</v>
      </c>
      <c r="E135" s="1321" t="s">
        <v>259</v>
      </c>
      <c r="F135" s="1322"/>
      <c r="G135" s="1323"/>
      <c r="H135" s="1324"/>
      <c r="I135" s="1324"/>
      <c r="J135" s="1324"/>
      <c r="K135" s="1324"/>
      <c r="L135" s="1324"/>
      <c r="M135" s="1325"/>
      <c r="N135" s="1326"/>
      <c r="O135" s="1324"/>
      <c r="P135" s="1324"/>
      <c r="Q135" s="1324"/>
      <c r="R135" s="1326"/>
      <c r="S135" s="1324"/>
      <c r="T135" s="1325"/>
      <c r="U135" s="1325"/>
      <c r="V135" s="1327"/>
      <c r="W135" s="1328"/>
      <c r="X135" s="1329"/>
      <c r="Y135" s="1330">
        <f t="shared" ref="Y135:Y141" si="81">+$I135*(W135+X135)</f>
        <v>0</v>
      </c>
      <c r="Z135" s="1331">
        <f t="shared" si="42"/>
        <v>0</v>
      </c>
      <c r="AA135" s="2758"/>
      <c r="AB135" s="2759"/>
      <c r="AC135" s="2759"/>
      <c r="AD135" s="2759"/>
      <c r="AE135" s="2760"/>
      <c r="AF135" s="2761"/>
      <c r="AG135" s="1330">
        <f t="shared" ref="AG135:AG141" si="82">+$K135*(W135+X135)</f>
        <v>0</v>
      </c>
      <c r="AH135" s="2759"/>
      <c r="AI135" s="2774"/>
      <c r="AJ135" s="1332"/>
      <c r="AK135" s="1333"/>
      <c r="AL135" s="2777"/>
      <c r="AM135" s="330"/>
      <c r="AN135" s="330"/>
    </row>
    <row r="136" spans="2:40" ht="12" customHeight="1">
      <c r="B136" s="1309">
        <v>130</v>
      </c>
      <c r="C136" s="2340" t="s">
        <v>953</v>
      </c>
      <c r="D136" s="1334" t="s">
        <v>237</v>
      </c>
      <c r="E136" s="1335" t="s">
        <v>259</v>
      </c>
      <c r="F136" s="1336"/>
      <c r="G136" s="1324"/>
      <c r="H136" s="1324"/>
      <c r="I136" s="1324"/>
      <c r="J136" s="1324"/>
      <c r="K136" s="1324"/>
      <c r="L136" s="1324"/>
      <c r="M136" s="1325"/>
      <c r="N136" s="1337"/>
      <c r="O136" s="1324"/>
      <c r="P136" s="1324"/>
      <c r="Q136" s="1324"/>
      <c r="R136" s="1337"/>
      <c r="S136" s="1324"/>
      <c r="T136" s="1325"/>
      <c r="U136" s="1325"/>
      <c r="V136" s="1327"/>
      <c r="W136" s="1328"/>
      <c r="X136" s="1329"/>
      <c r="Y136" s="1338">
        <f t="shared" si="81"/>
        <v>0</v>
      </c>
      <c r="Z136" s="1339">
        <f t="shared" ref="Z136:Z199" si="83">+$J136*(W136+X136)</f>
        <v>0</v>
      </c>
      <c r="AA136" s="2762"/>
      <c r="AB136" s="2763"/>
      <c r="AC136" s="2763"/>
      <c r="AD136" s="2763"/>
      <c r="AE136" s="2764"/>
      <c r="AF136" s="2765"/>
      <c r="AG136" s="1338">
        <f t="shared" si="82"/>
        <v>0</v>
      </c>
      <c r="AH136" s="2763"/>
      <c r="AI136" s="2775"/>
      <c r="AJ136" s="1340"/>
      <c r="AK136" s="1341"/>
      <c r="AL136" s="2778"/>
      <c r="AM136" s="330"/>
      <c r="AN136" s="330"/>
    </row>
    <row r="137" spans="2:40" ht="12.75">
      <c r="B137" s="1309">
        <v>131</v>
      </c>
      <c r="C137" s="2340" t="s">
        <v>953</v>
      </c>
      <c r="D137" s="1334" t="s">
        <v>238</v>
      </c>
      <c r="E137" s="1335" t="s">
        <v>259</v>
      </c>
      <c r="F137" s="1336"/>
      <c r="G137" s="1324"/>
      <c r="H137" s="1324"/>
      <c r="I137" s="1324"/>
      <c r="J137" s="1324"/>
      <c r="K137" s="1324"/>
      <c r="L137" s="1325"/>
      <c r="M137" s="1325"/>
      <c r="N137" s="1337"/>
      <c r="O137" s="1324"/>
      <c r="P137" s="1324"/>
      <c r="Q137" s="1324"/>
      <c r="R137" s="1337"/>
      <c r="S137" s="1324"/>
      <c r="T137" s="1325"/>
      <c r="U137" s="1325"/>
      <c r="V137" s="1327"/>
      <c r="W137" s="1328"/>
      <c r="X137" s="1329"/>
      <c r="Y137" s="1338">
        <f t="shared" si="81"/>
        <v>0</v>
      </c>
      <c r="Z137" s="1339">
        <f t="shared" si="83"/>
        <v>0</v>
      </c>
      <c r="AA137" s="2762"/>
      <c r="AB137" s="2763"/>
      <c r="AC137" s="2763"/>
      <c r="AD137" s="2763"/>
      <c r="AE137" s="2764"/>
      <c r="AF137" s="2766"/>
      <c r="AG137" s="1338">
        <f t="shared" si="82"/>
        <v>0</v>
      </c>
      <c r="AH137" s="2763"/>
      <c r="AI137" s="2775"/>
      <c r="AJ137" s="1340"/>
      <c r="AK137" s="1341"/>
      <c r="AL137" s="2778"/>
      <c r="AM137" s="330"/>
      <c r="AN137" s="330"/>
    </row>
    <row r="138" spans="2:40" ht="12.75">
      <c r="B138" s="1309">
        <v>132</v>
      </c>
      <c r="C138" s="2340" t="s">
        <v>953</v>
      </c>
      <c r="D138" s="1334" t="s">
        <v>239</v>
      </c>
      <c r="E138" s="1335" t="s">
        <v>259</v>
      </c>
      <c r="F138" s="1336"/>
      <c r="G138" s="1324"/>
      <c r="H138" s="1324"/>
      <c r="I138" s="1324"/>
      <c r="J138" s="1324"/>
      <c r="K138" s="1324"/>
      <c r="L138" s="1325"/>
      <c r="M138" s="1325"/>
      <c r="N138" s="1337"/>
      <c r="O138" s="1324"/>
      <c r="P138" s="1324"/>
      <c r="Q138" s="1324"/>
      <c r="R138" s="1337"/>
      <c r="S138" s="1324"/>
      <c r="T138" s="1325"/>
      <c r="U138" s="1325"/>
      <c r="V138" s="1327"/>
      <c r="W138" s="1328"/>
      <c r="X138" s="1329"/>
      <c r="Y138" s="1338">
        <f t="shared" si="81"/>
        <v>0</v>
      </c>
      <c r="Z138" s="1339">
        <f t="shared" si="83"/>
        <v>0</v>
      </c>
      <c r="AA138" s="2762"/>
      <c r="AB138" s="2763"/>
      <c r="AC138" s="2763"/>
      <c r="AD138" s="2767"/>
      <c r="AE138" s="2768"/>
      <c r="AF138" s="2765"/>
      <c r="AG138" s="1338">
        <f t="shared" si="82"/>
        <v>0</v>
      </c>
      <c r="AH138" s="2763"/>
      <c r="AI138" s="2775"/>
      <c r="AJ138" s="1340"/>
      <c r="AK138" s="1341"/>
      <c r="AL138" s="2778"/>
      <c r="AM138" s="330"/>
      <c r="AN138" s="330"/>
    </row>
    <row r="139" spans="2:40" ht="12.75">
      <c r="B139" s="1309">
        <v>133</v>
      </c>
      <c r="C139" s="2340" t="s">
        <v>953</v>
      </c>
      <c r="D139" s="1334" t="s">
        <v>240</v>
      </c>
      <c r="E139" s="1335" t="s">
        <v>259</v>
      </c>
      <c r="F139" s="1336"/>
      <c r="G139" s="1324"/>
      <c r="H139" s="1324"/>
      <c r="I139" s="1324"/>
      <c r="J139" s="1324"/>
      <c r="K139" s="1324"/>
      <c r="L139" s="1325"/>
      <c r="M139" s="1325"/>
      <c r="N139" s="1337"/>
      <c r="O139" s="1324"/>
      <c r="P139" s="1324"/>
      <c r="Q139" s="1324"/>
      <c r="R139" s="1337"/>
      <c r="S139" s="1324"/>
      <c r="T139" s="1325"/>
      <c r="U139" s="1325"/>
      <c r="V139" s="1327"/>
      <c r="W139" s="1328"/>
      <c r="X139" s="1329"/>
      <c r="Y139" s="1338">
        <f t="shared" si="81"/>
        <v>0</v>
      </c>
      <c r="Z139" s="1339">
        <f t="shared" si="83"/>
        <v>0</v>
      </c>
      <c r="AA139" s="2762"/>
      <c r="AB139" s="2763"/>
      <c r="AC139" s="2763"/>
      <c r="AD139" s="2767"/>
      <c r="AE139" s="2768"/>
      <c r="AF139" s="2765"/>
      <c r="AG139" s="1338">
        <f t="shared" si="82"/>
        <v>0</v>
      </c>
      <c r="AH139" s="2763"/>
      <c r="AI139" s="2775"/>
      <c r="AJ139" s="1340"/>
      <c r="AK139" s="1341"/>
      <c r="AL139" s="2778"/>
      <c r="AM139" s="330"/>
      <c r="AN139" s="330"/>
    </row>
    <row r="140" spans="2:40" ht="12.75">
      <c r="B140" s="1309">
        <v>134</v>
      </c>
      <c r="C140" s="2340" t="s">
        <v>953</v>
      </c>
      <c r="D140" s="1334" t="s">
        <v>241</v>
      </c>
      <c r="E140" s="1335" t="s">
        <v>259</v>
      </c>
      <c r="F140" s="1336"/>
      <c r="G140" s="1324"/>
      <c r="H140" s="1324"/>
      <c r="I140" s="1324"/>
      <c r="J140" s="1324"/>
      <c r="K140" s="1324"/>
      <c r="L140" s="1325"/>
      <c r="M140" s="1325"/>
      <c r="N140" s="1337"/>
      <c r="O140" s="1324"/>
      <c r="P140" s="1324"/>
      <c r="Q140" s="1324"/>
      <c r="R140" s="1337"/>
      <c r="S140" s="1324"/>
      <c r="T140" s="1325"/>
      <c r="U140" s="1325"/>
      <c r="V140" s="1327"/>
      <c r="W140" s="1328"/>
      <c r="X140" s="1329"/>
      <c r="Y140" s="1338">
        <f t="shared" si="81"/>
        <v>0</v>
      </c>
      <c r="Z140" s="1339">
        <f t="shared" si="83"/>
        <v>0</v>
      </c>
      <c r="AA140" s="2762"/>
      <c r="AB140" s="2763"/>
      <c r="AC140" s="2763"/>
      <c r="AD140" s="2767"/>
      <c r="AE140" s="2768"/>
      <c r="AF140" s="2765"/>
      <c r="AG140" s="1338">
        <f t="shared" si="82"/>
        <v>0</v>
      </c>
      <c r="AH140" s="2763"/>
      <c r="AI140" s="2775"/>
      <c r="AJ140" s="1340"/>
      <c r="AK140" s="1341"/>
      <c r="AL140" s="2778"/>
      <c r="AM140" s="330"/>
      <c r="AN140" s="330"/>
    </row>
    <row r="141" spans="2:40" ht="12.75">
      <c r="B141" s="1309">
        <v>135</v>
      </c>
      <c r="C141" s="2345" t="s">
        <v>953</v>
      </c>
      <c r="D141" s="2346" t="s">
        <v>242</v>
      </c>
      <c r="E141" s="2347" t="s">
        <v>259</v>
      </c>
      <c r="F141" s="2348"/>
      <c r="G141" s="2349"/>
      <c r="H141" s="2349"/>
      <c r="I141" s="2349"/>
      <c r="J141" s="2349"/>
      <c r="K141" s="2349"/>
      <c r="L141" s="2350"/>
      <c r="M141" s="2350"/>
      <c r="N141" s="2351"/>
      <c r="O141" s="2349"/>
      <c r="P141" s="2349"/>
      <c r="Q141" s="2349"/>
      <c r="R141" s="2351"/>
      <c r="S141" s="2349"/>
      <c r="T141" s="2350"/>
      <c r="U141" s="2350"/>
      <c r="V141" s="2352"/>
      <c r="W141" s="2353"/>
      <c r="X141" s="2354"/>
      <c r="Y141" s="2355">
        <f t="shared" si="81"/>
        <v>0</v>
      </c>
      <c r="Z141" s="2356">
        <f t="shared" si="83"/>
        <v>0</v>
      </c>
      <c r="AA141" s="2769"/>
      <c r="AB141" s="2770"/>
      <c r="AC141" s="2770"/>
      <c r="AD141" s="2771"/>
      <c r="AE141" s="2772"/>
      <c r="AF141" s="2773"/>
      <c r="AG141" s="2355">
        <f t="shared" si="82"/>
        <v>0</v>
      </c>
      <c r="AH141" s="2770"/>
      <c r="AI141" s="2776"/>
      <c r="AJ141" s="2357"/>
      <c r="AK141" s="2358"/>
      <c r="AL141" s="2779"/>
      <c r="AM141" s="330"/>
      <c r="AN141" s="330"/>
    </row>
    <row r="142" spans="2:40" s="673" customFormat="1" ht="13.5" thickBot="1">
      <c r="B142" s="2343">
        <v>136</v>
      </c>
      <c r="C142" s="2344" t="s">
        <v>954</v>
      </c>
      <c r="D142" s="1342" t="s">
        <v>243</v>
      </c>
      <c r="E142" s="1335" t="s">
        <v>259</v>
      </c>
      <c r="F142" s="1371">
        <f t="shared" ref="F142:V142" si="84">SUM(F135:F141)</f>
        <v>0</v>
      </c>
      <c r="G142" s="1372">
        <f t="shared" si="84"/>
        <v>0</v>
      </c>
      <c r="H142" s="1372">
        <f t="shared" si="84"/>
        <v>0</v>
      </c>
      <c r="I142" s="1372">
        <f t="shared" si="84"/>
        <v>0</v>
      </c>
      <c r="J142" s="1372">
        <f t="shared" si="84"/>
        <v>0</v>
      </c>
      <c r="K142" s="1372">
        <f t="shared" si="84"/>
        <v>0</v>
      </c>
      <c r="L142" s="1349">
        <f t="shared" si="84"/>
        <v>0</v>
      </c>
      <c r="M142" s="1349">
        <f t="shared" si="84"/>
        <v>0</v>
      </c>
      <c r="N142" s="1346">
        <f t="shared" si="84"/>
        <v>0</v>
      </c>
      <c r="O142" s="1372">
        <f t="shared" si="84"/>
        <v>0</v>
      </c>
      <c r="P142" s="1372">
        <f t="shared" si="84"/>
        <v>0</v>
      </c>
      <c r="Q142" s="1372">
        <f t="shared" si="84"/>
        <v>0</v>
      </c>
      <c r="R142" s="1346">
        <f t="shared" si="84"/>
        <v>0</v>
      </c>
      <c r="S142" s="1372">
        <f t="shared" si="84"/>
        <v>0</v>
      </c>
      <c r="T142" s="1349">
        <f t="shared" si="84"/>
        <v>0</v>
      </c>
      <c r="U142" s="1349">
        <f t="shared" si="84"/>
        <v>0</v>
      </c>
      <c r="V142" s="1350">
        <f t="shared" si="84"/>
        <v>0</v>
      </c>
      <c r="W142" s="1343"/>
      <c r="X142" s="1344"/>
      <c r="Y142" s="1345">
        <f t="shared" ref="Y142:Z142" si="85">SUM(Y135:Y141)</f>
        <v>0</v>
      </c>
      <c r="Z142" s="1346">
        <f t="shared" si="85"/>
        <v>0</v>
      </c>
      <c r="AA142" s="1347">
        <f t="shared" ref="AA142:AE142" si="86">SUM(AA135:AA141)</f>
        <v>0</v>
      </c>
      <c r="AB142" s="1348">
        <f t="shared" si="86"/>
        <v>0</v>
      </c>
      <c r="AC142" s="1348">
        <f t="shared" si="86"/>
        <v>0</v>
      </c>
      <c r="AD142" s="1349">
        <f t="shared" si="86"/>
        <v>0</v>
      </c>
      <c r="AE142" s="1350">
        <f t="shared" si="86"/>
        <v>0</v>
      </c>
      <c r="AF142" s="1346">
        <f>SUM(Y142,AA142,AB142,AD142)</f>
        <v>0</v>
      </c>
      <c r="AG142" s="1345">
        <f>SUM(AG135:AG141)</f>
        <v>0</v>
      </c>
      <c r="AH142" s="1348">
        <f>SUM(AH135:AH141)</f>
        <v>0</v>
      </c>
      <c r="AI142" s="1346">
        <f>SUM(AI135:AI141)</f>
        <v>0</v>
      </c>
      <c r="AJ142" s="1347">
        <f>SUM(AJ135:AJ141)</f>
        <v>0</v>
      </c>
      <c r="AK142" s="1351">
        <f>SUM(AK135:AK141)</f>
        <v>0</v>
      </c>
      <c r="AL142" s="1352">
        <f>SUM(AC142,AE142,AH142,AI142)</f>
        <v>0</v>
      </c>
      <c r="AM142" s="672"/>
      <c r="AN142" s="672"/>
    </row>
    <row r="143" spans="2:40" ht="11.25" customHeight="1">
      <c r="B143" s="1308">
        <v>137</v>
      </c>
      <c r="C143" s="2339" t="s">
        <v>953</v>
      </c>
      <c r="D143" s="1321" t="s">
        <v>235</v>
      </c>
      <c r="E143" s="1321" t="s">
        <v>260</v>
      </c>
      <c r="F143" s="1322"/>
      <c r="G143" s="1323"/>
      <c r="H143" s="1324"/>
      <c r="I143" s="1324"/>
      <c r="J143" s="1324"/>
      <c r="K143" s="1324"/>
      <c r="L143" s="1324"/>
      <c r="M143" s="1325"/>
      <c r="N143" s="1326"/>
      <c r="O143" s="1324"/>
      <c r="P143" s="1324"/>
      <c r="Q143" s="1324"/>
      <c r="R143" s="1326"/>
      <c r="S143" s="1324"/>
      <c r="T143" s="1325"/>
      <c r="U143" s="1325"/>
      <c r="V143" s="1327"/>
      <c r="W143" s="1328"/>
      <c r="X143" s="1329"/>
      <c r="Y143" s="1330">
        <f t="shared" ref="Y143:Y149" si="87">+$I143*(W143+X143)</f>
        <v>0</v>
      </c>
      <c r="Z143" s="1331">
        <f t="shared" si="83"/>
        <v>0</v>
      </c>
      <c r="AA143" s="2758"/>
      <c r="AB143" s="2759"/>
      <c r="AC143" s="2759"/>
      <c r="AD143" s="2759"/>
      <c r="AE143" s="2760"/>
      <c r="AF143" s="2761"/>
      <c r="AG143" s="1330">
        <f t="shared" ref="AG143:AG149" si="88">+$K143*(W143+X143)</f>
        <v>0</v>
      </c>
      <c r="AH143" s="2759"/>
      <c r="AI143" s="2774"/>
      <c r="AJ143" s="1332"/>
      <c r="AK143" s="1333"/>
      <c r="AL143" s="2777"/>
      <c r="AM143" s="330"/>
      <c r="AN143" s="330"/>
    </row>
    <row r="144" spans="2:40" ht="12" customHeight="1">
      <c r="B144" s="1309">
        <v>138</v>
      </c>
      <c r="C144" s="2340" t="s">
        <v>953</v>
      </c>
      <c r="D144" s="1334" t="s">
        <v>237</v>
      </c>
      <c r="E144" s="1335" t="s">
        <v>260</v>
      </c>
      <c r="F144" s="1336"/>
      <c r="G144" s="1324"/>
      <c r="H144" s="1324"/>
      <c r="I144" s="1324"/>
      <c r="J144" s="1324"/>
      <c r="K144" s="1324"/>
      <c r="L144" s="1324"/>
      <c r="M144" s="1325"/>
      <c r="N144" s="1337"/>
      <c r="O144" s="1324"/>
      <c r="P144" s="1324"/>
      <c r="Q144" s="1324"/>
      <c r="R144" s="1337"/>
      <c r="S144" s="1324"/>
      <c r="T144" s="1325"/>
      <c r="U144" s="1325"/>
      <c r="V144" s="1327"/>
      <c r="W144" s="1328"/>
      <c r="X144" s="1329"/>
      <c r="Y144" s="1338">
        <f t="shared" si="87"/>
        <v>0</v>
      </c>
      <c r="Z144" s="1339">
        <f t="shared" si="83"/>
        <v>0</v>
      </c>
      <c r="AA144" s="2762"/>
      <c r="AB144" s="2763"/>
      <c r="AC144" s="2763"/>
      <c r="AD144" s="2763"/>
      <c r="AE144" s="2764"/>
      <c r="AF144" s="2765"/>
      <c r="AG144" s="1338">
        <f t="shared" si="88"/>
        <v>0</v>
      </c>
      <c r="AH144" s="2763"/>
      <c r="AI144" s="2775"/>
      <c r="AJ144" s="1340"/>
      <c r="AK144" s="1341"/>
      <c r="AL144" s="2778"/>
      <c r="AM144" s="330"/>
      <c r="AN144" s="330"/>
    </row>
    <row r="145" spans="2:40" ht="12.75">
      <c r="B145" s="1309">
        <v>139</v>
      </c>
      <c r="C145" s="2340" t="s">
        <v>953</v>
      </c>
      <c r="D145" s="1334" t="s">
        <v>238</v>
      </c>
      <c r="E145" s="1335" t="s">
        <v>260</v>
      </c>
      <c r="F145" s="1336"/>
      <c r="G145" s="1324"/>
      <c r="H145" s="1324"/>
      <c r="I145" s="1324"/>
      <c r="J145" s="1324"/>
      <c r="K145" s="1324"/>
      <c r="L145" s="1325"/>
      <c r="M145" s="1325"/>
      <c r="N145" s="1337"/>
      <c r="O145" s="1324"/>
      <c r="P145" s="1324"/>
      <c r="Q145" s="1324"/>
      <c r="R145" s="1337"/>
      <c r="S145" s="1324"/>
      <c r="T145" s="1325"/>
      <c r="U145" s="1325"/>
      <c r="V145" s="1327"/>
      <c r="W145" s="1328"/>
      <c r="X145" s="1329"/>
      <c r="Y145" s="1338">
        <f t="shared" si="87"/>
        <v>0</v>
      </c>
      <c r="Z145" s="1339">
        <f t="shared" si="83"/>
        <v>0</v>
      </c>
      <c r="AA145" s="2762"/>
      <c r="AB145" s="2763"/>
      <c r="AC145" s="2763"/>
      <c r="AD145" s="2763"/>
      <c r="AE145" s="2764"/>
      <c r="AF145" s="2766"/>
      <c r="AG145" s="1338">
        <f t="shared" si="88"/>
        <v>0</v>
      </c>
      <c r="AH145" s="2763"/>
      <c r="AI145" s="2775"/>
      <c r="AJ145" s="1340"/>
      <c r="AK145" s="1341"/>
      <c r="AL145" s="2778"/>
      <c r="AM145" s="330"/>
      <c r="AN145" s="330"/>
    </row>
    <row r="146" spans="2:40" ht="12.75">
      <c r="B146" s="1309">
        <v>140</v>
      </c>
      <c r="C146" s="2340" t="s">
        <v>953</v>
      </c>
      <c r="D146" s="1334" t="s">
        <v>239</v>
      </c>
      <c r="E146" s="1335" t="s">
        <v>260</v>
      </c>
      <c r="F146" s="1336"/>
      <c r="G146" s="1324"/>
      <c r="H146" s="1324"/>
      <c r="I146" s="1324"/>
      <c r="J146" s="1324"/>
      <c r="K146" s="1324"/>
      <c r="L146" s="1325"/>
      <c r="M146" s="1325"/>
      <c r="N146" s="1337"/>
      <c r="O146" s="1324"/>
      <c r="P146" s="1324"/>
      <c r="Q146" s="1324"/>
      <c r="R146" s="1337"/>
      <c r="S146" s="1324"/>
      <c r="T146" s="1325"/>
      <c r="U146" s="1325"/>
      <c r="V146" s="1327"/>
      <c r="W146" s="1328"/>
      <c r="X146" s="1329"/>
      <c r="Y146" s="1338">
        <f t="shared" si="87"/>
        <v>0</v>
      </c>
      <c r="Z146" s="1339">
        <f t="shared" si="83"/>
        <v>0</v>
      </c>
      <c r="AA146" s="2762"/>
      <c r="AB146" s="2763"/>
      <c r="AC146" s="2763"/>
      <c r="AD146" s="2767"/>
      <c r="AE146" s="2768"/>
      <c r="AF146" s="2765"/>
      <c r="AG146" s="1338">
        <f t="shared" si="88"/>
        <v>0</v>
      </c>
      <c r="AH146" s="2763"/>
      <c r="AI146" s="2775"/>
      <c r="AJ146" s="1340"/>
      <c r="AK146" s="1341"/>
      <c r="AL146" s="2778"/>
      <c r="AM146" s="330"/>
      <c r="AN146" s="330"/>
    </row>
    <row r="147" spans="2:40" ht="12.75">
      <c r="B147" s="1309">
        <v>141</v>
      </c>
      <c r="C147" s="2340" t="s">
        <v>953</v>
      </c>
      <c r="D147" s="1334" t="s">
        <v>240</v>
      </c>
      <c r="E147" s="1335" t="s">
        <v>260</v>
      </c>
      <c r="F147" s="1336"/>
      <c r="G147" s="1324"/>
      <c r="H147" s="1324"/>
      <c r="I147" s="1324"/>
      <c r="J147" s="1324"/>
      <c r="K147" s="1324"/>
      <c r="L147" s="1325"/>
      <c r="M147" s="1325"/>
      <c r="N147" s="1337"/>
      <c r="O147" s="1324"/>
      <c r="P147" s="1324"/>
      <c r="Q147" s="1324"/>
      <c r="R147" s="1337"/>
      <c r="S147" s="1324"/>
      <c r="T147" s="1325"/>
      <c r="U147" s="1325"/>
      <c r="V147" s="1327"/>
      <c r="W147" s="1328"/>
      <c r="X147" s="1329"/>
      <c r="Y147" s="1338">
        <f t="shared" si="87"/>
        <v>0</v>
      </c>
      <c r="Z147" s="1339">
        <f t="shared" si="83"/>
        <v>0</v>
      </c>
      <c r="AA147" s="2762"/>
      <c r="AB147" s="2763"/>
      <c r="AC147" s="2763"/>
      <c r="AD147" s="2767"/>
      <c r="AE147" s="2768"/>
      <c r="AF147" s="2765"/>
      <c r="AG147" s="1338">
        <f t="shared" si="88"/>
        <v>0</v>
      </c>
      <c r="AH147" s="2763"/>
      <c r="AI147" s="2775"/>
      <c r="AJ147" s="1340"/>
      <c r="AK147" s="1341"/>
      <c r="AL147" s="2778"/>
      <c r="AM147" s="330"/>
      <c r="AN147" s="330"/>
    </row>
    <row r="148" spans="2:40" ht="12.75">
      <c r="B148" s="1309">
        <v>142</v>
      </c>
      <c r="C148" s="2340" t="s">
        <v>953</v>
      </c>
      <c r="D148" s="1334" t="s">
        <v>241</v>
      </c>
      <c r="E148" s="1335" t="s">
        <v>260</v>
      </c>
      <c r="F148" s="1336"/>
      <c r="G148" s="1324"/>
      <c r="H148" s="1324"/>
      <c r="I148" s="1324"/>
      <c r="J148" s="1324"/>
      <c r="K148" s="1324"/>
      <c r="L148" s="1325"/>
      <c r="M148" s="1325"/>
      <c r="N148" s="1337"/>
      <c r="O148" s="1324"/>
      <c r="P148" s="1324"/>
      <c r="Q148" s="1324"/>
      <c r="R148" s="1337"/>
      <c r="S148" s="1324"/>
      <c r="T148" s="1325"/>
      <c r="U148" s="1325"/>
      <c r="V148" s="1327"/>
      <c r="W148" s="1328"/>
      <c r="X148" s="1329"/>
      <c r="Y148" s="1338">
        <f t="shared" si="87"/>
        <v>0</v>
      </c>
      <c r="Z148" s="1339">
        <f t="shared" si="83"/>
        <v>0</v>
      </c>
      <c r="AA148" s="2762"/>
      <c r="AB148" s="2763"/>
      <c r="AC148" s="2763"/>
      <c r="AD148" s="2767"/>
      <c r="AE148" s="2768"/>
      <c r="AF148" s="2765"/>
      <c r="AG148" s="1338">
        <f t="shared" si="88"/>
        <v>0</v>
      </c>
      <c r="AH148" s="2763"/>
      <c r="AI148" s="2775"/>
      <c r="AJ148" s="1340"/>
      <c r="AK148" s="1341"/>
      <c r="AL148" s="2778"/>
      <c r="AM148" s="330"/>
      <c r="AN148" s="330"/>
    </row>
    <row r="149" spans="2:40" ht="12.75">
      <c r="B149" s="1309">
        <v>143</v>
      </c>
      <c r="C149" s="2345" t="s">
        <v>953</v>
      </c>
      <c r="D149" s="2346" t="s">
        <v>242</v>
      </c>
      <c r="E149" s="2347" t="s">
        <v>260</v>
      </c>
      <c r="F149" s="2348"/>
      <c r="G149" s="2349"/>
      <c r="H149" s="2349"/>
      <c r="I149" s="2349"/>
      <c r="J149" s="2349"/>
      <c r="K149" s="2349"/>
      <c r="L149" s="2350"/>
      <c r="M149" s="2350"/>
      <c r="N149" s="2351"/>
      <c r="O149" s="2349"/>
      <c r="P149" s="2349"/>
      <c r="Q149" s="2349"/>
      <c r="R149" s="2351"/>
      <c r="S149" s="2349"/>
      <c r="T149" s="2350"/>
      <c r="U149" s="2350"/>
      <c r="V149" s="2352"/>
      <c r="W149" s="2353"/>
      <c r="X149" s="2354"/>
      <c r="Y149" s="2355">
        <f t="shared" si="87"/>
        <v>0</v>
      </c>
      <c r="Z149" s="2356">
        <f t="shared" si="83"/>
        <v>0</v>
      </c>
      <c r="AA149" s="2769"/>
      <c r="AB149" s="2770"/>
      <c r="AC149" s="2770"/>
      <c r="AD149" s="2771"/>
      <c r="AE149" s="2772"/>
      <c r="AF149" s="2773"/>
      <c r="AG149" s="2355">
        <f t="shared" si="88"/>
        <v>0</v>
      </c>
      <c r="AH149" s="2770"/>
      <c r="AI149" s="2776"/>
      <c r="AJ149" s="2357"/>
      <c r="AK149" s="2358"/>
      <c r="AL149" s="2779"/>
      <c r="AM149" s="330"/>
      <c r="AN149" s="330"/>
    </row>
    <row r="150" spans="2:40" s="673" customFormat="1" ht="13.5" thickBot="1">
      <c r="B150" s="2343">
        <v>144</v>
      </c>
      <c r="C150" s="2344" t="s">
        <v>954</v>
      </c>
      <c r="D150" s="1342" t="s">
        <v>243</v>
      </c>
      <c r="E150" s="1335" t="s">
        <v>260</v>
      </c>
      <c r="F150" s="1371">
        <f t="shared" ref="F150:V150" si="89">SUM(F143:F149)</f>
        <v>0</v>
      </c>
      <c r="G150" s="1372">
        <f t="shared" si="89"/>
        <v>0</v>
      </c>
      <c r="H150" s="1372">
        <f t="shared" si="89"/>
        <v>0</v>
      </c>
      <c r="I150" s="1372">
        <f t="shared" si="89"/>
        <v>0</v>
      </c>
      <c r="J150" s="1372">
        <f t="shared" si="89"/>
        <v>0</v>
      </c>
      <c r="K150" s="1372">
        <f t="shared" si="89"/>
        <v>0</v>
      </c>
      <c r="L150" s="1349">
        <f t="shared" si="89"/>
        <v>0</v>
      </c>
      <c r="M150" s="1349">
        <f t="shared" si="89"/>
        <v>0</v>
      </c>
      <c r="N150" s="1346">
        <f t="shared" si="89"/>
        <v>0</v>
      </c>
      <c r="O150" s="1372">
        <f t="shared" si="89"/>
        <v>0</v>
      </c>
      <c r="P150" s="1372">
        <f t="shared" si="89"/>
        <v>0</v>
      </c>
      <c r="Q150" s="1372">
        <f t="shared" si="89"/>
        <v>0</v>
      </c>
      <c r="R150" s="1346">
        <f t="shared" si="89"/>
        <v>0</v>
      </c>
      <c r="S150" s="1372">
        <f t="shared" si="89"/>
        <v>0</v>
      </c>
      <c r="T150" s="1349">
        <f t="shared" si="89"/>
        <v>0</v>
      </c>
      <c r="U150" s="1349">
        <f t="shared" si="89"/>
        <v>0</v>
      </c>
      <c r="V150" s="1350">
        <f t="shared" si="89"/>
        <v>0</v>
      </c>
      <c r="W150" s="1343"/>
      <c r="X150" s="1344"/>
      <c r="Y150" s="1345">
        <f t="shared" ref="Y150:Z150" si="90">SUM(Y143:Y149)</f>
        <v>0</v>
      </c>
      <c r="Z150" s="1346">
        <f t="shared" si="90"/>
        <v>0</v>
      </c>
      <c r="AA150" s="1347">
        <f t="shared" ref="AA150:AE150" si="91">SUM(AA143:AA149)</f>
        <v>0</v>
      </c>
      <c r="AB150" s="1348">
        <f t="shared" si="91"/>
        <v>0</v>
      </c>
      <c r="AC150" s="1348">
        <f t="shared" si="91"/>
        <v>0</v>
      </c>
      <c r="AD150" s="1349">
        <f t="shared" si="91"/>
        <v>0</v>
      </c>
      <c r="AE150" s="1350">
        <f t="shared" si="91"/>
        <v>0</v>
      </c>
      <c r="AF150" s="1346">
        <f>SUM(Y150,AA150,AB150,AD150)</f>
        <v>0</v>
      </c>
      <c r="AG150" s="1345">
        <f>SUM(AG143:AG149)</f>
        <v>0</v>
      </c>
      <c r="AH150" s="1348">
        <f>SUM(AH143:AH149)</f>
        <v>0</v>
      </c>
      <c r="AI150" s="1346">
        <f>SUM(AI143:AI149)</f>
        <v>0</v>
      </c>
      <c r="AJ150" s="1347">
        <f>SUM(AJ143:AJ149)</f>
        <v>0</v>
      </c>
      <c r="AK150" s="1351">
        <f>SUM(AK143:AK149)</f>
        <v>0</v>
      </c>
      <c r="AL150" s="1352">
        <f>SUM(AC150,AE150,AH150,AI150)</f>
        <v>0</v>
      </c>
      <c r="AM150" s="672"/>
      <c r="AN150" s="672"/>
    </row>
    <row r="151" spans="2:40" ht="11.25" customHeight="1">
      <c r="B151" s="1308">
        <v>145</v>
      </c>
      <c r="C151" s="2339" t="s">
        <v>953</v>
      </c>
      <c r="D151" s="1321" t="s">
        <v>235</v>
      </c>
      <c r="E151" s="1321" t="s">
        <v>261</v>
      </c>
      <c r="F151" s="1322"/>
      <c r="G151" s="1323"/>
      <c r="H151" s="1324"/>
      <c r="I151" s="1324"/>
      <c r="J151" s="1324"/>
      <c r="K151" s="1324"/>
      <c r="L151" s="1324"/>
      <c r="M151" s="1325"/>
      <c r="N151" s="1326"/>
      <c r="O151" s="1324"/>
      <c r="P151" s="1324"/>
      <c r="Q151" s="1324"/>
      <c r="R151" s="1326"/>
      <c r="S151" s="1324"/>
      <c r="T151" s="1325"/>
      <c r="U151" s="1325"/>
      <c r="V151" s="1327"/>
      <c r="W151" s="1328"/>
      <c r="X151" s="1329"/>
      <c r="Y151" s="1330">
        <f t="shared" ref="Y151:Y157" si="92">+$I151*(W151+X151)</f>
        <v>0</v>
      </c>
      <c r="Z151" s="1331">
        <f t="shared" si="83"/>
        <v>0</v>
      </c>
      <c r="AA151" s="2758"/>
      <c r="AB151" s="2759"/>
      <c r="AC151" s="2759"/>
      <c r="AD151" s="2759"/>
      <c r="AE151" s="2760"/>
      <c r="AF151" s="2761"/>
      <c r="AG151" s="1330">
        <f t="shared" ref="AG151:AG157" si="93">+$K151*(W151+X151)</f>
        <v>0</v>
      </c>
      <c r="AH151" s="2759"/>
      <c r="AI151" s="2774"/>
      <c r="AJ151" s="1332"/>
      <c r="AK151" s="1333"/>
      <c r="AL151" s="2777"/>
      <c r="AM151" s="330"/>
      <c r="AN151" s="330"/>
    </row>
    <row r="152" spans="2:40" ht="12" customHeight="1">
      <c r="B152" s="1309">
        <v>146</v>
      </c>
      <c r="C152" s="2340" t="s">
        <v>953</v>
      </c>
      <c r="D152" s="1334" t="s">
        <v>237</v>
      </c>
      <c r="E152" s="1335" t="s">
        <v>261</v>
      </c>
      <c r="F152" s="1336"/>
      <c r="G152" s="1324"/>
      <c r="H152" s="1324"/>
      <c r="I152" s="1324"/>
      <c r="J152" s="1324"/>
      <c r="K152" s="1324"/>
      <c r="L152" s="1324"/>
      <c r="M152" s="1325"/>
      <c r="N152" s="1337"/>
      <c r="O152" s="1324"/>
      <c r="P152" s="1324"/>
      <c r="Q152" s="1324"/>
      <c r="R152" s="1337"/>
      <c r="S152" s="1324"/>
      <c r="T152" s="1325"/>
      <c r="U152" s="1325"/>
      <c r="V152" s="1327"/>
      <c r="W152" s="1328"/>
      <c r="X152" s="1329"/>
      <c r="Y152" s="1338">
        <f t="shared" si="92"/>
        <v>0</v>
      </c>
      <c r="Z152" s="1339">
        <f t="shared" si="83"/>
        <v>0</v>
      </c>
      <c r="AA152" s="2762"/>
      <c r="AB152" s="2763"/>
      <c r="AC152" s="2763"/>
      <c r="AD152" s="2763"/>
      <c r="AE152" s="2764"/>
      <c r="AF152" s="2765"/>
      <c r="AG152" s="1338">
        <f t="shared" si="93"/>
        <v>0</v>
      </c>
      <c r="AH152" s="2763"/>
      <c r="AI152" s="2775"/>
      <c r="AJ152" s="1340"/>
      <c r="AK152" s="1341"/>
      <c r="AL152" s="2778"/>
      <c r="AM152" s="330"/>
      <c r="AN152" s="330"/>
    </row>
    <row r="153" spans="2:40" ht="12.75">
      <c r="B153" s="1309">
        <v>147</v>
      </c>
      <c r="C153" s="2340" t="s">
        <v>953</v>
      </c>
      <c r="D153" s="1334" t="s">
        <v>238</v>
      </c>
      <c r="E153" s="1335" t="s">
        <v>261</v>
      </c>
      <c r="F153" s="1336"/>
      <c r="G153" s="1324"/>
      <c r="H153" s="1324"/>
      <c r="I153" s="1324"/>
      <c r="J153" s="1324"/>
      <c r="K153" s="1324"/>
      <c r="L153" s="1325"/>
      <c r="M153" s="1325"/>
      <c r="N153" s="1337"/>
      <c r="O153" s="1324"/>
      <c r="P153" s="1324"/>
      <c r="Q153" s="1324"/>
      <c r="R153" s="1337"/>
      <c r="S153" s="1324"/>
      <c r="T153" s="1325"/>
      <c r="U153" s="1325"/>
      <c r="V153" s="1327"/>
      <c r="W153" s="1328"/>
      <c r="X153" s="1329"/>
      <c r="Y153" s="1338">
        <f t="shared" si="92"/>
        <v>0</v>
      </c>
      <c r="Z153" s="1339">
        <f t="shared" si="83"/>
        <v>0</v>
      </c>
      <c r="AA153" s="2762"/>
      <c r="AB153" s="2763"/>
      <c r="AC153" s="2763"/>
      <c r="AD153" s="2763"/>
      <c r="AE153" s="2764"/>
      <c r="AF153" s="2766"/>
      <c r="AG153" s="1338">
        <f t="shared" si="93"/>
        <v>0</v>
      </c>
      <c r="AH153" s="2763"/>
      <c r="AI153" s="2775"/>
      <c r="AJ153" s="1340"/>
      <c r="AK153" s="1341"/>
      <c r="AL153" s="2778"/>
      <c r="AM153" s="330"/>
      <c r="AN153" s="330"/>
    </row>
    <row r="154" spans="2:40" ht="12.75">
      <c r="B154" s="1309">
        <v>148</v>
      </c>
      <c r="C154" s="2340" t="s">
        <v>953</v>
      </c>
      <c r="D154" s="1334" t="s">
        <v>239</v>
      </c>
      <c r="E154" s="1335" t="s">
        <v>261</v>
      </c>
      <c r="F154" s="1336"/>
      <c r="G154" s="1324"/>
      <c r="H154" s="1324"/>
      <c r="I154" s="1324"/>
      <c r="J154" s="1324"/>
      <c r="K154" s="1324"/>
      <c r="L154" s="1325"/>
      <c r="M154" s="1325"/>
      <c r="N154" s="1337"/>
      <c r="O154" s="1324"/>
      <c r="P154" s="1324"/>
      <c r="Q154" s="1324"/>
      <c r="R154" s="1337"/>
      <c r="S154" s="1324"/>
      <c r="T154" s="1325"/>
      <c r="U154" s="1325"/>
      <c r="V154" s="1327"/>
      <c r="W154" s="1328"/>
      <c r="X154" s="1329"/>
      <c r="Y154" s="1338">
        <f t="shared" si="92"/>
        <v>0</v>
      </c>
      <c r="Z154" s="1339">
        <f t="shared" si="83"/>
        <v>0</v>
      </c>
      <c r="AA154" s="2762"/>
      <c r="AB154" s="2763"/>
      <c r="AC154" s="2763"/>
      <c r="AD154" s="2767"/>
      <c r="AE154" s="2768"/>
      <c r="AF154" s="2765"/>
      <c r="AG154" s="1338">
        <f t="shared" si="93"/>
        <v>0</v>
      </c>
      <c r="AH154" s="2763"/>
      <c r="AI154" s="2775"/>
      <c r="AJ154" s="1340"/>
      <c r="AK154" s="1341"/>
      <c r="AL154" s="2778"/>
      <c r="AM154" s="330"/>
      <c r="AN154" s="330"/>
    </row>
    <row r="155" spans="2:40" ht="12.75">
      <c r="B155" s="1309">
        <v>149</v>
      </c>
      <c r="C155" s="2340" t="s">
        <v>953</v>
      </c>
      <c r="D155" s="1334" t="s">
        <v>240</v>
      </c>
      <c r="E155" s="1335" t="s">
        <v>261</v>
      </c>
      <c r="F155" s="1336"/>
      <c r="G155" s="1324"/>
      <c r="H155" s="1324"/>
      <c r="I155" s="1324"/>
      <c r="J155" s="1324"/>
      <c r="K155" s="1324"/>
      <c r="L155" s="1325"/>
      <c r="M155" s="1325"/>
      <c r="N155" s="1337"/>
      <c r="O155" s="1324"/>
      <c r="P155" s="1324"/>
      <c r="Q155" s="1324"/>
      <c r="R155" s="1337"/>
      <c r="S155" s="1324"/>
      <c r="T155" s="1325"/>
      <c r="U155" s="1325"/>
      <c r="V155" s="1327"/>
      <c r="W155" s="1328"/>
      <c r="X155" s="1329"/>
      <c r="Y155" s="1338">
        <f t="shared" si="92"/>
        <v>0</v>
      </c>
      <c r="Z155" s="1339">
        <f t="shared" si="83"/>
        <v>0</v>
      </c>
      <c r="AA155" s="2762"/>
      <c r="AB155" s="2763"/>
      <c r="AC155" s="2763"/>
      <c r="AD155" s="2767"/>
      <c r="AE155" s="2768"/>
      <c r="AF155" s="2765"/>
      <c r="AG155" s="1338">
        <f t="shared" si="93"/>
        <v>0</v>
      </c>
      <c r="AH155" s="2763"/>
      <c r="AI155" s="2775"/>
      <c r="AJ155" s="1340"/>
      <c r="AK155" s="1341"/>
      <c r="AL155" s="2778"/>
      <c r="AM155" s="330"/>
      <c r="AN155" s="330"/>
    </row>
    <row r="156" spans="2:40" ht="12.75">
      <c r="B156" s="1309">
        <v>150</v>
      </c>
      <c r="C156" s="2340" t="s">
        <v>953</v>
      </c>
      <c r="D156" s="1334" t="s">
        <v>241</v>
      </c>
      <c r="E156" s="1335" t="s">
        <v>261</v>
      </c>
      <c r="F156" s="1336"/>
      <c r="G156" s="1324"/>
      <c r="H156" s="1324"/>
      <c r="I156" s="1324"/>
      <c r="J156" s="1324"/>
      <c r="K156" s="1324"/>
      <c r="L156" s="1325"/>
      <c r="M156" s="1325"/>
      <c r="N156" s="1337"/>
      <c r="O156" s="1324"/>
      <c r="P156" s="1324"/>
      <c r="Q156" s="1324"/>
      <c r="R156" s="1337"/>
      <c r="S156" s="1324"/>
      <c r="T156" s="1325"/>
      <c r="U156" s="1325"/>
      <c r="V156" s="1327"/>
      <c r="W156" s="1328"/>
      <c r="X156" s="1329"/>
      <c r="Y156" s="1338">
        <f t="shared" si="92"/>
        <v>0</v>
      </c>
      <c r="Z156" s="1339">
        <f t="shared" si="83"/>
        <v>0</v>
      </c>
      <c r="AA156" s="2762"/>
      <c r="AB156" s="2763"/>
      <c r="AC156" s="2763"/>
      <c r="AD156" s="2767"/>
      <c r="AE156" s="2768"/>
      <c r="AF156" s="2765"/>
      <c r="AG156" s="1338">
        <f t="shared" si="93"/>
        <v>0</v>
      </c>
      <c r="AH156" s="2763"/>
      <c r="AI156" s="2775"/>
      <c r="AJ156" s="1340"/>
      <c r="AK156" s="1341"/>
      <c r="AL156" s="2778"/>
      <c r="AM156" s="330"/>
      <c r="AN156" s="330"/>
    </row>
    <row r="157" spans="2:40" ht="12.75">
      <c r="B157" s="1309">
        <v>151</v>
      </c>
      <c r="C157" s="2345" t="s">
        <v>953</v>
      </c>
      <c r="D157" s="2346" t="s">
        <v>242</v>
      </c>
      <c r="E157" s="2347" t="s">
        <v>261</v>
      </c>
      <c r="F157" s="2348"/>
      <c r="G157" s="2349"/>
      <c r="H157" s="2349"/>
      <c r="I157" s="2349"/>
      <c r="J157" s="2349"/>
      <c r="K157" s="2349"/>
      <c r="L157" s="2350"/>
      <c r="M157" s="2350"/>
      <c r="N157" s="2351"/>
      <c r="O157" s="2349"/>
      <c r="P157" s="2349"/>
      <c r="Q157" s="2349"/>
      <c r="R157" s="2351"/>
      <c r="S157" s="2349"/>
      <c r="T157" s="2350"/>
      <c r="U157" s="2350"/>
      <c r="V157" s="2352"/>
      <c r="W157" s="2353"/>
      <c r="X157" s="2354"/>
      <c r="Y157" s="2355">
        <f t="shared" si="92"/>
        <v>0</v>
      </c>
      <c r="Z157" s="2356">
        <f t="shared" si="83"/>
        <v>0</v>
      </c>
      <c r="AA157" s="2769"/>
      <c r="AB157" s="2770"/>
      <c r="AC157" s="2770"/>
      <c r="AD157" s="2771"/>
      <c r="AE157" s="2772"/>
      <c r="AF157" s="2773"/>
      <c r="AG157" s="2355">
        <f t="shared" si="93"/>
        <v>0</v>
      </c>
      <c r="AH157" s="2770"/>
      <c r="AI157" s="2776"/>
      <c r="AJ157" s="2357"/>
      <c r="AK157" s="2358"/>
      <c r="AL157" s="2779"/>
      <c r="AM157" s="330"/>
      <c r="AN157" s="330"/>
    </row>
    <row r="158" spans="2:40" s="673" customFormat="1" ht="13.5" thickBot="1">
      <c r="B158" s="2343">
        <v>152</v>
      </c>
      <c r="C158" s="2344" t="s">
        <v>954</v>
      </c>
      <c r="D158" s="1342" t="s">
        <v>243</v>
      </c>
      <c r="E158" s="1335" t="s">
        <v>261</v>
      </c>
      <c r="F158" s="1371">
        <f t="shared" ref="F158:V158" si="94">SUM(F151:F157)</f>
        <v>0</v>
      </c>
      <c r="G158" s="1372">
        <f t="shared" si="94"/>
        <v>0</v>
      </c>
      <c r="H158" s="1372">
        <f t="shared" si="94"/>
        <v>0</v>
      </c>
      <c r="I158" s="1372">
        <f t="shared" si="94"/>
        <v>0</v>
      </c>
      <c r="J158" s="1372">
        <f t="shared" si="94"/>
        <v>0</v>
      </c>
      <c r="K158" s="1372">
        <f t="shared" si="94"/>
        <v>0</v>
      </c>
      <c r="L158" s="1349">
        <f t="shared" si="94"/>
        <v>0</v>
      </c>
      <c r="M158" s="1349">
        <f t="shared" si="94"/>
        <v>0</v>
      </c>
      <c r="N158" s="1346">
        <f t="shared" si="94"/>
        <v>0</v>
      </c>
      <c r="O158" s="1372">
        <f t="shared" si="94"/>
        <v>0</v>
      </c>
      <c r="P158" s="1372">
        <f t="shared" si="94"/>
        <v>0</v>
      </c>
      <c r="Q158" s="1372">
        <f t="shared" si="94"/>
        <v>0</v>
      </c>
      <c r="R158" s="1346">
        <f t="shared" si="94"/>
        <v>0</v>
      </c>
      <c r="S158" s="1372">
        <f t="shared" si="94"/>
        <v>0</v>
      </c>
      <c r="T158" s="1349">
        <f t="shared" si="94"/>
        <v>0</v>
      </c>
      <c r="U158" s="1349">
        <f t="shared" si="94"/>
        <v>0</v>
      </c>
      <c r="V158" s="1350">
        <f t="shared" si="94"/>
        <v>0</v>
      </c>
      <c r="W158" s="1343"/>
      <c r="X158" s="1344"/>
      <c r="Y158" s="1345">
        <f t="shared" ref="Y158:Z158" si="95">SUM(Y151:Y157)</f>
        <v>0</v>
      </c>
      <c r="Z158" s="1346">
        <f t="shared" si="95"/>
        <v>0</v>
      </c>
      <c r="AA158" s="1347">
        <f t="shared" ref="AA158:AE158" si="96">SUM(AA151:AA157)</f>
        <v>0</v>
      </c>
      <c r="AB158" s="1348">
        <f t="shared" si="96"/>
        <v>0</v>
      </c>
      <c r="AC158" s="1348">
        <f t="shared" si="96"/>
        <v>0</v>
      </c>
      <c r="AD158" s="1349">
        <f t="shared" si="96"/>
        <v>0</v>
      </c>
      <c r="AE158" s="1350">
        <f t="shared" si="96"/>
        <v>0</v>
      </c>
      <c r="AF158" s="1346">
        <f>SUM(Y158,AA158,AB158,AD158)</f>
        <v>0</v>
      </c>
      <c r="AG158" s="1345">
        <f>SUM(AG151:AG157)</f>
        <v>0</v>
      </c>
      <c r="AH158" s="1348">
        <f>SUM(AH151:AH157)</f>
        <v>0</v>
      </c>
      <c r="AI158" s="1346">
        <f>SUM(AI151:AI157)</f>
        <v>0</v>
      </c>
      <c r="AJ158" s="1347">
        <f>SUM(AJ151:AJ157)</f>
        <v>0</v>
      </c>
      <c r="AK158" s="1351">
        <f>SUM(AK151:AK157)</f>
        <v>0</v>
      </c>
      <c r="AL158" s="1352">
        <f>SUM(AC158,AE158,AH158,AI158)</f>
        <v>0</v>
      </c>
      <c r="AM158" s="672"/>
      <c r="AN158" s="672"/>
    </row>
    <row r="159" spans="2:40" ht="11.25" customHeight="1">
      <c r="B159" s="1308">
        <v>153</v>
      </c>
      <c r="C159" s="2339" t="s">
        <v>953</v>
      </c>
      <c r="D159" s="1321" t="s">
        <v>235</v>
      </c>
      <c r="E159" s="1321" t="s">
        <v>262</v>
      </c>
      <c r="F159" s="1322"/>
      <c r="G159" s="1323"/>
      <c r="H159" s="1324"/>
      <c r="I159" s="1324"/>
      <c r="J159" s="1324"/>
      <c r="K159" s="1324"/>
      <c r="L159" s="1324"/>
      <c r="M159" s="1325"/>
      <c r="N159" s="1326"/>
      <c r="O159" s="1324"/>
      <c r="P159" s="1324"/>
      <c r="Q159" s="1324"/>
      <c r="R159" s="1326"/>
      <c r="S159" s="1324"/>
      <c r="T159" s="1325"/>
      <c r="U159" s="1325"/>
      <c r="V159" s="1327"/>
      <c r="W159" s="1328"/>
      <c r="X159" s="1329"/>
      <c r="Y159" s="1330">
        <f t="shared" ref="Y159:Y165" si="97">+$I159*(W159+X159)</f>
        <v>0</v>
      </c>
      <c r="Z159" s="1331">
        <f t="shared" si="83"/>
        <v>0</v>
      </c>
      <c r="AA159" s="2758"/>
      <c r="AB159" s="2759"/>
      <c r="AC159" s="2759"/>
      <c r="AD159" s="2759"/>
      <c r="AE159" s="2760"/>
      <c r="AF159" s="2761"/>
      <c r="AG159" s="1330">
        <f t="shared" ref="AG159:AG165" si="98">+$K159*(W159+X159)</f>
        <v>0</v>
      </c>
      <c r="AH159" s="2759"/>
      <c r="AI159" s="2774"/>
      <c r="AJ159" s="1332"/>
      <c r="AK159" s="1333"/>
      <c r="AL159" s="2777"/>
      <c r="AM159" s="330"/>
      <c r="AN159" s="330"/>
    </row>
    <row r="160" spans="2:40" ht="12" customHeight="1">
      <c r="B160" s="1309">
        <v>154</v>
      </c>
      <c r="C160" s="2340" t="s">
        <v>953</v>
      </c>
      <c r="D160" s="1334" t="s">
        <v>237</v>
      </c>
      <c r="E160" s="1335" t="s">
        <v>262</v>
      </c>
      <c r="F160" s="1336"/>
      <c r="G160" s="1324"/>
      <c r="H160" s="1324"/>
      <c r="I160" s="1324"/>
      <c r="J160" s="1324"/>
      <c r="K160" s="1324"/>
      <c r="L160" s="1324"/>
      <c r="M160" s="1325"/>
      <c r="N160" s="1337"/>
      <c r="O160" s="1324"/>
      <c r="P160" s="1324"/>
      <c r="Q160" s="1324"/>
      <c r="R160" s="1337"/>
      <c r="S160" s="1324"/>
      <c r="T160" s="1325"/>
      <c r="U160" s="1325"/>
      <c r="V160" s="1327"/>
      <c r="W160" s="1328"/>
      <c r="X160" s="1329"/>
      <c r="Y160" s="1338">
        <f t="shared" si="97"/>
        <v>0</v>
      </c>
      <c r="Z160" s="1339">
        <f t="shared" si="83"/>
        <v>0</v>
      </c>
      <c r="AA160" s="2762"/>
      <c r="AB160" s="2763"/>
      <c r="AC160" s="2763"/>
      <c r="AD160" s="2763"/>
      <c r="AE160" s="2764"/>
      <c r="AF160" s="2765"/>
      <c r="AG160" s="1338">
        <f t="shared" si="98"/>
        <v>0</v>
      </c>
      <c r="AH160" s="2763"/>
      <c r="AI160" s="2775"/>
      <c r="AJ160" s="1340"/>
      <c r="AK160" s="1341"/>
      <c r="AL160" s="2778"/>
      <c r="AM160" s="330"/>
      <c r="AN160" s="330"/>
    </row>
    <row r="161" spans="2:40" ht="12.75">
      <c r="B161" s="1309">
        <v>155</v>
      </c>
      <c r="C161" s="2340" t="s">
        <v>953</v>
      </c>
      <c r="D161" s="1334" t="s">
        <v>238</v>
      </c>
      <c r="E161" s="1335" t="s">
        <v>262</v>
      </c>
      <c r="F161" s="1336"/>
      <c r="G161" s="1324"/>
      <c r="H161" s="1324"/>
      <c r="I161" s="1324"/>
      <c r="J161" s="1324"/>
      <c r="K161" s="1324"/>
      <c r="L161" s="1325"/>
      <c r="M161" s="1325"/>
      <c r="N161" s="1337"/>
      <c r="O161" s="1324"/>
      <c r="P161" s="1324"/>
      <c r="Q161" s="1324"/>
      <c r="R161" s="1337"/>
      <c r="S161" s="1324"/>
      <c r="T161" s="1325"/>
      <c r="U161" s="1325"/>
      <c r="V161" s="1327"/>
      <c r="W161" s="1328"/>
      <c r="X161" s="1329"/>
      <c r="Y161" s="1338">
        <f t="shared" si="97"/>
        <v>0</v>
      </c>
      <c r="Z161" s="1339">
        <f t="shared" si="83"/>
        <v>0</v>
      </c>
      <c r="AA161" s="2762"/>
      <c r="AB161" s="2763"/>
      <c r="AC161" s="2763"/>
      <c r="AD161" s="2763"/>
      <c r="AE161" s="2764"/>
      <c r="AF161" s="2766"/>
      <c r="AG161" s="1338">
        <f t="shared" si="98"/>
        <v>0</v>
      </c>
      <c r="AH161" s="2763"/>
      <c r="AI161" s="2775"/>
      <c r="AJ161" s="1340"/>
      <c r="AK161" s="1341"/>
      <c r="AL161" s="2778"/>
      <c r="AM161" s="330"/>
      <c r="AN161" s="330"/>
    </row>
    <row r="162" spans="2:40" ht="12.75">
      <c r="B162" s="1309">
        <v>156</v>
      </c>
      <c r="C162" s="2340" t="s">
        <v>953</v>
      </c>
      <c r="D162" s="1334" t="s">
        <v>239</v>
      </c>
      <c r="E162" s="1335" t="s">
        <v>262</v>
      </c>
      <c r="F162" s="1336"/>
      <c r="G162" s="1324"/>
      <c r="H162" s="1324"/>
      <c r="I162" s="1324"/>
      <c r="J162" s="1324"/>
      <c r="K162" s="1324"/>
      <c r="L162" s="1325"/>
      <c r="M162" s="1325"/>
      <c r="N162" s="1337"/>
      <c r="O162" s="1324"/>
      <c r="P162" s="1324"/>
      <c r="Q162" s="1324"/>
      <c r="R162" s="1337"/>
      <c r="S162" s="1324"/>
      <c r="T162" s="1325"/>
      <c r="U162" s="1325"/>
      <c r="V162" s="1327"/>
      <c r="W162" s="1328"/>
      <c r="X162" s="1329"/>
      <c r="Y162" s="1338">
        <f t="shared" si="97"/>
        <v>0</v>
      </c>
      <c r="Z162" s="1339">
        <f t="shared" si="83"/>
        <v>0</v>
      </c>
      <c r="AA162" s="2762"/>
      <c r="AB162" s="2763"/>
      <c r="AC162" s="2763"/>
      <c r="AD162" s="2767"/>
      <c r="AE162" s="2768"/>
      <c r="AF162" s="2765"/>
      <c r="AG162" s="1338">
        <f t="shared" si="98"/>
        <v>0</v>
      </c>
      <c r="AH162" s="2763"/>
      <c r="AI162" s="2775"/>
      <c r="AJ162" s="1340"/>
      <c r="AK162" s="1341"/>
      <c r="AL162" s="2778"/>
      <c r="AM162" s="330"/>
      <c r="AN162" s="330"/>
    </row>
    <row r="163" spans="2:40" ht="12.75">
      <c r="B163" s="1309">
        <v>157</v>
      </c>
      <c r="C163" s="2340" t="s">
        <v>953</v>
      </c>
      <c r="D163" s="1334" t="s">
        <v>240</v>
      </c>
      <c r="E163" s="1335" t="s">
        <v>262</v>
      </c>
      <c r="F163" s="1336"/>
      <c r="G163" s="1324"/>
      <c r="H163" s="1324"/>
      <c r="I163" s="1324"/>
      <c r="J163" s="1324"/>
      <c r="K163" s="1324"/>
      <c r="L163" s="1325"/>
      <c r="M163" s="1325"/>
      <c r="N163" s="1337"/>
      <c r="O163" s="1324"/>
      <c r="P163" s="1324"/>
      <c r="Q163" s="1324"/>
      <c r="R163" s="1337"/>
      <c r="S163" s="1324"/>
      <c r="T163" s="1325"/>
      <c r="U163" s="1325"/>
      <c r="V163" s="1327"/>
      <c r="W163" s="1328"/>
      <c r="X163" s="1329"/>
      <c r="Y163" s="1338">
        <f t="shared" si="97"/>
        <v>0</v>
      </c>
      <c r="Z163" s="1339">
        <f t="shared" si="83"/>
        <v>0</v>
      </c>
      <c r="AA163" s="2762"/>
      <c r="AB163" s="2763"/>
      <c r="AC163" s="2763"/>
      <c r="AD163" s="2767"/>
      <c r="AE163" s="2768"/>
      <c r="AF163" s="2765"/>
      <c r="AG163" s="1338">
        <f t="shared" si="98"/>
        <v>0</v>
      </c>
      <c r="AH163" s="2763"/>
      <c r="AI163" s="2775"/>
      <c r="AJ163" s="1340"/>
      <c r="AK163" s="1341"/>
      <c r="AL163" s="2778"/>
      <c r="AM163" s="330"/>
      <c r="AN163" s="330"/>
    </row>
    <row r="164" spans="2:40" ht="12.75">
      <c r="B164" s="1309">
        <v>158</v>
      </c>
      <c r="C164" s="2340" t="s">
        <v>953</v>
      </c>
      <c r="D164" s="1334" t="s">
        <v>241</v>
      </c>
      <c r="E164" s="1335" t="s">
        <v>262</v>
      </c>
      <c r="F164" s="1336"/>
      <c r="G164" s="1324"/>
      <c r="H164" s="1324"/>
      <c r="I164" s="1324"/>
      <c r="J164" s="1324"/>
      <c r="K164" s="1324"/>
      <c r="L164" s="1325"/>
      <c r="M164" s="1325"/>
      <c r="N164" s="1337"/>
      <c r="O164" s="1324"/>
      <c r="P164" s="1324"/>
      <c r="Q164" s="1324"/>
      <c r="R164" s="1337"/>
      <c r="S164" s="1324"/>
      <c r="T164" s="1325"/>
      <c r="U164" s="1325"/>
      <c r="V164" s="1327"/>
      <c r="W164" s="1328"/>
      <c r="X164" s="1329"/>
      <c r="Y164" s="1338">
        <f t="shared" si="97"/>
        <v>0</v>
      </c>
      <c r="Z164" s="1339">
        <f t="shared" si="83"/>
        <v>0</v>
      </c>
      <c r="AA164" s="2762"/>
      <c r="AB164" s="2763"/>
      <c r="AC164" s="2763"/>
      <c r="AD164" s="2767"/>
      <c r="AE164" s="2768"/>
      <c r="AF164" s="2765"/>
      <c r="AG164" s="1338">
        <f t="shared" si="98"/>
        <v>0</v>
      </c>
      <c r="AH164" s="2763"/>
      <c r="AI164" s="2775"/>
      <c r="AJ164" s="1340"/>
      <c r="AK164" s="1341"/>
      <c r="AL164" s="2778"/>
      <c r="AM164" s="330"/>
      <c r="AN164" s="330"/>
    </row>
    <row r="165" spans="2:40" ht="12.75">
      <c r="B165" s="1309">
        <v>159</v>
      </c>
      <c r="C165" s="2345" t="s">
        <v>953</v>
      </c>
      <c r="D165" s="2346" t="s">
        <v>242</v>
      </c>
      <c r="E165" s="2347" t="s">
        <v>262</v>
      </c>
      <c r="F165" s="2348"/>
      <c r="G165" s="2349"/>
      <c r="H165" s="2349"/>
      <c r="I165" s="2349"/>
      <c r="J165" s="2349"/>
      <c r="K165" s="2349"/>
      <c r="L165" s="2350"/>
      <c r="M165" s="2350"/>
      <c r="N165" s="2351"/>
      <c r="O165" s="2349"/>
      <c r="P165" s="2349"/>
      <c r="Q165" s="2349"/>
      <c r="R165" s="2351"/>
      <c r="S165" s="2349"/>
      <c r="T165" s="2350"/>
      <c r="U165" s="2350"/>
      <c r="V165" s="2352"/>
      <c r="W165" s="2353"/>
      <c r="X165" s="2354"/>
      <c r="Y165" s="2355">
        <f t="shared" si="97"/>
        <v>0</v>
      </c>
      <c r="Z165" s="2356">
        <f t="shared" si="83"/>
        <v>0</v>
      </c>
      <c r="AA165" s="2769"/>
      <c r="AB165" s="2770"/>
      <c r="AC165" s="2770"/>
      <c r="AD165" s="2771"/>
      <c r="AE165" s="2772"/>
      <c r="AF165" s="2773"/>
      <c r="AG165" s="2355">
        <f t="shared" si="98"/>
        <v>0</v>
      </c>
      <c r="AH165" s="2770"/>
      <c r="AI165" s="2776"/>
      <c r="AJ165" s="2357"/>
      <c r="AK165" s="2358"/>
      <c r="AL165" s="2779"/>
      <c r="AM165" s="330"/>
      <c r="AN165" s="330"/>
    </row>
    <row r="166" spans="2:40" s="673" customFormat="1" ht="13.5" thickBot="1">
      <c r="B166" s="2343">
        <v>160</v>
      </c>
      <c r="C166" s="2344" t="s">
        <v>954</v>
      </c>
      <c r="D166" s="1342" t="s">
        <v>243</v>
      </c>
      <c r="E166" s="1335" t="s">
        <v>262</v>
      </c>
      <c r="F166" s="1371">
        <f t="shared" ref="F166:V166" si="99">SUM(F159:F165)</f>
        <v>0</v>
      </c>
      <c r="G166" s="1372">
        <f t="shared" si="99"/>
        <v>0</v>
      </c>
      <c r="H166" s="1372">
        <f t="shared" si="99"/>
        <v>0</v>
      </c>
      <c r="I166" s="1372">
        <f t="shared" si="99"/>
        <v>0</v>
      </c>
      <c r="J166" s="1372">
        <f t="shared" si="99"/>
        <v>0</v>
      </c>
      <c r="K166" s="1372">
        <f t="shared" si="99"/>
        <v>0</v>
      </c>
      <c r="L166" s="1349">
        <f t="shared" si="99"/>
        <v>0</v>
      </c>
      <c r="M166" s="1349">
        <f t="shared" si="99"/>
        <v>0</v>
      </c>
      <c r="N166" s="1346">
        <f t="shared" si="99"/>
        <v>0</v>
      </c>
      <c r="O166" s="1372">
        <f t="shared" si="99"/>
        <v>0</v>
      </c>
      <c r="P166" s="1372">
        <f t="shared" si="99"/>
        <v>0</v>
      </c>
      <c r="Q166" s="1372">
        <f t="shared" si="99"/>
        <v>0</v>
      </c>
      <c r="R166" s="1346">
        <f t="shared" si="99"/>
        <v>0</v>
      </c>
      <c r="S166" s="1372">
        <f t="shared" si="99"/>
        <v>0</v>
      </c>
      <c r="T166" s="1349">
        <f t="shared" si="99"/>
        <v>0</v>
      </c>
      <c r="U166" s="1349">
        <f t="shared" si="99"/>
        <v>0</v>
      </c>
      <c r="V166" s="1350">
        <f t="shared" si="99"/>
        <v>0</v>
      </c>
      <c r="W166" s="1343"/>
      <c r="X166" s="1344"/>
      <c r="Y166" s="1345">
        <f t="shared" ref="Y166:Z166" si="100">SUM(Y159:Y165)</f>
        <v>0</v>
      </c>
      <c r="Z166" s="1346">
        <f t="shared" si="100"/>
        <v>0</v>
      </c>
      <c r="AA166" s="1347">
        <f t="shared" ref="AA166:AE166" si="101">SUM(AA159:AA165)</f>
        <v>0</v>
      </c>
      <c r="AB166" s="1348">
        <f t="shared" si="101"/>
        <v>0</v>
      </c>
      <c r="AC166" s="1348">
        <f t="shared" si="101"/>
        <v>0</v>
      </c>
      <c r="AD166" s="1349">
        <f t="shared" si="101"/>
        <v>0</v>
      </c>
      <c r="AE166" s="1350">
        <f t="shared" si="101"/>
        <v>0</v>
      </c>
      <c r="AF166" s="1346">
        <f>SUM(Y166,AA166,AB166,AD166)</f>
        <v>0</v>
      </c>
      <c r="AG166" s="1345">
        <f>SUM(AG159:AG165)</f>
        <v>0</v>
      </c>
      <c r="AH166" s="1348">
        <f>SUM(AH159:AH165)</f>
        <v>0</v>
      </c>
      <c r="AI166" s="1346">
        <f>SUM(AI159:AI165)</f>
        <v>0</v>
      </c>
      <c r="AJ166" s="1347">
        <f>SUM(AJ159:AJ165)</f>
        <v>0</v>
      </c>
      <c r="AK166" s="1351">
        <f>SUM(AK159:AK165)</f>
        <v>0</v>
      </c>
      <c r="AL166" s="1352">
        <f>SUM(AC166,AE166,AH166,AI166)</f>
        <v>0</v>
      </c>
      <c r="AM166" s="672"/>
      <c r="AN166" s="672"/>
    </row>
    <row r="167" spans="2:40" ht="11.25" customHeight="1">
      <c r="B167" s="1308">
        <v>161</v>
      </c>
      <c r="C167" s="2339" t="s">
        <v>953</v>
      </c>
      <c r="D167" s="1321" t="s">
        <v>235</v>
      </c>
      <c r="E167" s="1321" t="s">
        <v>263</v>
      </c>
      <c r="F167" s="1322"/>
      <c r="G167" s="1323"/>
      <c r="H167" s="1324"/>
      <c r="I167" s="1324"/>
      <c r="J167" s="1324"/>
      <c r="K167" s="1324"/>
      <c r="L167" s="1324"/>
      <c r="M167" s="1325"/>
      <c r="N167" s="1326"/>
      <c r="O167" s="1324"/>
      <c r="P167" s="1324"/>
      <c r="Q167" s="1324"/>
      <c r="R167" s="1326"/>
      <c r="S167" s="1324"/>
      <c r="T167" s="1325"/>
      <c r="U167" s="1325"/>
      <c r="V167" s="1327"/>
      <c r="W167" s="1328"/>
      <c r="X167" s="1329"/>
      <c r="Y167" s="1330">
        <f t="shared" ref="Y167:Y173" si="102">+$I167*(W167+X167)</f>
        <v>0</v>
      </c>
      <c r="Z167" s="1331">
        <f t="shared" si="83"/>
        <v>0</v>
      </c>
      <c r="AA167" s="2758"/>
      <c r="AB167" s="2759"/>
      <c r="AC167" s="2759"/>
      <c r="AD167" s="2759"/>
      <c r="AE167" s="2760"/>
      <c r="AF167" s="2761"/>
      <c r="AG167" s="1330">
        <f t="shared" ref="AG167:AG173" si="103">+$K167*(W167+X167)</f>
        <v>0</v>
      </c>
      <c r="AH167" s="2759"/>
      <c r="AI167" s="2774"/>
      <c r="AJ167" s="1332"/>
      <c r="AK167" s="1333"/>
      <c r="AL167" s="2777"/>
      <c r="AM167" s="330"/>
      <c r="AN167" s="330"/>
    </row>
    <row r="168" spans="2:40" ht="12" customHeight="1">
      <c r="B168" s="1309">
        <v>162</v>
      </c>
      <c r="C168" s="2340" t="s">
        <v>953</v>
      </c>
      <c r="D168" s="1334" t="s">
        <v>237</v>
      </c>
      <c r="E168" s="1335" t="s">
        <v>263</v>
      </c>
      <c r="F168" s="1336"/>
      <c r="G168" s="1324"/>
      <c r="H168" s="1324"/>
      <c r="I168" s="1324"/>
      <c r="J168" s="1324"/>
      <c r="K168" s="1324"/>
      <c r="L168" s="1324"/>
      <c r="M168" s="1325"/>
      <c r="N168" s="1337"/>
      <c r="O168" s="1324"/>
      <c r="P168" s="1324"/>
      <c r="Q168" s="1324"/>
      <c r="R168" s="1337"/>
      <c r="S168" s="1324"/>
      <c r="T168" s="1325"/>
      <c r="U168" s="1325"/>
      <c r="V168" s="1327"/>
      <c r="W168" s="1328"/>
      <c r="X168" s="1329"/>
      <c r="Y168" s="1338">
        <f t="shared" si="102"/>
        <v>0</v>
      </c>
      <c r="Z168" s="1339">
        <f t="shared" si="83"/>
        <v>0</v>
      </c>
      <c r="AA168" s="2762"/>
      <c r="AB168" s="2763"/>
      <c r="AC168" s="2763"/>
      <c r="AD168" s="2763"/>
      <c r="AE168" s="2764"/>
      <c r="AF168" s="2765"/>
      <c r="AG168" s="1338">
        <f t="shared" si="103"/>
        <v>0</v>
      </c>
      <c r="AH168" s="2763"/>
      <c r="AI168" s="2775"/>
      <c r="AJ168" s="1340"/>
      <c r="AK168" s="1341"/>
      <c r="AL168" s="2778"/>
      <c r="AM168" s="330"/>
      <c r="AN168" s="330"/>
    </row>
    <row r="169" spans="2:40" ht="12.75">
      <c r="B169" s="1309">
        <v>163</v>
      </c>
      <c r="C169" s="2340" t="s">
        <v>953</v>
      </c>
      <c r="D169" s="1334" t="s">
        <v>238</v>
      </c>
      <c r="E169" s="1335" t="s">
        <v>263</v>
      </c>
      <c r="F169" s="1336"/>
      <c r="G169" s="1324"/>
      <c r="H169" s="1324"/>
      <c r="I169" s="1324"/>
      <c r="J169" s="1324"/>
      <c r="K169" s="1324"/>
      <c r="L169" s="1325"/>
      <c r="M169" s="1325"/>
      <c r="N169" s="1337"/>
      <c r="O169" s="1324"/>
      <c r="P169" s="1324"/>
      <c r="Q169" s="1324"/>
      <c r="R169" s="1337"/>
      <c r="S169" s="1324"/>
      <c r="T169" s="1325"/>
      <c r="U169" s="1325"/>
      <c r="V169" s="1327"/>
      <c r="W169" s="1328"/>
      <c r="X169" s="1329"/>
      <c r="Y169" s="1338">
        <f t="shared" si="102"/>
        <v>0</v>
      </c>
      <c r="Z169" s="1339">
        <f t="shared" si="83"/>
        <v>0</v>
      </c>
      <c r="AA169" s="2762"/>
      <c r="AB169" s="2763"/>
      <c r="AC169" s="2763"/>
      <c r="AD169" s="2763"/>
      <c r="AE169" s="2764"/>
      <c r="AF169" s="2766"/>
      <c r="AG169" s="1338">
        <f t="shared" si="103"/>
        <v>0</v>
      </c>
      <c r="AH169" s="2763"/>
      <c r="AI169" s="2775"/>
      <c r="AJ169" s="1340"/>
      <c r="AK169" s="1341"/>
      <c r="AL169" s="2778"/>
      <c r="AM169" s="330"/>
      <c r="AN169" s="330"/>
    </row>
    <row r="170" spans="2:40" ht="12.75">
      <c r="B170" s="1309">
        <v>164</v>
      </c>
      <c r="C170" s="2340" t="s">
        <v>953</v>
      </c>
      <c r="D170" s="1334" t="s">
        <v>239</v>
      </c>
      <c r="E170" s="1335" t="s">
        <v>263</v>
      </c>
      <c r="F170" s="1336"/>
      <c r="G170" s="1324"/>
      <c r="H170" s="1324"/>
      <c r="I170" s="1324"/>
      <c r="J170" s="1324"/>
      <c r="K170" s="1324"/>
      <c r="L170" s="1325"/>
      <c r="M170" s="1325"/>
      <c r="N170" s="1337"/>
      <c r="O170" s="1324"/>
      <c r="P170" s="1324"/>
      <c r="Q170" s="1324"/>
      <c r="R170" s="1337"/>
      <c r="S170" s="1324"/>
      <c r="T170" s="1325"/>
      <c r="U170" s="1325"/>
      <c r="V170" s="1327"/>
      <c r="W170" s="1328"/>
      <c r="X170" s="1329"/>
      <c r="Y170" s="1338">
        <f t="shared" si="102"/>
        <v>0</v>
      </c>
      <c r="Z170" s="1339">
        <f t="shared" si="83"/>
        <v>0</v>
      </c>
      <c r="AA170" s="2762"/>
      <c r="AB170" s="2763"/>
      <c r="AC170" s="2763"/>
      <c r="AD170" s="2767"/>
      <c r="AE170" s="2768"/>
      <c r="AF170" s="2765"/>
      <c r="AG170" s="1338">
        <f t="shared" si="103"/>
        <v>0</v>
      </c>
      <c r="AH170" s="2763"/>
      <c r="AI170" s="2775"/>
      <c r="AJ170" s="1340"/>
      <c r="AK170" s="1341"/>
      <c r="AL170" s="2778"/>
      <c r="AM170" s="330"/>
      <c r="AN170" s="330"/>
    </row>
    <row r="171" spans="2:40" ht="12.75">
      <c r="B171" s="1309">
        <v>165</v>
      </c>
      <c r="C171" s="2340" t="s">
        <v>953</v>
      </c>
      <c r="D171" s="1334" t="s">
        <v>240</v>
      </c>
      <c r="E171" s="1335" t="s">
        <v>263</v>
      </c>
      <c r="F171" s="1336"/>
      <c r="G171" s="1324"/>
      <c r="H171" s="1324"/>
      <c r="I171" s="1324"/>
      <c r="J171" s="1324"/>
      <c r="K171" s="1324"/>
      <c r="L171" s="1325"/>
      <c r="M171" s="1325"/>
      <c r="N171" s="1337"/>
      <c r="O171" s="1324"/>
      <c r="P171" s="1324"/>
      <c r="Q171" s="1324"/>
      <c r="R171" s="1337"/>
      <c r="S171" s="1324"/>
      <c r="T171" s="1325"/>
      <c r="U171" s="1325"/>
      <c r="V171" s="1327"/>
      <c r="W171" s="1328"/>
      <c r="X171" s="1329"/>
      <c r="Y171" s="1338">
        <f t="shared" si="102"/>
        <v>0</v>
      </c>
      <c r="Z171" s="1339">
        <f t="shared" si="83"/>
        <v>0</v>
      </c>
      <c r="AA171" s="2762"/>
      <c r="AB171" s="2763"/>
      <c r="AC171" s="2763"/>
      <c r="AD171" s="2767"/>
      <c r="AE171" s="2768"/>
      <c r="AF171" s="2765"/>
      <c r="AG171" s="1338">
        <f t="shared" si="103"/>
        <v>0</v>
      </c>
      <c r="AH171" s="2763"/>
      <c r="AI171" s="2775"/>
      <c r="AJ171" s="1340"/>
      <c r="AK171" s="1341"/>
      <c r="AL171" s="2778"/>
      <c r="AM171" s="330"/>
      <c r="AN171" s="330"/>
    </row>
    <row r="172" spans="2:40" ht="12.75">
      <c r="B172" s="1309">
        <v>166</v>
      </c>
      <c r="C172" s="2340" t="s">
        <v>953</v>
      </c>
      <c r="D172" s="1334" t="s">
        <v>241</v>
      </c>
      <c r="E172" s="1335" t="s">
        <v>263</v>
      </c>
      <c r="F172" s="1336"/>
      <c r="G172" s="1324"/>
      <c r="H172" s="1324"/>
      <c r="I172" s="1324"/>
      <c r="J172" s="1324"/>
      <c r="K172" s="1324"/>
      <c r="L172" s="1325"/>
      <c r="M172" s="1325"/>
      <c r="N172" s="1337"/>
      <c r="O172" s="1324"/>
      <c r="P172" s="1324"/>
      <c r="Q172" s="1324"/>
      <c r="R172" s="1337"/>
      <c r="S172" s="1324"/>
      <c r="T172" s="1325"/>
      <c r="U172" s="1325"/>
      <c r="V172" s="1327"/>
      <c r="W172" s="1328"/>
      <c r="X172" s="1329"/>
      <c r="Y172" s="1338">
        <f t="shared" si="102"/>
        <v>0</v>
      </c>
      <c r="Z172" s="1339">
        <f t="shared" si="83"/>
        <v>0</v>
      </c>
      <c r="AA172" s="2762"/>
      <c r="AB172" s="2763"/>
      <c r="AC172" s="2763"/>
      <c r="AD172" s="2767"/>
      <c r="AE172" s="2768"/>
      <c r="AF172" s="2765"/>
      <c r="AG172" s="1338">
        <f t="shared" si="103"/>
        <v>0</v>
      </c>
      <c r="AH172" s="2763"/>
      <c r="AI172" s="2775"/>
      <c r="AJ172" s="1340"/>
      <c r="AK172" s="1341"/>
      <c r="AL172" s="2778"/>
      <c r="AM172" s="330"/>
      <c r="AN172" s="330"/>
    </row>
    <row r="173" spans="2:40" ht="12.75">
      <c r="B173" s="1309">
        <v>167</v>
      </c>
      <c r="C173" s="2345" t="s">
        <v>953</v>
      </c>
      <c r="D173" s="2346" t="s">
        <v>242</v>
      </c>
      <c r="E173" s="2347" t="s">
        <v>263</v>
      </c>
      <c r="F173" s="2348"/>
      <c r="G173" s="2349"/>
      <c r="H173" s="2349"/>
      <c r="I173" s="2349"/>
      <c r="J173" s="2349"/>
      <c r="K173" s="2349"/>
      <c r="L173" s="2350"/>
      <c r="M173" s="2350"/>
      <c r="N173" s="2351"/>
      <c r="O173" s="2349"/>
      <c r="P173" s="2349"/>
      <c r="Q173" s="2349"/>
      <c r="R173" s="2351"/>
      <c r="S173" s="2349"/>
      <c r="T173" s="2350"/>
      <c r="U173" s="2350"/>
      <c r="V173" s="2352"/>
      <c r="W173" s="2353"/>
      <c r="X173" s="2354"/>
      <c r="Y173" s="2355">
        <f t="shared" si="102"/>
        <v>0</v>
      </c>
      <c r="Z173" s="2356">
        <f t="shared" si="83"/>
        <v>0</v>
      </c>
      <c r="AA173" s="2769"/>
      <c r="AB173" s="2770"/>
      <c r="AC173" s="2770"/>
      <c r="AD173" s="2771"/>
      <c r="AE173" s="2772"/>
      <c r="AF173" s="2773"/>
      <c r="AG173" s="2355">
        <f t="shared" si="103"/>
        <v>0</v>
      </c>
      <c r="AH173" s="2770"/>
      <c r="AI173" s="2776"/>
      <c r="AJ173" s="2357"/>
      <c r="AK173" s="2358"/>
      <c r="AL173" s="2779"/>
      <c r="AM173" s="330"/>
      <c r="AN173" s="330"/>
    </row>
    <row r="174" spans="2:40" s="673" customFormat="1" ht="13.5" thickBot="1">
      <c r="B174" s="2343">
        <v>168</v>
      </c>
      <c r="C174" s="2344" t="s">
        <v>954</v>
      </c>
      <c r="D174" s="1342" t="s">
        <v>243</v>
      </c>
      <c r="E174" s="1335" t="s">
        <v>263</v>
      </c>
      <c r="F174" s="1371">
        <f t="shared" ref="F174:V174" si="104">SUM(F167:F173)</f>
        <v>0</v>
      </c>
      <c r="G174" s="1372">
        <f t="shared" si="104"/>
        <v>0</v>
      </c>
      <c r="H174" s="1372">
        <f t="shared" si="104"/>
        <v>0</v>
      </c>
      <c r="I174" s="1372">
        <f t="shared" si="104"/>
        <v>0</v>
      </c>
      <c r="J174" s="1372">
        <f t="shared" si="104"/>
        <v>0</v>
      </c>
      <c r="K174" s="1372">
        <f t="shared" si="104"/>
        <v>0</v>
      </c>
      <c r="L174" s="1349">
        <f t="shared" si="104"/>
        <v>0</v>
      </c>
      <c r="M174" s="1349">
        <f t="shared" si="104"/>
        <v>0</v>
      </c>
      <c r="N174" s="1346">
        <f t="shared" si="104"/>
        <v>0</v>
      </c>
      <c r="O174" s="1372">
        <f t="shared" si="104"/>
        <v>0</v>
      </c>
      <c r="P174" s="1372">
        <f t="shared" si="104"/>
        <v>0</v>
      </c>
      <c r="Q174" s="1372">
        <f t="shared" si="104"/>
        <v>0</v>
      </c>
      <c r="R174" s="1346">
        <f t="shared" si="104"/>
        <v>0</v>
      </c>
      <c r="S174" s="1372">
        <f t="shared" si="104"/>
        <v>0</v>
      </c>
      <c r="T174" s="1349">
        <f t="shared" si="104"/>
        <v>0</v>
      </c>
      <c r="U174" s="1349">
        <f t="shared" si="104"/>
        <v>0</v>
      </c>
      <c r="V174" s="1350">
        <f t="shared" si="104"/>
        <v>0</v>
      </c>
      <c r="W174" s="1343"/>
      <c r="X174" s="1344"/>
      <c r="Y174" s="1345">
        <f t="shared" ref="Y174:Z174" si="105">SUM(Y167:Y173)</f>
        <v>0</v>
      </c>
      <c r="Z174" s="1346">
        <f t="shared" si="105"/>
        <v>0</v>
      </c>
      <c r="AA174" s="1347">
        <f t="shared" ref="AA174:AE174" si="106">SUM(AA167:AA173)</f>
        <v>0</v>
      </c>
      <c r="AB174" s="1348">
        <f t="shared" si="106"/>
        <v>0</v>
      </c>
      <c r="AC174" s="1348">
        <f t="shared" si="106"/>
        <v>0</v>
      </c>
      <c r="AD174" s="1349">
        <f t="shared" si="106"/>
        <v>0</v>
      </c>
      <c r="AE174" s="1350">
        <f t="shared" si="106"/>
        <v>0</v>
      </c>
      <c r="AF174" s="1346">
        <f>SUM(Y174,AA174,AB174,AD174)</f>
        <v>0</v>
      </c>
      <c r="AG174" s="1345">
        <f>SUM(AG167:AG173)</f>
        <v>0</v>
      </c>
      <c r="AH174" s="1348">
        <f>SUM(AH167:AH173)</f>
        <v>0</v>
      </c>
      <c r="AI174" s="1346">
        <f>SUM(AI167:AI173)</f>
        <v>0</v>
      </c>
      <c r="AJ174" s="1347">
        <f>SUM(AJ167:AJ173)</f>
        <v>0</v>
      </c>
      <c r="AK174" s="1351">
        <f>SUM(AK167:AK173)</f>
        <v>0</v>
      </c>
      <c r="AL174" s="1352">
        <f>SUM(AC174,AE174,AH174,AI174)</f>
        <v>0</v>
      </c>
      <c r="AM174" s="672"/>
      <c r="AN174" s="672"/>
    </row>
    <row r="175" spans="2:40" ht="11.25" customHeight="1">
      <c r="B175" s="1308">
        <v>169</v>
      </c>
      <c r="C175" s="2339" t="s">
        <v>953</v>
      </c>
      <c r="D175" s="1321" t="s">
        <v>235</v>
      </c>
      <c r="E175" s="1321" t="s">
        <v>264</v>
      </c>
      <c r="F175" s="1322"/>
      <c r="G175" s="1323"/>
      <c r="H175" s="1324"/>
      <c r="I175" s="1324"/>
      <c r="J175" s="1324"/>
      <c r="K175" s="1324"/>
      <c r="L175" s="1324"/>
      <c r="M175" s="1325"/>
      <c r="N175" s="1326"/>
      <c r="O175" s="1324"/>
      <c r="P175" s="1324"/>
      <c r="Q175" s="1324"/>
      <c r="R175" s="1326"/>
      <c r="S175" s="1324"/>
      <c r="T175" s="1325"/>
      <c r="U175" s="1325"/>
      <c r="V175" s="1327"/>
      <c r="W175" s="1328"/>
      <c r="X175" s="1329"/>
      <c r="Y175" s="1330">
        <f t="shared" ref="Y175:Y181" si="107">+$I175*(W175+X175)</f>
        <v>0</v>
      </c>
      <c r="Z175" s="1331">
        <f t="shared" si="83"/>
        <v>0</v>
      </c>
      <c r="AA175" s="2758"/>
      <c r="AB175" s="2759"/>
      <c r="AC175" s="2759"/>
      <c r="AD175" s="2759"/>
      <c r="AE175" s="2760"/>
      <c r="AF175" s="2761"/>
      <c r="AG175" s="1330">
        <f t="shared" ref="AG175:AG181" si="108">+$K175*(W175+X175)</f>
        <v>0</v>
      </c>
      <c r="AH175" s="2759"/>
      <c r="AI175" s="2774"/>
      <c r="AJ175" s="1332"/>
      <c r="AK175" s="1333"/>
      <c r="AL175" s="2777"/>
      <c r="AM175" s="330"/>
      <c r="AN175" s="330"/>
    </row>
    <row r="176" spans="2:40" ht="12" customHeight="1">
      <c r="B176" s="1309">
        <v>170</v>
      </c>
      <c r="C176" s="2340" t="s">
        <v>953</v>
      </c>
      <c r="D176" s="1334" t="s">
        <v>237</v>
      </c>
      <c r="E176" s="1335" t="s">
        <v>264</v>
      </c>
      <c r="F176" s="1336"/>
      <c r="G176" s="1324"/>
      <c r="H176" s="1324"/>
      <c r="I176" s="1324"/>
      <c r="J176" s="1324"/>
      <c r="K176" s="1324"/>
      <c r="L176" s="1324"/>
      <c r="M176" s="1325"/>
      <c r="N176" s="1337"/>
      <c r="O176" s="1324"/>
      <c r="P176" s="1324"/>
      <c r="Q176" s="1324"/>
      <c r="R176" s="1337"/>
      <c r="S176" s="1324"/>
      <c r="T176" s="1325"/>
      <c r="U176" s="1325"/>
      <c r="V176" s="1327"/>
      <c r="W176" s="1328"/>
      <c r="X176" s="1329"/>
      <c r="Y176" s="1338">
        <f t="shared" si="107"/>
        <v>0</v>
      </c>
      <c r="Z176" s="1339">
        <f t="shared" si="83"/>
        <v>0</v>
      </c>
      <c r="AA176" s="2762"/>
      <c r="AB176" s="2763"/>
      <c r="AC176" s="2763"/>
      <c r="AD176" s="2763"/>
      <c r="AE176" s="2764"/>
      <c r="AF176" s="2765"/>
      <c r="AG176" s="1338">
        <f t="shared" si="108"/>
        <v>0</v>
      </c>
      <c r="AH176" s="2763"/>
      <c r="AI176" s="2775"/>
      <c r="AJ176" s="1340"/>
      <c r="AK176" s="1341"/>
      <c r="AL176" s="2778"/>
      <c r="AM176" s="330"/>
      <c r="AN176" s="330"/>
    </row>
    <row r="177" spans="2:40" ht="12.75">
      <c r="B177" s="1309">
        <v>171</v>
      </c>
      <c r="C177" s="2340" t="s">
        <v>953</v>
      </c>
      <c r="D177" s="1334" t="s">
        <v>238</v>
      </c>
      <c r="E177" s="1335" t="s">
        <v>264</v>
      </c>
      <c r="F177" s="1336"/>
      <c r="G177" s="1324"/>
      <c r="H177" s="1324"/>
      <c r="I177" s="1324"/>
      <c r="J177" s="1324"/>
      <c r="K177" s="1324"/>
      <c r="L177" s="1325"/>
      <c r="M177" s="1325"/>
      <c r="N177" s="1337"/>
      <c r="O177" s="1324"/>
      <c r="P177" s="1324"/>
      <c r="Q177" s="1324"/>
      <c r="R177" s="1337"/>
      <c r="S177" s="1324"/>
      <c r="T177" s="1325"/>
      <c r="U177" s="1325"/>
      <c r="V177" s="1327"/>
      <c r="W177" s="1328"/>
      <c r="X177" s="1329"/>
      <c r="Y177" s="1338">
        <f t="shared" si="107"/>
        <v>0</v>
      </c>
      <c r="Z177" s="1339">
        <f t="shared" si="83"/>
        <v>0</v>
      </c>
      <c r="AA177" s="2762"/>
      <c r="AB177" s="2763"/>
      <c r="AC177" s="2763"/>
      <c r="AD177" s="2763"/>
      <c r="AE177" s="2764"/>
      <c r="AF177" s="2766"/>
      <c r="AG177" s="1338">
        <f t="shared" si="108"/>
        <v>0</v>
      </c>
      <c r="AH177" s="2763"/>
      <c r="AI177" s="2775"/>
      <c r="AJ177" s="1340"/>
      <c r="AK177" s="1341"/>
      <c r="AL177" s="2778"/>
      <c r="AM177" s="330"/>
      <c r="AN177" s="330"/>
    </row>
    <row r="178" spans="2:40" ht="12.75">
      <c r="B178" s="1309">
        <v>172</v>
      </c>
      <c r="C178" s="2340" t="s">
        <v>953</v>
      </c>
      <c r="D178" s="1334" t="s">
        <v>239</v>
      </c>
      <c r="E178" s="1335" t="s">
        <v>264</v>
      </c>
      <c r="F178" s="1336"/>
      <c r="G178" s="1324"/>
      <c r="H178" s="1324"/>
      <c r="I178" s="1324"/>
      <c r="J178" s="1324"/>
      <c r="K178" s="1324"/>
      <c r="L178" s="1325"/>
      <c r="M178" s="1325"/>
      <c r="N178" s="1337"/>
      <c r="O178" s="1324"/>
      <c r="P178" s="1324"/>
      <c r="Q178" s="1324"/>
      <c r="R178" s="1337"/>
      <c r="S178" s="1324"/>
      <c r="T178" s="1325"/>
      <c r="U178" s="1325"/>
      <c r="V178" s="1327"/>
      <c r="W178" s="1328"/>
      <c r="X178" s="1329"/>
      <c r="Y178" s="1338">
        <f t="shared" si="107"/>
        <v>0</v>
      </c>
      <c r="Z178" s="1339">
        <f t="shared" si="83"/>
        <v>0</v>
      </c>
      <c r="AA178" s="2762"/>
      <c r="AB178" s="2763"/>
      <c r="AC178" s="2763"/>
      <c r="AD178" s="2767"/>
      <c r="AE178" s="2768"/>
      <c r="AF178" s="2765"/>
      <c r="AG178" s="1338">
        <f t="shared" si="108"/>
        <v>0</v>
      </c>
      <c r="AH178" s="2763"/>
      <c r="AI178" s="2775"/>
      <c r="AJ178" s="1340"/>
      <c r="AK178" s="1341"/>
      <c r="AL178" s="2778"/>
      <c r="AM178" s="330"/>
      <c r="AN178" s="330"/>
    </row>
    <row r="179" spans="2:40" ht="12.75">
      <c r="B179" s="1309">
        <v>173</v>
      </c>
      <c r="C179" s="2340" t="s">
        <v>953</v>
      </c>
      <c r="D179" s="1334" t="s">
        <v>240</v>
      </c>
      <c r="E179" s="1335" t="s">
        <v>264</v>
      </c>
      <c r="F179" s="1336"/>
      <c r="G179" s="1324"/>
      <c r="H179" s="1324"/>
      <c r="I179" s="1324"/>
      <c r="J179" s="1324"/>
      <c r="K179" s="1324"/>
      <c r="L179" s="1325"/>
      <c r="M179" s="1325"/>
      <c r="N179" s="1337"/>
      <c r="O179" s="1324"/>
      <c r="P179" s="1324"/>
      <c r="Q179" s="1324"/>
      <c r="R179" s="1337"/>
      <c r="S179" s="1324"/>
      <c r="T179" s="1325"/>
      <c r="U179" s="1325"/>
      <c r="V179" s="1327"/>
      <c r="W179" s="1328"/>
      <c r="X179" s="1329"/>
      <c r="Y179" s="1338">
        <f t="shared" si="107"/>
        <v>0</v>
      </c>
      <c r="Z179" s="1339">
        <f t="shared" si="83"/>
        <v>0</v>
      </c>
      <c r="AA179" s="2762"/>
      <c r="AB179" s="2763"/>
      <c r="AC179" s="2763"/>
      <c r="AD179" s="2767"/>
      <c r="AE179" s="2768"/>
      <c r="AF179" s="2765"/>
      <c r="AG179" s="1338">
        <f t="shared" si="108"/>
        <v>0</v>
      </c>
      <c r="AH179" s="2763"/>
      <c r="AI179" s="2775"/>
      <c r="AJ179" s="1340"/>
      <c r="AK179" s="1341"/>
      <c r="AL179" s="2778"/>
      <c r="AM179" s="330"/>
      <c r="AN179" s="330"/>
    </row>
    <row r="180" spans="2:40" ht="12.75">
      <c r="B180" s="1309">
        <v>174</v>
      </c>
      <c r="C180" s="2340" t="s">
        <v>953</v>
      </c>
      <c r="D180" s="1334" t="s">
        <v>241</v>
      </c>
      <c r="E180" s="1335" t="s">
        <v>264</v>
      </c>
      <c r="F180" s="1336"/>
      <c r="G180" s="1324"/>
      <c r="H180" s="1324"/>
      <c r="I180" s="1324"/>
      <c r="J180" s="1324"/>
      <c r="K180" s="1324"/>
      <c r="L180" s="1325"/>
      <c r="M180" s="1325"/>
      <c r="N180" s="1337"/>
      <c r="O180" s="1324"/>
      <c r="P180" s="1324"/>
      <c r="Q180" s="1324"/>
      <c r="R180" s="1337"/>
      <c r="S180" s="1324"/>
      <c r="T180" s="1325"/>
      <c r="U180" s="1325"/>
      <c r="V180" s="1327"/>
      <c r="W180" s="1328"/>
      <c r="X180" s="1329"/>
      <c r="Y180" s="1338">
        <f t="shared" si="107"/>
        <v>0</v>
      </c>
      <c r="Z180" s="1339">
        <f t="shared" si="83"/>
        <v>0</v>
      </c>
      <c r="AA180" s="2762"/>
      <c r="AB180" s="2763"/>
      <c r="AC180" s="2763"/>
      <c r="AD180" s="2767"/>
      <c r="AE180" s="2768"/>
      <c r="AF180" s="2765"/>
      <c r="AG180" s="1338">
        <f t="shared" si="108"/>
        <v>0</v>
      </c>
      <c r="AH180" s="2763"/>
      <c r="AI180" s="2775"/>
      <c r="AJ180" s="1340"/>
      <c r="AK180" s="1341"/>
      <c r="AL180" s="2778"/>
      <c r="AM180" s="330"/>
      <c r="AN180" s="330"/>
    </row>
    <row r="181" spans="2:40" ht="12.75">
      <c r="B181" s="1309">
        <v>175</v>
      </c>
      <c r="C181" s="2345" t="s">
        <v>953</v>
      </c>
      <c r="D181" s="2346" t="s">
        <v>242</v>
      </c>
      <c r="E181" s="2347" t="s">
        <v>264</v>
      </c>
      <c r="F181" s="2348"/>
      <c r="G181" s="2349"/>
      <c r="H181" s="2349"/>
      <c r="I181" s="2349"/>
      <c r="J181" s="2349"/>
      <c r="K181" s="2349"/>
      <c r="L181" s="2350"/>
      <c r="M181" s="2350"/>
      <c r="N181" s="2351"/>
      <c r="O181" s="2349"/>
      <c r="P181" s="2349"/>
      <c r="Q181" s="2349"/>
      <c r="R181" s="2351"/>
      <c r="S181" s="2349"/>
      <c r="T181" s="2350"/>
      <c r="U181" s="2350"/>
      <c r="V181" s="2352"/>
      <c r="W181" s="2353"/>
      <c r="X181" s="2354"/>
      <c r="Y181" s="2355">
        <f t="shared" si="107"/>
        <v>0</v>
      </c>
      <c r="Z181" s="2356">
        <f t="shared" si="83"/>
        <v>0</v>
      </c>
      <c r="AA181" s="2769"/>
      <c r="AB181" s="2770"/>
      <c r="AC181" s="2770"/>
      <c r="AD181" s="2771"/>
      <c r="AE181" s="2772"/>
      <c r="AF181" s="2773"/>
      <c r="AG181" s="2355">
        <f t="shared" si="108"/>
        <v>0</v>
      </c>
      <c r="AH181" s="2770"/>
      <c r="AI181" s="2776"/>
      <c r="AJ181" s="2357"/>
      <c r="AK181" s="2358"/>
      <c r="AL181" s="2779"/>
      <c r="AM181" s="330"/>
      <c r="AN181" s="330"/>
    </row>
    <row r="182" spans="2:40" s="673" customFormat="1" ht="13.5" thickBot="1">
      <c r="B182" s="2343">
        <v>176</v>
      </c>
      <c r="C182" s="2344" t="s">
        <v>954</v>
      </c>
      <c r="D182" s="1342" t="s">
        <v>243</v>
      </c>
      <c r="E182" s="1335" t="s">
        <v>264</v>
      </c>
      <c r="F182" s="1371">
        <f t="shared" ref="F182:V182" si="109">SUM(F175:F181)</f>
        <v>0</v>
      </c>
      <c r="G182" s="1372">
        <f t="shared" si="109"/>
        <v>0</v>
      </c>
      <c r="H182" s="1372">
        <f t="shared" si="109"/>
        <v>0</v>
      </c>
      <c r="I182" s="1372">
        <f t="shared" si="109"/>
        <v>0</v>
      </c>
      <c r="J182" s="1372">
        <f t="shared" si="109"/>
        <v>0</v>
      </c>
      <c r="K182" s="1372">
        <f t="shared" si="109"/>
        <v>0</v>
      </c>
      <c r="L182" s="1349">
        <f t="shared" si="109"/>
        <v>0</v>
      </c>
      <c r="M182" s="1349">
        <f t="shared" si="109"/>
        <v>0</v>
      </c>
      <c r="N182" s="1346">
        <f t="shared" si="109"/>
        <v>0</v>
      </c>
      <c r="O182" s="1372">
        <f t="shared" si="109"/>
        <v>0</v>
      </c>
      <c r="P182" s="1372">
        <f t="shared" si="109"/>
        <v>0</v>
      </c>
      <c r="Q182" s="1372">
        <f t="shared" si="109"/>
        <v>0</v>
      </c>
      <c r="R182" s="1346">
        <f t="shared" si="109"/>
        <v>0</v>
      </c>
      <c r="S182" s="1372">
        <f t="shared" si="109"/>
        <v>0</v>
      </c>
      <c r="T182" s="1349">
        <f t="shared" si="109"/>
        <v>0</v>
      </c>
      <c r="U182" s="1349">
        <f t="shared" si="109"/>
        <v>0</v>
      </c>
      <c r="V182" s="1350">
        <f t="shared" si="109"/>
        <v>0</v>
      </c>
      <c r="W182" s="1343"/>
      <c r="X182" s="1344"/>
      <c r="Y182" s="1345">
        <f t="shared" ref="Y182:Z182" si="110">SUM(Y175:Y181)</f>
        <v>0</v>
      </c>
      <c r="Z182" s="1346">
        <f t="shared" si="110"/>
        <v>0</v>
      </c>
      <c r="AA182" s="1347">
        <f t="shared" ref="AA182:AE182" si="111">SUM(AA175:AA181)</f>
        <v>0</v>
      </c>
      <c r="AB182" s="1348">
        <f t="shared" si="111"/>
        <v>0</v>
      </c>
      <c r="AC182" s="1348">
        <f t="shared" si="111"/>
        <v>0</v>
      </c>
      <c r="AD182" s="1349">
        <f t="shared" si="111"/>
        <v>0</v>
      </c>
      <c r="AE182" s="1350">
        <f t="shared" si="111"/>
        <v>0</v>
      </c>
      <c r="AF182" s="1346">
        <f>SUM(Y182,AA182,AB182,AD182)</f>
        <v>0</v>
      </c>
      <c r="AG182" s="1345">
        <f>SUM(AG175:AG181)</f>
        <v>0</v>
      </c>
      <c r="AH182" s="1348">
        <f>SUM(AH175:AH181)</f>
        <v>0</v>
      </c>
      <c r="AI182" s="1346">
        <f>SUM(AI175:AI181)</f>
        <v>0</v>
      </c>
      <c r="AJ182" s="1347">
        <f>SUM(AJ175:AJ181)</f>
        <v>0</v>
      </c>
      <c r="AK182" s="1351">
        <f>SUM(AK175:AK181)</f>
        <v>0</v>
      </c>
      <c r="AL182" s="1352">
        <f>SUM(AC182,AE182,AH182,AI182)</f>
        <v>0</v>
      </c>
      <c r="AM182" s="672"/>
      <c r="AN182" s="672"/>
    </row>
    <row r="183" spans="2:40" ht="11.25" customHeight="1">
      <c r="B183" s="1308">
        <v>177</v>
      </c>
      <c r="C183" s="2339" t="s">
        <v>953</v>
      </c>
      <c r="D183" s="1321" t="s">
        <v>235</v>
      </c>
      <c r="E183" s="1321" t="s">
        <v>265</v>
      </c>
      <c r="F183" s="1322"/>
      <c r="G183" s="1323"/>
      <c r="H183" s="1324"/>
      <c r="I183" s="1324"/>
      <c r="J183" s="1324"/>
      <c r="K183" s="1324"/>
      <c r="L183" s="1324"/>
      <c r="M183" s="1325"/>
      <c r="N183" s="1326"/>
      <c r="O183" s="1324"/>
      <c r="P183" s="1324"/>
      <c r="Q183" s="1324"/>
      <c r="R183" s="1326"/>
      <c r="S183" s="1324"/>
      <c r="T183" s="1325"/>
      <c r="U183" s="1325"/>
      <c r="V183" s="1327"/>
      <c r="W183" s="1328"/>
      <c r="X183" s="1329"/>
      <c r="Y183" s="1330">
        <f t="shared" ref="Y183:Y189" si="112">+$I183*(W183+X183)</f>
        <v>0</v>
      </c>
      <c r="Z183" s="1331">
        <f t="shared" si="83"/>
        <v>0</v>
      </c>
      <c r="AA183" s="2758"/>
      <c r="AB183" s="2759"/>
      <c r="AC183" s="2759"/>
      <c r="AD183" s="2759"/>
      <c r="AE183" s="2760"/>
      <c r="AF183" s="2761"/>
      <c r="AG183" s="1330">
        <f t="shared" ref="AG183:AG189" si="113">+$K183*(W183+X183)</f>
        <v>0</v>
      </c>
      <c r="AH183" s="2759"/>
      <c r="AI183" s="2774"/>
      <c r="AJ183" s="1332"/>
      <c r="AK183" s="1333"/>
      <c r="AL183" s="2777"/>
      <c r="AM183" s="330"/>
      <c r="AN183" s="330"/>
    </row>
    <row r="184" spans="2:40" ht="12" customHeight="1">
      <c r="B184" s="1309">
        <v>178</v>
      </c>
      <c r="C184" s="2340" t="s">
        <v>953</v>
      </c>
      <c r="D184" s="1334" t="s">
        <v>237</v>
      </c>
      <c r="E184" s="1335" t="s">
        <v>265</v>
      </c>
      <c r="F184" s="1336"/>
      <c r="G184" s="1324"/>
      <c r="H184" s="1324"/>
      <c r="I184" s="1324"/>
      <c r="J184" s="1324"/>
      <c r="K184" s="1324"/>
      <c r="L184" s="1324"/>
      <c r="M184" s="1325"/>
      <c r="N184" s="1337"/>
      <c r="O184" s="1324"/>
      <c r="P184" s="1324"/>
      <c r="Q184" s="1324"/>
      <c r="R184" s="1337"/>
      <c r="S184" s="1324"/>
      <c r="T184" s="1325"/>
      <c r="U184" s="1325"/>
      <c r="V184" s="1327"/>
      <c r="W184" s="1328"/>
      <c r="X184" s="1329"/>
      <c r="Y184" s="1338">
        <f t="shared" si="112"/>
        <v>0</v>
      </c>
      <c r="Z184" s="1339">
        <f t="shared" si="83"/>
        <v>0</v>
      </c>
      <c r="AA184" s="2762"/>
      <c r="AB184" s="2763"/>
      <c r="AC184" s="2763"/>
      <c r="AD184" s="2763"/>
      <c r="AE184" s="2764"/>
      <c r="AF184" s="2765"/>
      <c r="AG184" s="1338">
        <f t="shared" si="113"/>
        <v>0</v>
      </c>
      <c r="AH184" s="2763"/>
      <c r="AI184" s="2775"/>
      <c r="AJ184" s="1340"/>
      <c r="AK184" s="1341"/>
      <c r="AL184" s="2778"/>
      <c r="AM184" s="330"/>
      <c r="AN184" s="330"/>
    </row>
    <row r="185" spans="2:40" ht="12.75">
      <c r="B185" s="1309">
        <v>179</v>
      </c>
      <c r="C185" s="2340" t="s">
        <v>953</v>
      </c>
      <c r="D185" s="1334" t="s">
        <v>238</v>
      </c>
      <c r="E185" s="1335" t="s">
        <v>265</v>
      </c>
      <c r="F185" s="1336"/>
      <c r="G185" s="1324"/>
      <c r="H185" s="1324"/>
      <c r="I185" s="1324"/>
      <c r="J185" s="1324"/>
      <c r="K185" s="1324"/>
      <c r="L185" s="1325"/>
      <c r="M185" s="1325"/>
      <c r="N185" s="1337"/>
      <c r="O185" s="1324"/>
      <c r="P185" s="1324"/>
      <c r="Q185" s="1324"/>
      <c r="R185" s="1337"/>
      <c r="S185" s="1324"/>
      <c r="T185" s="1325"/>
      <c r="U185" s="1325"/>
      <c r="V185" s="1327"/>
      <c r="W185" s="1328"/>
      <c r="X185" s="1329"/>
      <c r="Y185" s="1338">
        <f t="shared" si="112"/>
        <v>0</v>
      </c>
      <c r="Z185" s="1339">
        <f t="shared" si="83"/>
        <v>0</v>
      </c>
      <c r="AA185" s="2762"/>
      <c r="AB185" s="2763"/>
      <c r="AC185" s="2763"/>
      <c r="AD185" s="2763"/>
      <c r="AE185" s="2764"/>
      <c r="AF185" s="2766"/>
      <c r="AG185" s="1338">
        <f t="shared" si="113"/>
        <v>0</v>
      </c>
      <c r="AH185" s="2763"/>
      <c r="AI185" s="2775"/>
      <c r="AJ185" s="1340"/>
      <c r="AK185" s="1341"/>
      <c r="AL185" s="2778"/>
      <c r="AM185" s="330"/>
      <c r="AN185" s="330"/>
    </row>
    <row r="186" spans="2:40" ht="12.75">
      <c r="B186" s="1309">
        <v>180</v>
      </c>
      <c r="C186" s="2340" t="s">
        <v>953</v>
      </c>
      <c r="D186" s="1334" t="s">
        <v>239</v>
      </c>
      <c r="E186" s="1335" t="s">
        <v>265</v>
      </c>
      <c r="F186" s="1336"/>
      <c r="G186" s="1324"/>
      <c r="H186" s="1324"/>
      <c r="I186" s="1324"/>
      <c r="J186" s="1324"/>
      <c r="K186" s="1324"/>
      <c r="L186" s="1325"/>
      <c r="M186" s="1325"/>
      <c r="N186" s="1337"/>
      <c r="O186" s="1324"/>
      <c r="P186" s="1324"/>
      <c r="Q186" s="1324"/>
      <c r="R186" s="1337"/>
      <c r="S186" s="1324"/>
      <c r="T186" s="1325"/>
      <c r="U186" s="1325"/>
      <c r="V186" s="1327"/>
      <c r="W186" s="1328"/>
      <c r="X186" s="1329"/>
      <c r="Y186" s="1338">
        <f t="shared" si="112"/>
        <v>0</v>
      </c>
      <c r="Z186" s="1339">
        <f t="shared" si="83"/>
        <v>0</v>
      </c>
      <c r="AA186" s="2762"/>
      <c r="AB186" s="2763"/>
      <c r="AC186" s="2763"/>
      <c r="AD186" s="2767"/>
      <c r="AE186" s="2768"/>
      <c r="AF186" s="2765"/>
      <c r="AG186" s="1338">
        <f t="shared" si="113"/>
        <v>0</v>
      </c>
      <c r="AH186" s="2763"/>
      <c r="AI186" s="2775"/>
      <c r="AJ186" s="1340"/>
      <c r="AK186" s="1341"/>
      <c r="AL186" s="2778"/>
      <c r="AM186" s="330"/>
      <c r="AN186" s="330"/>
    </row>
    <row r="187" spans="2:40" ht="12.75">
      <c r="B187" s="1309">
        <v>181</v>
      </c>
      <c r="C187" s="2340" t="s">
        <v>953</v>
      </c>
      <c r="D187" s="1334" t="s">
        <v>240</v>
      </c>
      <c r="E187" s="1335" t="s">
        <v>265</v>
      </c>
      <c r="F187" s="1336"/>
      <c r="G187" s="1324"/>
      <c r="H187" s="1324"/>
      <c r="I187" s="1324"/>
      <c r="J187" s="1324"/>
      <c r="K187" s="1324"/>
      <c r="L187" s="1325"/>
      <c r="M187" s="1325"/>
      <c r="N187" s="1337"/>
      <c r="O187" s="1324"/>
      <c r="P187" s="1324"/>
      <c r="Q187" s="1324"/>
      <c r="R187" s="1337"/>
      <c r="S187" s="1324"/>
      <c r="T187" s="1325"/>
      <c r="U187" s="1325"/>
      <c r="V187" s="1327"/>
      <c r="W187" s="1328"/>
      <c r="X187" s="1329"/>
      <c r="Y187" s="1338">
        <f t="shared" si="112"/>
        <v>0</v>
      </c>
      <c r="Z187" s="1339">
        <f t="shared" si="83"/>
        <v>0</v>
      </c>
      <c r="AA187" s="2762"/>
      <c r="AB187" s="2763"/>
      <c r="AC187" s="2763"/>
      <c r="AD187" s="2767"/>
      <c r="AE187" s="2768"/>
      <c r="AF187" s="2765"/>
      <c r="AG187" s="1338">
        <f t="shared" si="113"/>
        <v>0</v>
      </c>
      <c r="AH187" s="2763"/>
      <c r="AI187" s="2775"/>
      <c r="AJ187" s="1340"/>
      <c r="AK187" s="1341"/>
      <c r="AL187" s="2778"/>
      <c r="AM187" s="330"/>
      <c r="AN187" s="330"/>
    </row>
    <row r="188" spans="2:40" ht="12.75">
      <c r="B188" s="1309">
        <v>182</v>
      </c>
      <c r="C188" s="2340" t="s">
        <v>953</v>
      </c>
      <c r="D188" s="1334" t="s">
        <v>241</v>
      </c>
      <c r="E188" s="1335" t="s">
        <v>265</v>
      </c>
      <c r="F188" s="1336"/>
      <c r="G188" s="1324"/>
      <c r="H188" s="1324"/>
      <c r="I188" s="1324"/>
      <c r="J188" s="1324"/>
      <c r="K188" s="1324"/>
      <c r="L188" s="1325"/>
      <c r="M188" s="1325"/>
      <c r="N188" s="1337"/>
      <c r="O188" s="1324"/>
      <c r="P188" s="1324"/>
      <c r="Q188" s="1324"/>
      <c r="R188" s="1337"/>
      <c r="S188" s="1324"/>
      <c r="T188" s="1325"/>
      <c r="U188" s="1325"/>
      <c r="V188" s="1327"/>
      <c r="W188" s="1328"/>
      <c r="X188" s="1329"/>
      <c r="Y188" s="1338">
        <f t="shared" si="112"/>
        <v>0</v>
      </c>
      <c r="Z188" s="1339">
        <f t="shared" si="83"/>
        <v>0</v>
      </c>
      <c r="AA188" s="2762"/>
      <c r="AB188" s="2763"/>
      <c r="AC188" s="2763"/>
      <c r="AD188" s="2767"/>
      <c r="AE188" s="2768"/>
      <c r="AF188" s="2765"/>
      <c r="AG188" s="1338">
        <f t="shared" si="113"/>
        <v>0</v>
      </c>
      <c r="AH188" s="2763"/>
      <c r="AI188" s="2775"/>
      <c r="AJ188" s="1340"/>
      <c r="AK188" s="1341"/>
      <c r="AL188" s="2778"/>
      <c r="AM188" s="330"/>
      <c r="AN188" s="330"/>
    </row>
    <row r="189" spans="2:40" ht="12.75">
      <c r="B189" s="1309">
        <v>183</v>
      </c>
      <c r="C189" s="2345" t="s">
        <v>953</v>
      </c>
      <c r="D189" s="2346" t="s">
        <v>242</v>
      </c>
      <c r="E189" s="2347" t="s">
        <v>265</v>
      </c>
      <c r="F189" s="2348"/>
      <c r="G189" s="2349"/>
      <c r="H189" s="2349"/>
      <c r="I189" s="2349"/>
      <c r="J189" s="2349"/>
      <c r="K189" s="2349"/>
      <c r="L189" s="2350"/>
      <c r="M189" s="2350"/>
      <c r="N189" s="2351"/>
      <c r="O189" s="2349"/>
      <c r="P189" s="2349"/>
      <c r="Q189" s="2349"/>
      <c r="R189" s="2351"/>
      <c r="S189" s="2349"/>
      <c r="T189" s="2350"/>
      <c r="U189" s="2350"/>
      <c r="V189" s="2352"/>
      <c r="W189" s="2353"/>
      <c r="X189" s="2354"/>
      <c r="Y189" s="2355">
        <f t="shared" si="112"/>
        <v>0</v>
      </c>
      <c r="Z189" s="2356">
        <f t="shared" si="83"/>
        <v>0</v>
      </c>
      <c r="AA189" s="2769"/>
      <c r="AB189" s="2770"/>
      <c r="AC189" s="2770"/>
      <c r="AD189" s="2771"/>
      <c r="AE189" s="2772"/>
      <c r="AF189" s="2773"/>
      <c r="AG189" s="2355">
        <f t="shared" si="113"/>
        <v>0</v>
      </c>
      <c r="AH189" s="2770"/>
      <c r="AI189" s="2776"/>
      <c r="AJ189" s="2357"/>
      <c r="AK189" s="2358"/>
      <c r="AL189" s="2779"/>
      <c r="AM189" s="330"/>
      <c r="AN189" s="330"/>
    </row>
    <row r="190" spans="2:40" s="673" customFormat="1" ht="13.5" thickBot="1">
      <c r="B190" s="2343">
        <v>184</v>
      </c>
      <c r="C190" s="2344" t="s">
        <v>954</v>
      </c>
      <c r="D190" s="1342" t="s">
        <v>243</v>
      </c>
      <c r="E190" s="1335" t="s">
        <v>265</v>
      </c>
      <c r="F190" s="1371">
        <f t="shared" ref="F190:V190" si="114">SUM(F183:F189)</f>
        <v>0</v>
      </c>
      <c r="G190" s="1372">
        <f t="shared" si="114"/>
        <v>0</v>
      </c>
      <c r="H190" s="1372">
        <f t="shared" si="114"/>
        <v>0</v>
      </c>
      <c r="I190" s="1372">
        <f t="shared" si="114"/>
        <v>0</v>
      </c>
      <c r="J190" s="1372">
        <f t="shared" si="114"/>
        <v>0</v>
      </c>
      <c r="K190" s="1372">
        <f t="shared" si="114"/>
        <v>0</v>
      </c>
      <c r="L190" s="1349">
        <f t="shared" si="114"/>
        <v>0</v>
      </c>
      <c r="M190" s="1349">
        <f t="shared" si="114"/>
        <v>0</v>
      </c>
      <c r="N190" s="1346">
        <f t="shared" si="114"/>
        <v>0</v>
      </c>
      <c r="O190" s="1372">
        <f t="shared" si="114"/>
        <v>0</v>
      </c>
      <c r="P190" s="1372">
        <f t="shared" si="114"/>
        <v>0</v>
      </c>
      <c r="Q190" s="1372">
        <f t="shared" si="114"/>
        <v>0</v>
      </c>
      <c r="R190" s="1346">
        <f t="shared" si="114"/>
        <v>0</v>
      </c>
      <c r="S190" s="1372">
        <f t="shared" si="114"/>
        <v>0</v>
      </c>
      <c r="T190" s="1349">
        <f t="shared" si="114"/>
        <v>0</v>
      </c>
      <c r="U190" s="1349">
        <f t="shared" si="114"/>
        <v>0</v>
      </c>
      <c r="V190" s="1350">
        <f t="shared" si="114"/>
        <v>0</v>
      </c>
      <c r="W190" s="1343"/>
      <c r="X190" s="1344"/>
      <c r="Y190" s="1345">
        <f t="shared" ref="Y190:Z190" si="115">SUM(Y183:Y189)</f>
        <v>0</v>
      </c>
      <c r="Z190" s="1346">
        <f t="shared" si="115"/>
        <v>0</v>
      </c>
      <c r="AA190" s="1347">
        <f t="shared" ref="AA190:AE190" si="116">SUM(AA183:AA189)</f>
        <v>0</v>
      </c>
      <c r="AB190" s="1348">
        <f t="shared" si="116"/>
        <v>0</v>
      </c>
      <c r="AC190" s="1348">
        <f t="shared" si="116"/>
        <v>0</v>
      </c>
      <c r="AD190" s="1349">
        <f t="shared" si="116"/>
        <v>0</v>
      </c>
      <c r="AE190" s="1350">
        <f t="shared" si="116"/>
        <v>0</v>
      </c>
      <c r="AF190" s="1346">
        <f>SUM(Y190,AA190,AB190,AD190)</f>
        <v>0</v>
      </c>
      <c r="AG190" s="1345">
        <f>SUM(AG183:AG189)</f>
        <v>0</v>
      </c>
      <c r="AH190" s="1348">
        <f>SUM(AH183:AH189)</f>
        <v>0</v>
      </c>
      <c r="AI190" s="1346">
        <f>SUM(AI183:AI189)</f>
        <v>0</v>
      </c>
      <c r="AJ190" s="1347">
        <f>SUM(AJ183:AJ189)</f>
        <v>0</v>
      </c>
      <c r="AK190" s="1351">
        <f>SUM(AK183:AK189)</f>
        <v>0</v>
      </c>
      <c r="AL190" s="1352">
        <f>SUM(AC190,AE190,AH190,AI190)</f>
        <v>0</v>
      </c>
      <c r="AM190" s="672"/>
      <c r="AN190" s="672"/>
    </row>
    <row r="191" spans="2:40" ht="11.25" customHeight="1">
      <c r="B191" s="1308">
        <v>185</v>
      </c>
      <c r="C191" s="2339" t="s">
        <v>953</v>
      </c>
      <c r="D191" s="1321" t="s">
        <v>235</v>
      </c>
      <c r="E191" s="1321" t="s">
        <v>266</v>
      </c>
      <c r="F191" s="1322"/>
      <c r="G191" s="1323"/>
      <c r="H191" s="1324"/>
      <c r="I191" s="1324"/>
      <c r="J191" s="1324"/>
      <c r="K191" s="1324"/>
      <c r="L191" s="1324"/>
      <c r="M191" s="1325"/>
      <c r="N191" s="1326"/>
      <c r="O191" s="1324"/>
      <c r="P191" s="1324"/>
      <c r="Q191" s="1324"/>
      <c r="R191" s="1326"/>
      <c r="S191" s="1324"/>
      <c r="T191" s="1325"/>
      <c r="U191" s="1325"/>
      <c r="V191" s="1327"/>
      <c r="W191" s="1328"/>
      <c r="X191" s="1329"/>
      <c r="Y191" s="1330">
        <f t="shared" ref="Y191:Y197" si="117">+$I191*(W191+X191)</f>
        <v>0</v>
      </c>
      <c r="Z191" s="1331">
        <f t="shared" si="83"/>
        <v>0</v>
      </c>
      <c r="AA191" s="2758"/>
      <c r="AB191" s="2759"/>
      <c r="AC191" s="2759"/>
      <c r="AD191" s="2759"/>
      <c r="AE191" s="2760"/>
      <c r="AF191" s="2761"/>
      <c r="AG191" s="1330">
        <f t="shared" ref="AG191:AG197" si="118">+$K191*(W191+X191)</f>
        <v>0</v>
      </c>
      <c r="AH191" s="2759"/>
      <c r="AI191" s="2774"/>
      <c r="AJ191" s="1332"/>
      <c r="AK191" s="1333"/>
      <c r="AL191" s="2777"/>
      <c r="AM191" s="330"/>
      <c r="AN191" s="330"/>
    </row>
    <row r="192" spans="2:40" ht="12" customHeight="1">
      <c r="B192" s="1309">
        <v>186</v>
      </c>
      <c r="C192" s="2340" t="s">
        <v>953</v>
      </c>
      <c r="D192" s="1334" t="s">
        <v>237</v>
      </c>
      <c r="E192" s="1335" t="s">
        <v>266</v>
      </c>
      <c r="F192" s="1336"/>
      <c r="G192" s="1324"/>
      <c r="H192" s="1324"/>
      <c r="I192" s="1324"/>
      <c r="J192" s="1324"/>
      <c r="K192" s="1324"/>
      <c r="L192" s="1324"/>
      <c r="M192" s="1325"/>
      <c r="N192" s="1337"/>
      <c r="O192" s="1324"/>
      <c r="P192" s="1324"/>
      <c r="Q192" s="1324"/>
      <c r="R192" s="1337"/>
      <c r="S192" s="1324"/>
      <c r="T192" s="1325"/>
      <c r="U192" s="1325"/>
      <c r="V192" s="1327"/>
      <c r="W192" s="1328"/>
      <c r="X192" s="1329"/>
      <c r="Y192" s="1338">
        <f t="shared" si="117"/>
        <v>0</v>
      </c>
      <c r="Z192" s="1339">
        <f t="shared" si="83"/>
        <v>0</v>
      </c>
      <c r="AA192" s="2762"/>
      <c r="AB192" s="2763"/>
      <c r="AC192" s="2763"/>
      <c r="AD192" s="2763"/>
      <c r="AE192" s="2764"/>
      <c r="AF192" s="2765"/>
      <c r="AG192" s="1338">
        <f t="shared" si="118"/>
        <v>0</v>
      </c>
      <c r="AH192" s="2763"/>
      <c r="AI192" s="2775"/>
      <c r="AJ192" s="1340"/>
      <c r="AK192" s="1341"/>
      <c r="AL192" s="2778"/>
      <c r="AM192" s="330"/>
      <c r="AN192" s="330"/>
    </row>
    <row r="193" spans="2:40" ht="12.75">
      <c r="B193" s="1309">
        <v>187</v>
      </c>
      <c r="C193" s="2340" t="s">
        <v>953</v>
      </c>
      <c r="D193" s="1334" t="s">
        <v>238</v>
      </c>
      <c r="E193" s="1335" t="s">
        <v>266</v>
      </c>
      <c r="F193" s="1336"/>
      <c r="G193" s="1324"/>
      <c r="H193" s="1324"/>
      <c r="I193" s="1324"/>
      <c r="J193" s="1324"/>
      <c r="K193" s="1324"/>
      <c r="L193" s="1325"/>
      <c r="M193" s="1325"/>
      <c r="N193" s="1337"/>
      <c r="O193" s="1324"/>
      <c r="P193" s="1324"/>
      <c r="Q193" s="1324"/>
      <c r="R193" s="1337"/>
      <c r="S193" s="1324"/>
      <c r="T193" s="1325"/>
      <c r="U193" s="1325"/>
      <c r="V193" s="1327"/>
      <c r="W193" s="1328"/>
      <c r="X193" s="1329"/>
      <c r="Y193" s="1338">
        <f t="shared" si="117"/>
        <v>0</v>
      </c>
      <c r="Z193" s="1339">
        <f t="shared" si="83"/>
        <v>0</v>
      </c>
      <c r="AA193" s="2762"/>
      <c r="AB193" s="2763"/>
      <c r="AC193" s="2763"/>
      <c r="AD193" s="2763"/>
      <c r="AE193" s="2764"/>
      <c r="AF193" s="2766"/>
      <c r="AG193" s="1338">
        <f t="shared" si="118"/>
        <v>0</v>
      </c>
      <c r="AH193" s="2763"/>
      <c r="AI193" s="2775"/>
      <c r="AJ193" s="1340"/>
      <c r="AK193" s="1341"/>
      <c r="AL193" s="2778"/>
      <c r="AM193" s="330"/>
      <c r="AN193" s="330"/>
    </row>
    <row r="194" spans="2:40" ht="12.75">
      <c r="B194" s="1309">
        <v>188</v>
      </c>
      <c r="C194" s="2340" t="s">
        <v>953</v>
      </c>
      <c r="D194" s="1334" t="s">
        <v>239</v>
      </c>
      <c r="E194" s="1335" t="s">
        <v>266</v>
      </c>
      <c r="F194" s="1336"/>
      <c r="G194" s="1324"/>
      <c r="H194" s="1324"/>
      <c r="I194" s="1324"/>
      <c r="J194" s="1324"/>
      <c r="K194" s="1324"/>
      <c r="L194" s="1325"/>
      <c r="M194" s="1325"/>
      <c r="N194" s="1337"/>
      <c r="O194" s="1324"/>
      <c r="P194" s="1324"/>
      <c r="Q194" s="1324"/>
      <c r="R194" s="1337"/>
      <c r="S194" s="1324"/>
      <c r="T194" s="1325"/>
      <c r="U194" s="1325"/>
      <c r="V194" s="1327"/>
      <c r="W194" s="1328"/>
      <c r="X194" s="1329"/>
      <c r="Y194" s="1338">
        <f t="shared" si="117"/>
        <v>0</v>
      </c>
      <c r="Z194" s="1339">
        <f t="shared" si="83"/>
        <v>0</v>
      </c>
      <c r="AA194" s="2762"/>
      <c r="AB194" s="2763"/>
      <c r="AC194" s="2763"/>
      <c r="AD194" s="2767"/>
      <c r="AE194" s="2768"/>
      <c r="AF194" s="2765"/>
      <c r="AG194" s="1338">
        <f t="shared" si="118"/>
        <v>0</v>
      </c>
      <c r="AH194" s="2763"/>
      <c r="AI194" s="2775"/>
      <c r="AJ194" s="1340"/>
      <c r="AK194" s="1341"/>
      <c r="AL194" s="2778"/>
      <c r="AM194" s="330"/>
      <c r="AN194" s="330"/>
    </row>
    <row r="195" spans="2:40" ht="12.75">
      <c r="B195" s="1309">
        <v>189</v>
      </c>
      <c r="C195" s="2340" t="s">
        <v>953</v>
      </c>
      <c r="D195" s="1334" t="s">
        <v>240</v>
      </c>
      <c r="E195" s="1335" t="s">
        <v>266</v>
      </c>
      <c r="F195" s="1336"/>
      <c r="G195" s="1324"/>
      <c r="H195" s="1324"/>
      <c r="I195" s="1324"/>
      <c r="J195" s="1324"/>
      <c r="K195" s="1324"/>
      <c r="L195" s="1325"/>
      <c r="M195" s="1325"/>
      <c r="N195" s="1337"/>
      <c r="O195" s="1324"/>
      <c r="P195" s="1324"/>
      <c r="Q195" s="1324"/>
      <c r="R195" s="1337"/>
      <c r="S195" s="1324"/>
      <c r="T195" s="1325"/>
      <c r="U195" s="1325"/>
      <c r="V195" s="1327"/>
      <c r="W195" s="1328"/>
      <c r="X195" s="1329"/>
      <c r="Y195" s="1338">
        <f t="shared" si="117"/>
        <v>0</v>
      </c>
      <c r="Z195" s="1339">
        <f t="shared" si="83"/>
        <v>0</v>
      </c>
      <c r="AA195" s="2762"/>
      <c r="AB195" s="2763"/>
      <c r="AC195" s="2763"/>
      <c r="AD195" s="2767"/>
      <c r="AE195" s="2768"/>
      <c r="AF195" s="2765"/>
      <c r="AG195" s="1338">
        <f t="shared" si="118"/>
        <v>0</v>
      </c>
      <c r="AH195" s="2763"/>
      <c r="AI195" s="2775"/>
      <c r="AJ195" s="1340"/>
      <c r="AK195" s="1341"/>
      <c r="AL195" s="2778"/>
      <c r="AM195" s="330"/>
      <c r="AN195" s="330"/>
    </row>
    <row r="196" spans="2:40" ht="12.75">
      <c r="B196" s="1309">
        <v>190</v>
      </c>
      <c r="C196" s="2340" t="s">
        <v>953</v>
      </c>
      <c r="D196" s="1334" t="s">
        <v>241</v>
      </c>
      <c r="E196" s="1335" t="s">
        <v>266</v>
      </c>
      <c r="F196" s="1336"/>
      <c r="G196" s="1324"/>
      <c r="H196" s="1324"/>
      <c r="I196" s="1324"/>
      <c r="J196" s="1324"/>
      <c r="K196" s="1324"/>
      <c r="L196" s="1325"/>
      <c r="M196" s="1325"/>
      <c r="N196" s="1337"/>
      <c r="O196" s="1324"/>
      <c r="P196" s="1324"/>
      <c r="Q196" s="1324"/>
      <c r="R196" s="1337"/>
      <c r="S196" s="1324"/>
      <c r="T196" s="1325"/>
      <c r="U196" s="1325"/>
      <c r="V196" s="1327"/>
      <c r="W196" s="1328"/>
      <c r="X196" s="1329"/>
      <c r="Y196" s="1338">
        <f t="shared" si="117"/>
        <v>0</v>
      </c>
      <c r="Z196" s="1339">
        <f t="shared" si="83"/>
        <v>0</v>
      </c>
      <c r="AA196" s="2762"/>
      <c r="AB196" s="2763"/>
      <c r="AC196" s="2763"/>
      <c r="AD196" s="2767"/>
      <c r="AE196" s="2768"/>
      <c r="AF196" s="2765"/>
      <c r="AG196" s="1338">
        <f t="shared" si="118"/>
        <v>0</v>
      </c>
      <c r="AH196" s="2763"/>
      <c r="AI196" s="2775"/>
      <c r="AJ196" s="1340"/>
      <c r="AK196" s="1341"/>
      <c r="AL196" s="2778"/>
      <c r="AM196" s="330"/>
      <c r="AN196" s="330"/>
    </row>
    <row r="197" spans="2:40" ht="12.75">
      <c r="B197" s="1309">
        <v>191</v>
      </c>
      <c r="C197" s="2345" t="s">
        <v>953</v>
      </c>
      <c r="D197" s="2346" t="s">
        <v>242</v>
      </c>
      <c r="E197" s="2347" t="s">
        <v>266</v>
      </c>
      <c r="F197" s="2348"/>
      <c r="G197" s="2349"/>
      <c r="H197" s="2349"/>
      <c r="I197" s="2349"/>
      <c r="J197" s="2349"/>
      <c r="K197" s="2349"/>
      <c r="L197" s="2350"/>
      <c r="M197" s="2350"/>
      <c r="N197" s="2351"/>
      <c r="O197" s="2349"/>
      <c r="P197" s="2349"/>
      <c r="Q197" s="2349"/>
      <c r="R197" s="2351"/>
      <c r="S197" s="2349"/>
      <c r="T197" s="2350"/>
      <c r="U197" s="2350"/>
      <c r="V197" s="2352"/>
      <c r="W197" s="2353"/>
      <c r="X197" s="2354"/>
      <c r="Y197" s="2355">
        <f t="shared" si="117"/>
        <v>0</v>
      </c>
      <c r="Z197" s="2356">
        <f t="shared" si="83"/>
        <v>0</v>
      </c>
      <c r="AA197" s="2769"/>
      <c r="AB197" s="2770"/>
      <c r="AC197" s="2770"/>
      <c r="AD197" s="2771"/>
      <c r="AE197" s="2772"/>
      <c r="AF197" s="2773"/>
      <c r="AG197" s="2355">
        <f t="shared" si="118"/>
        <v>0</v>
      </c>
      <c r="AH197" s="2770"/>
      <c r="AI197" s="2776"/>
      <c r="AJ197" s="2357"/>
      <c r="AK197" s="2358"/>
      <c r="AL197" s="2779"/>
      <c r="AM197" s="330"/>
      <c r="AN197" s="330"/>
    </row>
    <row r="198" spans="2:40" s="673" customFormat="1" ht="13.5" thickBot="1">
      <c r="B198" s="2343">
        <v>192</v>
      </c>
      <c r="C198" s="2344" t="s">
        <v>954</v>
      </c>
      <c r="D198" s="1342" t="s">
        <v>243</v>
      </c>
      <c r="E198" s="1335" t="s">
        <v>266</v>
      </c>
      <c r="F198" s="1371">
        <f t="shared" ref="F198:V198" si="119">SUM(F191:F197)</f>
        <v>0</v>
      </c>
      <c r="G198" s="1372">
        <f t="shared" si="119"/>
        <v>0</v>
      </c>
      <c r="H198" s="1372">
        <f t="shared" si="119"/>
        <v>0</v>
      </c>
      <c r="I198" s="1372">
        <f t="shared" si="119"/>
        <v>0</v>
      </c>
      <c r="J198" s="1372">
        <f t="shared" si="119"/>
        <v>0</v>
      </c>
      <c r="K198" s="1372">
        <f t="shared" si="119"/>
        <v>0</v>
      </c>
      <c r="L198" s="1349">
        <f t="shared" si="119"/>
        <v>0</v>
      </c>
      <c r="M198" s="1349">
        <f t="shared" si="119"/>
        <v>0</v>
      </c>
      <c r="N198" s="1346">
        <f t="shared" si="119"/>
        <v>0</v>
      </c>
      <c r="O198" s="1372">
        <f t="shared" si="119"/>
        <v>0</v>
      </c>
      <c r="P198" s="1372">
        <f t="shared" si="119"/>
        <v>0</v>
      </c>
      <c r="Q198" s="1372">
        <f t="shared" si="119"/>
        <v>0</v>
      </c>
      <c r="R198" s="1346">
        <f t="shared" si="119"/>
        <v>0</v>
      </c>
      <c r="S198" s="1372">
        <f t="shared" si="119"/>
        <v>0</v>
      </c>
      <c r="T198" s="1349">
        <f t="shared" si="119"/>
        <v>0</v>
      </c>
      <c r="U198" s="1349">
        <f t="shared" si="119"/>
        <v>0</v>
      </c>
      <c r="V198" s="1350">
        <f t="shared" si="119"/>
        <v>0</v>
      </c>
      <c r="W198" s="1343"/>
      <c r="X198" s="1344"/>
      <c r="Y198" s="1345">
        <f t="shared" ref="Y198:Z198" si="120">SUM(Y191:Y197)</f>
        <v>0</v>
      </c>
      <c r="Z198" s="1346">
        <f t="shared" si="120"/>
        <v>0</v>
      </c>
      <c r="AA198" s="1347">
        <f t="shared" ref="AA198:AE198" si="121">SUM(AA191:AA197)</f>
        <v>0</v>
      </c>
      <c r="AB198" s="1348">
        <f t="shared" si="121"/>
        <v>0</v>
      </c>
      <c r="AC198" s="1348">
        <f t="shared" si="121"/>
        <v>0</v>
      </c>
      <c r="AD198" s="1349">
        <f t="shared" si="121"/>
        <v>0</v>
      </c>
      <c r="AE198" s="1350">
        <f t="shared" si="121"/>
        <v>0</v>
      </c>
      <c r="AF198" s="1346">
        <f>SUM(Y198,AA198,AB198,AD198)</f>
        <v>0</v>
      </c>
      <c r="AG198" s="1345">
        <f>SUM(AG191:AG197)</f>
        <v>0</v>
      </c>
      <c r="AH198" s="1348">
        <f>SUM(AH191:AH197)</f>
        <v>0</v>
      </c>
      <c r="AI198" s="1346">
        <f>SUM(AI191:AI197)</f>
        <v>0</v>
      </c>
      <c r="AJ198" s="1347">
        <f>SUM(AJ191:AJ197)</f>
        <v>0</v>
      </c>
      <c r="AK198" s="1351">
        <f>SUM(AK191:AK197)</f>
        <v>0</v>
      </c>
      <c r="AL198" s="1352">
        <f>SUM(AC198,AE198,AH198,AI198)</f>
        <v>0</v>
      </c>
      <c r="AM198" s="672"/>
      <c r="AN198" s="672"/>
    </row>
    <row r="199" spans="2:40" ht="11.25" customHeight="1">
      <c r="B199" s="1308">
        <v>193</v>
      </c>
      <c r="C199" s="2339" t="s">
        <v>953</v>
      </c>
      <c r="D199" s="1321" t="s">
        <v>235</v>
      </c>
      <c r="E199" s="1321" t="s">
        <v>267</v>
      </c>
      <c r="F199" s="1322"/>
      <c r="G199" s="1323"/>
      <c r="H199" s="1324"/>
      <c r="I199" s="1324"/>
      <c r="J199" s="1324"/>
      <c r="K199" s="1324"/>
      <c r="L199" s="1324"/>
      <c r="M199" s="1325"/>
      <c r="N199" s="1326"/>
      <c r="O199" s="1324"/>
      <c r="P199" s="1324"/>
      <c r="Q199" s="1324"/>
      <c r="R199" s="1326"/>
      <c r="S199" s="1324"/>
      <c r="T199" s="1325"/>
      <c r="U199" s="1325"/>
      <c r="V199" s="1327"/>
      <c r="W199" s="1328"/>
      <c r="X199" s="1329"/>
      <c r="Y199" s="1330">
        <f t="shared" ref="Y199:Y205" si="122">+$I199*(W199+X199)</f>
        <v>0</v>
      </c>
      <c r="Z199" s="1331">
        <f t="shared" si="83"/>
        <v>0</v>
      </c>
      <c r="AA199" s="2758"/>
      <c r="AB199" s="2759"/>
      <c r="AC199" s="2759"/>
      <c r="AD199" s="2759"/>
      <c r="AE199" s="2760"/>
      <c r="AF199" s="2761"/>
      <c r="AG199" s="1330">
        <f t="shared" ref="AG199:AG205" si="123">+$K199*(W199+X199)</f>
        <v>0</v>
      </c>
      <c r="AH199" s="2759"/>
      <c r="AI199" s="2774"/>
      <c r="AJ199" s="1332"/>
      <c r="AK199" s="1333"/>
      <c r="AL199" s="2777"/>
      <c r="AM199" s="330"/>
      <c r="AN199" s="330"/>
    </row>
    <row r="200" spans="2:40" ht="12" customHeight="1">
      <c r="B200" s="1309">
        <v>194</v>
      </c>
      <c r="C200" s="2340" t="s">
        <v>953</v>
      </c>
      <c r="D200" s="1334" t="s">
        <v>237</v>
      </c>
      <c r="E200" s="1335" t="s">
        <v>267</v>
      </c>
      <c r="F200" s="1336"/>
      <c r="G200" s="1324"/>
      <c r="H200" s="1324"/>
      <c r="I200" s="1324"/>
      <c r="J200" s="1324"/>
      <c r="K200" s="1324"/>
      <c r="L200" s="1324"/>
      <c r="M200" s="1325"/>
      <c r="N200" s="1337"/>
      <c r="O200" s="1324"/>
      <c r="P200" s="1324"/>
      <c r="Q200" s="1324"/>
      <c r="R200" s="1337"/>
      <c r="S200" s="1324"/>
      <c r="T200" s="1325"/>
      <c r="U200" s="1325"/>
      <c r="V200" s="1327"/>
      <c r="W200" s="1328"/>
      <c r="X200" s="1329"/>
      <c r="Y200" s="1338">
        <f t="shared" si="122"/>
        <v>0</v>
      </c>
      <c r="Z200" s="1339">
        <f t="shared" ref="Z200:Z263" si="124">+$J200*(W200+X200)</f>
        <v>0</v>
      </c>
      <c r="AA200" s="2762"/>
      <c r="AB200" s="2763"/>
      <c r="AC200" s="2763"/>
      <c r="AD200" s="2763"/>
      <c r="AE200" s="2764"/>
      <c r="AF200" s="2765"/>
      <c r="AG200" s="1338">
        <f t="shared" si="123"/>
        <v>0</v>
      </c>
      <c r="AH200" s="2763"/>
      <c r="AI200" s="2775"/>
      <c r="AJ200" s="1340"/>
      <c r="AK200" s="1341"/>
      <c r="AL200" s="2778"/>
      <c r="AM200" s="330"/>
      <c r="AN200" s="330"/>
    </row>
    <row r="201" spans="2:40" ht="12.75">
      <c r="B201" s="1309">
        <v>195</v>
      </c>
      <c r="C201" s="2340" t="s">
        <v>953</v>
      </c>
      <c r="D201" s="1334" t="s">
        <v>238</v>
      </c>
      <c r="E201" s="1335" t="s">
        <v>267</v>
      </c>
      <c r="F201" s="1336"/>
      <c r="G201" s="1324"/>
      <c r="H201" s="1324"/>
      <c r="I201" s="1324"/>
      <c r="J201" s="1324"/>
      <c r="K201" s="1324"/>
      <c r="L201" s="1325"/>
      <c r="M201" s="1325"/>
      <c r="N201" s="1337"/>
      <c r="O201" s="1324"/>
      <c r="P201" s="1324"/>
      <c r="Q201" s="1324"/>
      <c r="R201" s="1337"/>
      <c r="S201" s="1324"/>
      <c r="T201" s="1325"/>
      <c r="U201" s="1325"/>
      <c r="V201" s="1327"/>
      <c r="W201" s="1328"/>
      <c r="X201" s="1329"/>
      <c r="Y201" s="1338">
        <f t="shared" si="122"/>
        <v>0</v>
      </c>
      <c r="Z201" s="1339">
        <f t="shared" si="124"/>
        <v>0</v>
      </c>
      <c r="AA201" s="2762"/>
      <c r="AB201" s="2763"/>
      <c r="AC201" s="2763"/>
      <c r="AD201" s="2763"/>
      <c r="AE201" s="2764"/>
      <c r="AF201" s="2766"/>
      <c r="AG201" s="1338">
        <f t="shared" si="123"/>
        <v>0</v>
      </c>
      <c r="AH201" s="2763"/>
      <c r="AI201" s="2775"/>
      <c r="AJ201" s="1340"/>
      <c r="AK201" s="1341"/>
      <c r="AL201" s="2778"/>
      <c r="AM201" s="330"/>
      <c r="AN201" s="330"/>
    </row>
    <row r="202" spans="2:40" ht="12.75">
      <c r="B202" s="1309">
        <v>196</v>
      </c>
      <c r="C202" s="2340" t="s">
        <v>953</v>
      </c>
      <c r="D202" s="1334" t="s">
        <v>239</v>
      </c>
      <c r="E202" s="1335" t="s">
        <v>267</v>
      </c>
      <c r="F202" s="1336"/>
      <c r="G202" s="1324"/>
      <c r="H202" s="1324"/>
      <c r="I202" s="1324"/>
      <c r="J202" s="1324"/>
      <c r="K202" s="1324"/>
      <c r="L202" s="1325"/>
      <c r="M202" s="1325"/>
      <c r="N202" s="1337"/>
      <c r="O202" s="1324"/>
      <c r="P202" s="1324"/>
      <c r="Q202" s="1324"/>
      <c r="R202" s="1337"/>
      <c r="S202" s="1324"/>
      <c r="T202" s="1325"/>
      <c r="U202" s="1325"/>
      <c r="V202" s="1327"/>
      <c r="W202" s="1328"/>
      <c r="X202" s="1329"/>
      <c r="Y202" s="1338">
        <f t="shared" si="122"/>
        <v>0</v>
      </c>
      <c r="Z202" s="1339">
        <f t="shared" si="124"/>
        <v>0</v>
      </c>
      <c r="AA202" s="2762"/>
      <c r="AB202" s="2763"/>
      <c r="AC202" s="2763"/>
      <c r="AD202" s="2767"/>
      <c r="AE202" s="2768"/>
      <c r="AF202" s="2765"/>
      <c r="AG202" s="1338">
        <f t="shared" si="123"/>
        <v>0</v>
      </c>
      <c r="AH202" s="2763"/>
      <c r="AI202" s="2775"/>
      <c r="AJ202" s="1340"/>
      <c r="AK202" s="1341"/>
      <c r="AL202" s="2778"/>
      <c r="AM202" s="330"/>
      <c r="AN202" s="330"/>
    </row>
    <row r="203" spans="2:40" ht="12.75">
      <c r="B203" s="1309">
        <v>197</v>
      </c>
      <c r="C203" s="2340" t="s">
        <v>953</v>
      </c>
      <c r="D203" s="1334" t="s">
        <v>240</v>
      </c>
      <c r="E203" s="1335" t="s">
        <v>267</v>
      </c>
      <c r="F203" s="1336"/>
      <c r="G203" s="1324"/>
      <c r="H203" s="1324"/>
      <c r="I203" s="1324"/>
      <c r="J203" s="1324"/>
      <c r="K203" s="1324"/>
      <c r="L203" s="1325"/>
      <c r="M203" s="1325"/>
      <c r="N203" s="1337"/>
      <c r="O203" s="1324"/>
      <c r="P203" s="1324"/>
      <c r="Q203" s="1324"/>
      <c r="R203" s="1337"/>
      <c r="S203" s="1324"/>
      <c r="T203" s="1325"/>
      <c r="U203" s="1325"/>
      <c r="V203" s="1327"/>
      <c r="W203" s="1328"/>
      <c r="X203" s="1329"/>
      <c r="Y203" s="1338">
        <f t="shared" si="122"/>
        <v>0</v>
      </c>
      <c r="Z203" s="1339">
        <f t="shared" si="124"/>
        <v>0</v>
      </c>
      <c r="AA203" s="2762"/>
      <c r="AB203" s="2763"/>
      <c r="AC203" s="2763"/>
      <c r="AD203" s="2767"/>
      <c r="AE203" s="2768"/>
      <c r="AF203" s="2765"/>
      <c r="AG203" s="1338">
        <f t="shared" si="123"/>
        <v>0</v>
      </c>
      <c r="AH203" s="2763"/>
      <c r="AI203" s="2775"/>
      <c r="AJ203" s="1340"/>
      <c r="AK203" s="1341"/>
      <c r="AL203" s="2778"/>
      <c r="AM203" s="330"/>
      <c r="AN203" s="330"/>
    </row>
    <row r="204" spans="2:40" ht="12.75">
      <c r="B204" s="1309">
        <v>198</v>
      </c>
      <c r="C204" s="2340" t="s">
        <v>953</v>
      </c>
      <c r="D204" s="1334" t="s">
        <v>241</v>
      </c>
      <c r="E204" s="1335" t="s">
        <v>267</v>
      </c>
      <c r="F204" s="1336"/>
      <c r="G204" s="1324"/>
      <c r="H204" s="1324"/>
      <c r="I204" s="1324"/>
      <c r="J204" s="1324"/>
      <c r="K204" s="1324"/>
      <c r="L204" s="1325"/>
      <c r="M204" s="1325"/>
      <c r="N204" s="1337"/>
      <c r="O204" s="1324"/>
      <c r="P204" s="1324"/>
      <c r="Q204" s="1324"/>
      <c r="R204" s="1337"/>
      <c r="S204" s="1324"/>
      <c r="T204" s="1325"/>
      <c r="U204" s="1325"/>
      <c r="V204" s="1327"/>
      <c r="W204" s="1328"/>
      <c r="X204" s="1329"/>
      <c r="Y204" s="1338">
        <f t="shared" si="122"/>
        <v>0</v>
      </c>
      <c r="Z204" s="1339">
        <f t="shared" si="124"/>
        <v>0</v>
      </c>
      <c r="AA204" s="2762"/>
      <c r="AB204" s="2763"/>
      <c r="AC204" s="2763"/>
      <c r="AD204" s="2767"/>
      <c r="AE204" s="2768"/>
      <c r="AF204" s="2765"/>
      <c r="AG204" s="1338">
        <f t="shared" si="123"/>
        <v>0</v>
      </c>
      <c r="AH204" s="2763"/>
      <c r="AI204" s="2775"/>
      <c r="AJ204" s="1340"/>
      <c r="AK204" s="1341"/>
      <c r="AL204" s="2778"/>
      <c r="AM204" s="330"/>
      <c r="AN204" s="330"/>
    </row>
    <row r="205" spans="2:40" ht="12.75">
      <c r="B205" s="1309">
        <v>199</v>
      </c>
      <c r="C205" s="2345" t="s">
        <v>953</v>
      </c>
      <c r="D205" s="2346" t="s">
        <v>242</v>
      </c>
      <c r="E205" s="2347" t="s">
        <v>267</v>
      </c>
      <c r="F205" s="2348"/>
      <c r="G205" s="2349"/>
      <c r="H205" s="2349"/>
      <c r="I205" s="2349"/>
      <c r="J205" s="2349"/>
      <c r="K205" s="2349"/>
      <c r="L205" s="2350"/>
      <c r="M205" s="2350"/>
      <c r="N205" s="2351"/>
      <c r="O205" s="2349"/>
      <c r="P205" s="2349"/>
      <c r="Q205" s="2349"/>
      <c r="R205" s="2351"/>
      <c r="S205" s="2349"/>
      <c r="T205" s="2350"/>
      <c r="U205" s="2350"/>
      <c r="V205" s="2352"/>
      <c r="W205" s="2353"/>
      <c r="X205" s="2354"/>
      <c r="Y205" s="2355">
        <f t="shared" si="122"/>
        <v>0</v>
      </c>
      <c r="Z205" s="2356">
        <f t="shared" si="124"/>
        <v>0</v>
      </c>
      <c r="AA205" s="2769"/>
      <c r="AB205" s="2770"/>
      <c r="AC205" s="2770"/>
      <c r="AD205" s="2771"/>
      <c r="AE205" s="2772"/>
      <c r="AF205" s="2773"/>
      <c r="AG205" s="2355">
        <f t="shared" si="123"/>
        <v>0</v>
      </c>
      <c r="AH205" s="2770"/>
      <c r="AI205" s="2776"/>
      <c r="AJ205" s="2357"/>
      <c r="AK205" s="2358"/>
      <c r="AL205" s="2779"/>
      <c r="AM205" s="330"/>
      <c r="AN205" s="330"/>
    </row>
    <row r="206" spans="2:40" s="673" customFormat="1" ht="13.5" thickBot="1">
      <c r="B206" s="2343">
        <v>200</v>
      </c>
      <c r="C206" s="2344" t="s">
        <v>954</v>
      </c>
      <c r="D206" s="1342" t="s">
        <v>243</v>
      </c>
      <c r="E206" s="1335" t="s">
        <v>267</v>
      </c>
      <c r="F206" s="1371">
        <f t="shared" ref="F206:V206" si="125">SUM(F199:F205)</f>
        <v>0</v>
      </c>
      <c r="G206" s="1372">
        <f t="shared" si="125"/>
        <v>0</v>
      </c>
      <c r="H206" s="1372">
        <f t="shared" si="125"/>
        <v>0</v>
      </c>
      <c r="I206" s="1372">
        <f t="shared" si="125"/>
        <v>0</v>
      </c>
      <c r="J206" s="1372">
        <f t="shared" si="125"/>
        <v>0</v>
      </c>
      <c r="K206" s="1372">
        <f t="shared" si="125"/>
        <v>0</v>
      </c>
      <c r="L206" s="1349">
        <f t="shared" si="125"/>
        <v>0</v>
      </c>
      <c r="M206" s="1349">
        <f t="shared" si="125"/>
        <v>0</v>
      </c>
      <c r="N206" s="1346">
        <f t="shared" si="125"/>
        <v>0</v>
      </c>
      <c r="O206" s="1372">
        <f t="shared" si="125"/>
        <v>0</v>
      </c>
      <c r="P206" s="1372">
        <f t="shared" si="125"/>
        <v>0</v>
      </c>
      <c r="Q206" s="1372">
        <f t="shared" si="125"/>
        <v>0</v>
      </c>
      <c r="R206" s="1346">
        <f t="shared" si="125"/>
        <v>0</v>
      </c>
      <c r="S206" s="1372">
        <f t="shared" si="125"/>
        <v>0</v>
      </c>
      <c r="T206" s="1349">
        <f t="shared" si="125"/>
        <v>0</v>
      </c>
      <c r="U206" s="1349">
        <f t="shared" si="125"/>
        <v>0</v>
      </c>
      <c r="V206" s="1350">
        <f t="shared" si="125"/>
        <v>0</v>
      </c>
      <c r="W206" s="1343"/>
      <c r="X206" s="1344"/>
      <c r="Y206" s="1345">
        <f t="shared" ref="Y206:Z206" si="126">SUM(Y199:Y205)</f>
        <v>0</v>
      </c>
      <c r="Z206" s="1346">
        <f t="shared" si="126"/>
        <v>0</v>
      </c>
      <c r="AA206" s="1347">
        <f t="shared" ref="AA206:AE206" si="127">SUM(AA199:AA205)</f>
        <v>0</v>
      </c>
      <c r="AB206" s="1348">
        <f t="shared" si="127"/>
        <v>0</v>
      </c>
      <c r="AC206" s="1348">
        <f t="shared" si="127"/>
        <v>0</v>
      </c>
      <c r="AD206" s="1349">
        <f t="shared" si="127"/>
        <v>0</v>
      </c>
      <c r="AE206" s="1350">
        <f t="shared" si="127"/>
        <v>0</v>
      </c>
      <c r="AF206" s="1346">
        <f>SUM(Y206,AA206,AB206,AD206)</f>
        <v>0</v>
      </c>
      <c r="AG206" s="1345">
        <f>SUM(AG199:AG205)</f>
        <v>0</v>
      </c>
      <c r="AH206" s="1348">
        <f>SUM(AH199:AH205)</f>
        <v>0</v>
      </c>
      <c r="AI206" s="1346">
        <f>SUM(AI199:AI205)</f>
        <v>0</v>
      </c>
      <c r="AJ206" s="1347">
        <f>SUM(AJ199:AJ205)</f>
        <v>0</v>
      </c>
      <c r="AK206" s="1351">
        <f>SUM(AK199:AK205)</f>
        <v>0</v>
      </c>
      <c r="AL206" s="1352">
        <f>SUM(AC206,AE206,AH206,AI206)</f>
        <v>0</v>
      </c>
      <c r="AM206" s="672"/>
      <c r="AN206" s="672"/>
    </row>
    <row r="207" spans="2:40" ht="11.25" customHeight="1">
      <c r="B207" s="1308">
        <v>201</v>
      </c>
      <c r="C207" s="2339" t="s">
        <v>953</v>
      </c>
      <c r="D207" s="1321" t="s">
        <v>235</v>
      </c>
      <c r="E207" s="1321" t="s">
        <v>268</v>
      </c>
      <c r="F207" s="1322"/>
      <c r="G207" s="1323"/>
      <c r="H207" s="1324"/>
      <c r="I207" s="1324"/>
      <c r="J207" s="1324"/>
      <c r="K207" s="1324"/>
      <c r="L207" s="1324"/>
      <c r="M207" s="1325"/>
      <c r="N207" s="1326"/>
      <c r="O207" s="1324"/>
      <c r="P207" s="1324"/>
      <c r="Q207" s="1324"/>
      <c r="R207" s="1326"/>
      <c r="S207" s="1324"/>
      <c r="T207" s="1325"/>
      <c r="U207" s="1325"/>
      <c r="V207" s="1327"/>
      <c r="W207" s="1328"/>
      <c r="X207" s="1329"/>
      <c r="Y207" s="1330">
        <f t="shared" ref="Y207:Y213" si="128">+$I207*(W207+X207)</f>
        <v>0</v>
      </c>
      <c r="Z207" s="1331">
        <f t="shared" si="124"/>
        <v>0</v>
      </c>
      <c r="AA207" s="2758"/>
      <c r="AB207" s="2759"/>
      <c r="AC207" s="2759"/>
      <c r="AD207" s="2759"/>
      <c r="AE207" s="2760"/>
      <c r="AF207" s="2761"/>
      <c r="AG207" s="1330">
        <f t="shared" ref="AG207:AG213" si="129">+$K207*(W207+X207)</f>
        <v>0</v>
      </c>
      <c r="AH207" s="2759"/>
      <c r="AI207" s="2774"/>
      <c r="AJ207" s="1332"/>
      <c r="AK207" s="1333"/>
      <c r="AL207" s="2777"/>
      <c r="AM207" s="330"/>
      <c r="AN207" s="330"/>
    </row>
    <row r="208" spans="2:40" ht="12" customHeight="1">
      <c r="B208" s="1309">
        <v>202</v>
      </c>
      <c r="C208" s="2340" t="s">
        <v>953</v>
      </c>
      <c r="D208" s="1334" t="s">
        <v>237</v>
      </c>
      <c r="E208" s="1335" t="s">
        <v>268</v>
      </c>
      <c r="F208" s="1336"/>
      <c r="G208" s="1324"/>
      <c r="H208" s="1324"/>
      <c r="I208" s="1324"/>
      <c r="J208" s="1324"/>
      <c r="K208" s="1324"/>
      <c r="L208" s="1324"/>
      <c r="M208" s="1325"/>
      <c r="N208" s="1337"/>
      <c r="O208" s="1324"/>
      <c r="P208" s="1324"/>
      <c r="Q208" s="1324"/>
      <c r="R208" s="1337"/>
      <c r="S208" s="1324"/>
      <c r="T208" s="1325"/>
      <c r="U208" s="1325"/>
      <c r="V208" s="1327"/>
      <c r="W208" s="1328"/>
      <c r="X208" s="1329"/>
      <c r="Y208" s="1338">
        <f t="shared" si="128"/>
        <v>0</v>
      </c>
      <c r="Z208" s="1339">
        <f t="shared" si="124"/>
        <v>0</v>
      </c>
      <c r="AA208" s="2762"/>
      <c r="AB208" s="2763"/>
      <c r="AC208" s="2763"/>
      <c r="AD208" s="2763"/>
      <c r="AE208" s="2764"/>
      <c r="AF208" s="2765"/>
      <c r="AG208" s="1338">
        <f t="shared" si="129"/>
        <v>0</v>
      </c>
      <c r="AH208" s="2763"/>
      <c r="AI208" s="2775"/>
      <c r="AJ208" s="1340"/>
      <c r="AK208" s="1341"/>
      <c r="AL208" s="2778"/>
      <c r="AM208" s="330"/>
      <c r="AN208" s="330"/>
    </row>
    <row r="209" spans="2:40" ht="12.75">
      <c r="B209" s="1309">
        <v>203</v>
      </c>
      <c r="C209" s="2340" t="s">
        <v>953</v>
      </c>
      <c r="D209" s="1334" t="s">
        <v>238</v>
      </c>
      <c r="E209" s="1335" t="s">
        <v>268</v>
      </c>
      <c r="F209" s="1336"/>
      <c r="G209" s="1324"/>
      <c r="H209" s="1324"/>
      <c r="I209" s="1324"/>
      <c r="J209" s="1324"/>
      <c r="K209" s="1324"/>
      <c r="L209" s="1325"/>
      <c r="M209" s="1325"/>
      <c r="N209" s="1337"/>
      <c r="O209" s="1324"/>
      <c r="P209" s="1324"/>
      <c r="Q209" s="1324"/>
      <c r="R209" s="1337"/>
      <c r="S209" s="1324"/>
      <c r="T209" s="1325"/>
      <c r="U209" s="1325"/>
      <c r="V209" s="1327"/>
      <c r="W209" s="1328"/>
      <c r="X209" s="1329"/>
      <c r="Y209" s="1338">
        <f t="shared" si="128"/>
        <v>0</v>
      </c>
      <c r="Z209" s="1339">
        <f t="shared" si="124"/>
        <v>0</v>
      </c>
      <c r="AA209" s="2762"/>
      <c r="AB209" s="2763"/>
      <c r="AC209" s="2763"/>
      <c r="AD209" s="2763"/>
      <c r="AE209" s="2764"/>
      <c r="AF209" s="2766"/>
      <c r="AG209" s="1338">
        <f t="shared" si="129"/>
        <v>0</v>
      </c>
      <c r="AH209" s="2763"/>
      <c r="AI209" s="2775"/>
      <c r="AJ209" s="1340"/>
      <c r="AK209" s="1341"/>
      <c r="AL209" s="2778"/>
      <c r="AM209" s="330"/>
      <c r="AN209" s="330"/>
    </row>
    <row r="210" spans="2:40" ht="12.75">
      <c r="B210" s="1309">
        <v>204</v>
      </c>
      <c r="C210" s="2340" t="s">
        <v>953</v>
      </c>
      <c r="D210" s="1334" t="s">
        <v>239</v>
      </c>
      <c r="E210" s="1335" t="s">
        <v>268</v>
      </c>
      <c r="F210" s="1336"/>
      <c r="G210" s="1324"/>
      <c r="H210" s="1324"/>
      <c r="I210" s="1324"/>
      <c r="J210" s="1324"/>
      <c r="K210" s="1324"/>
      <c r="L210" s="1325"/>
      <c r="M210" s="1325"/>
      <c r="N210" s="1337"/>
      <c r="O210" s="1324"/>
      <c r="P210" s="1324"/>
      <c r="Q210" s="1324"/>
      <c r="R210" s="1337"/>
      <c r="S210" s="1324"/>
      <c r="T210" s="1325"/>
      <c r="U210" s="1325"/>
      <c r="V210" s="1327"/>
      <c r="W210" s="1328"/>
      <c r="X210" s="1329"/>
      <c r="Y210" s="1338">
        <f t="shared" si="128"/>
        <v>0</v>
      </c>
      <c r="Z210" s="1339">
        <f t="shared" si="124"/>
        <v>0</v>
      </c>
      <c r="AA210" s="2762"/>
      <c r="AB210" s="2763"/>
      <c r="AC210" s="2763"/>
      <c r="AD210" s="2767"/>
      <c r="AE210" s="2768"/>
      <c r="AF210" s="2765"/>
      <c r="AG210" s="1338">
        <f t="shared" si="129"/>
        <v>0</v>
      </c>
      <c r="AH210" s="2763"/>
      <c r="AI210" s="2775"/>
      <c r="AJ210" s="1340"/>
      <c r="AK210" s="1341"/>
      <c r="AL210" s="2778"/>
      <c r="AM210" s="330"/>
      <c r="AN210" s="330"/>
    </row>
    <row r="211" spans="2:40" ht="12.75">
      <c r="B211" s="1309">
        <v>205</v>
      </c>
      <c r="C211" s="2340" t="s">
        <v>953</v>
      </c>
      <c r="D211" s="1334" t="s">
        <v>240</v>
      </c>
      <c r="E211" s="1335" t="s">
        <v>268</v>
      </c>
      <c r="F211" s="1336"/>
      <c r="G211" s="1324"/>
      <c r="H211" s="1324"/>
      <c r="I211" s="1324"/>
      <c r="J211" s="1324"/>
      <c r="K211" s="1324"/>
      <c r="L211" s="1325"/>
      <c r="M211" s="1325"/>
      <c r="N211" s="1337"/>
      <c r="O211" s="1324"/>
      <c r="P211" s="1324"/>
      <c r="Q211" s="1324"/>
      <c r="R211" s="1337"/>
      <c r="S211" s="1324"/>
      <c r="T211" s="1325"/>
      <c r="U211" s="1325"/>
      <c r="V211" s="1327"/>
      <c r="W211" s="1328"/>
      <c r="X211" s="1329"/>
      <c r="Y211" s="1338">
        <f t="shared" si="128"/>
        <v>0</v>
      </c>
      <c r="Z211" s="1339">
        <f t="shared" si="124"/>
        <v>0</v>
      </c>
      <c r="AA211" s="2762"/>
      <c r="AB211" s="2763"/>
      <c r="AC211" s="2763"/>
      <c r="AD211" s="2767"/>
      <c r="AE211" s="2768"/>
      <c r="AF211" s="2765"/>
      <c r="AG211" s="1338">
        <f t="shared" si="129"/>
        <v>0</v>
      </c>
      <c r="AH211" s="2763"/>
      <c r="AI211" s="2775"/>
      <c r="AJ211" s="1340"/>
      <c r="AK211" s="1341"/>
      <c r="AL211" s="2778"/>
      <c r="AM211" s="330"/>
      <c r="AN211" s="330"/>
    </row>
    <row r="212" spans="2:40" ht="12.75">
      <c r="B212" s="1309">
        <v>206</v>
      </c>
      <c r="C212" s="2340" t="s">
        <v>953</v>
      </c>
      <c r="D212" s="1334" t="s">
        <v>241</v>
      </c>
      <c r="E212" s="1335" t="s">
        <v>268</v>
      </c>
      <c r="F212" s="1336"/>
      <c r="G212" s="1324"/>
      <c r="H212" s="1324"/>
      <c r="I212" s="1324"/>
      <c r="J212" s="1324"/>
      <c r="K212" s="1324"/>
      <c r="L212" s="1325"/>
      <c r="M212" s="1325"/>
      <c r="N212" s="1337"/>
      <c r="O212" s="1324"/>
      <c r="P212" s="1324"/>
      <c r="Q212" s="1324"/>
      <c r="R212" s="1337"/>
      <c r="S212" s="1324"/>
      <c r="T212" s="1325"/>
      <c r="U212" s="1325"/>
      <c r="V212" s="1327"/>
      <c r="W212" s="1328"/>
      <c r="X212" s="1329"/>
      <c r="Y212" s="1338">
        <f t="shared" si="128"/>
        <v>0</v>
      </c>
      <c r="Z212" s="1339">
        <f t="shared" si="124"/>
        <v>0</v>
      </c>
      <c r="AA212" s="2762"/>
      <c r="AB212" s="2763"/>
      <c r="AC212" s="2763"/>
      <c r="AD212" s="2767"/>
      <c r="AE212" s="2768"/>
      <c r="AF212" s="2765"/>
      <c r="AG212" s="1338">
        <f t="shared" si="129"/>
        <v>0</v>
      </c>
      <c r="AH212" s="2763"/>
      <c r="AI212" s="2775"/>
      <c r="AJ212" s="1340"/>
      <c r="AK212" s="1341"/>
      <c r="AL212" s="2778"/>
      <c r="AM212" s="330"/>
      <c r="AN212" s="330"/>
    </row>
    <row r="213" spans="2:40" ht="12.75">
      <c r="B213" s="1309">
        <v>207</v>
      </c>
      <c r="C213" s="2345" t="s">
        <v>953</v>
      </c>
      <c r="D213" s="2346" t="s">
        <v>242</v>
      </c>
      <c r="E213" s="2347" t="s">
        <v>268</v>
      </c>
      <c r="F213" s="2348"/>
      <c r="G213" s="2349"/>
      <c r="H213" s="2349"/>
      <c r="I213" s="2349"/>
      <c r="J213" s="2349"/>
      <c r="K213" s="2349"/>
      <c r="L213" s="2350"/>
      <c r="M213" s="2350"/>
      <c r="N213" s="2351"/>
      <c r="O213" s="2349"/>
      <c r="P213" s="2349"/>
      <c r="Q213" s="2349"/>
      <c r="R213" s="2351"/>
      <c r="S213" s="2349"/>
      <c r="T213" s="2350"/>
      <c r="U213" s="2350"/>
      <c r="V213" s="2352"/>
      <c r="W213" s="2353"/>
      <c r="X213" s="2354"/>
      <c r="Y213" s="2355">
        <f t="shared" si="128"/>
        <v>0</v>
      </c>
      <c r="Z213" s="2356">
        <f t="shared" si="124"/>
        <v>0</v>
      </c>
      <c r="AA213" s="2769"/>
      <c r="AB213" s="2770"/>
      <c r="AC213" s="2770"/>
      <c r="AD213" s="2771"/>
      <c r="AE213" s="2772"/>
      <c r="AF213" s="2773"/>
      <c r="AG213" s="2355">
        <f t="shared" si="129"/>
        <v>0</v>
      </c>
      <c r="AH213" s="2770"/>
      <c r="AI213" s="2776"/>
      <c r="AJ213" s="2357"/>
      <c r="AK213" s="2358"/>
      <c r="AL213" s="2779"/>
      <c r="AM213" s="330"/>
      <c r="AN213" s="330"/>
    </row>
    <row r="214" spans="2:40" s="673" customFormat="1" ht="13.5" thickBot="1">
      <c r="B214" s="2343">
        <v>208</v>
      </c>
      <c r="C214" s="2344" t="s">
        <v>954</v>
      </c>
      <c r="D214" s="1342" t="s">
        <v>243</v>
      </c>
      <c r="E214" s="1335" t="s">
        <v>268</v>
      </c>
      <c r="F214" s="1371">
        <f t="shared" ref="F214:V214" si="130">SUM(F207:F213)</f>
        <v>0</v>
      </c>
      <c r="G214" s="1372">
        <f t="shared" si="130"/>
        <v>0</v>
      </c>
      <c r="H214" s="1372">
        <f t="shared" si="130"/>
        <v>0</v>
      </c>
      <c r="I214" s="1372">
        <f t="shared" si="130"/>
        <v>0</v>
      </c>
      <c r="J214" s="1372">
        <f t="shared" si="130"/>
        <v>0</v>
      </c>
      <c r="K214" s="1372">
        <f t="shared" si="130"/>
        <v>0</v>
      </c>
      <c r="L214" s="1349">
        <f t="shared" si="130"/>
        <v>0</v>
      </c>
      <c r="M214" s="1349">
        <f t="shared" si="130"/>
        <v>0</v>
      </c>
      <c r="N214" s="1346">
        <f t="shared" si="130"/>
        <v>0</v>
      </c>
      <c r="O214" s="1372">
        <f t="shared" si="130"/>
        <v>0</v>
      </c>
      <c r="P214" s="1372">
        <f t="shared" si="130"/>
        <v>0</v>
      </c>
      <c r="Q214" s="1372">
        <f t="shared" si="130"/>
        <v>0</v>
      </c>
      <c r="R214" s="1346">
        <f t="shared" si="130"/>
        <v>0</v>
      </c>
      <c r="S214" s="1372">
        <f t="shared" si="130"/>
        <v>0</v>
      </c>
      <c r="T214" s="1349">
        <f t="shared" si="130"/>
        <v>0</v>
      </c>
      <c r="U214" s="1349">
        <f t="shared" si="130"/>
        <v>0</v>
      </c>
      <c r="V214" s="1350">
        <f t="shared" si="130"/>
        <v>0</v>
      </c>
      <c r="W214" s="1343"/>
      <c r="X214" s="1344"/>
      <c r="Y214" s="1345">
        <f t="shared" ref="Y214:Z214" si="131">SUM(Y207:Y213)</f>
        <v>0</v>
      </c>
      <c r="Z214" s="1346">
        <f t="shared" si="131"/>
        <v>0</v>
      </c>
      <c r="AA214" s="1347">
        <f t="shared" ref="AA214:AE214" si="132">SUM(AA207:AA213)</f>
        <v>0</v>
      </c>
      <c r="AB214" s="1348">
        <f t="shared" si="132"/>
        <v>0</v>
      </c>
      <c r="AC214" s="1348">
        <f t="shared" si="132"/>
        <v>0</v>
      </c>
      <c r="AD214" s="1349">
        <f t="shared" si="132"/>
        <v>0</v>
      </c>
      <c r="AE214" s="1350">
        <f t="shared" si="132"/>
        <v>0</v>
      </c>
      <c r="AF214" s="1346">
        <f>SUM(Y214,AA214,AB214,AD214)</f>
        <v>0</v>
      </c>
      <c r="AG214" s="1345">
        <f>SUM(AG207:AG213)</f>
        <v>0</v>
      </c>
      <c r="AH214" s="1348">
        <f>SUM(AH207:AH213)</f>
        <v>0</v>
      </c>
      <c r="AI214" s="1346">
        <f>SUM(AI207:AI213)</f>
        <v>0</v>
      </c>
      <c r="AJ214" s="1347">
        <f>SUM(AJ207:AJ213)</f>
        <v>0</v>
      </c>
      <c r="AK214" s="1351">
        <f>SUM(AK207:AK213)</f>
        <v>0</v>
      </c>
      <c r="AL214" s="1352">
        <f>SUM(AC214,AE214,AH214,AI214)</f>
        <v>0</v>
      </c>
      <c r="AM214" s="672"/>
      <c r="AN214" s="672"/>
    </row>
    <row r="215" spans="2:40" ht="11.25" customHeight="1">
      <c r="B215" s="1308">
        <v>209</v>
      </c>
      <c r="C215" s="2339" t="s">
        <v>953</v>
      </c>
      <c r="D215" s="1321" t="s">
        <v>235</v>
      </c>
      <c r="E215" s="1321" t="s">
        <v>269</v>
      </c>
      <c r="F215" s="1322"/>
      <c r="G215" s="1323"/>
      <c r="H215" s="1324"/>
      <c r="I215" s="1324"/>
      <c r="J215" s="1324"/>
      <c r="K215" s="1324"/>
      <c r="L215" s="1324"/>
      <c r="M215" s="1325"/>
      <c r="N215" s="1326"/>
      <c r="O215" s="1324"/>
      <c r="P215" s="1324"/>
      <c r="Q215" s="1324"/>
      <c r="R215" s="1326"/>
      <c r="S215" s="1324"/>
      <c r="T215" s="1325"/>
      <c r="U215" s="1325"/>
      <c r="V215" s="1327"/>
      <c r="W215" s="1328"/>
      <c r="X215" s="1329"/>
      <c r="Y215" s="1330">
        <f t="shared" ref="Y215:Y221" si="133">+$I215*(W215+X215)</f>
        <v>0</v>
      </c>
      <c r="Z215" s="1331">
        <f t="shared" si="124"/>
        <v>0</v>
      </c>
      <c r="AA215" s="2758"/>
      <c r="AB215" s="2759"/>
      <c r="AC215" s="2759"/>
      <c r="AD215" s="2759"/>
      <c r="AE215" s="2760"/>
      <c r="AF215" s="2761"/>
      <c r="AG215" s="1330">
        <f t="shared" ref="AG215:AG221" si="134">+$K215*(W215+X215)</f>
        <v>0</v>
      </c>
      <c r="AH215" s="2759"/>
      <c r="AI215" s="2774"/>
      <c r="AJ215" s="1332"/>
      <c r="AK215" s="1333"/>
      <c r="AL215" s="2777"/>
      <c r="AM215" s="330"/>
      <c r="AN215" s="330"/>
    </row>
    <row r="216" spans="2:40" ht="12" customHeight="1">
      <c r="B216" s="1309">
        <v>210</v>
      </c>
      <c r="C216" s="2340" t="s">
        <v>953</v>
      </c>
      <c r="D216" s="1334" t="s">
        <v>237</v>
      </c>
      <c r="E216" s="1335" t="s">
        <v>269</v>
      </c>
      <c r="F216" s="1336"/>
      <c r="G216" s="1324"/>
      <c r="H216" s="1324"/>
      <c r="I216" s="1324"/>
      <c r="J216" s="1324"/>
      <c r="K216" s="1324"/>
      <c r="L216" s="1324"/>
      <c r="M216" s="1325"/>
      <c r="N216" s="1337"/>
      <c r="O216" s="1324"/>
      <c r="P216" s="1324"/>
      <c r="Q216" s="1324"/>
      <c r="R216" s="1337"/>
      <c r="S216" s="1324"/>
      <c r="T216" s="1325"/>
      <c r="U216" s="1325"/>
      <c r="V216" s="1327"/>
      <c r="W216" s="1328"/>
      <c r="X216" s="1329"/>
      <c r="Y216" s="1338">
        <f t="shared" si="133"/>
        <v>0</v>
      </c>
      <c r="Z216" s="1339">
        <f t="shared" si="124"/>
        <v>0</v>
      </c>
      <c r="AA216" s="2762"/>
      <c r="AB216" s="2763"/>
      <c r="AC216" s="2763"/>
      <c r="AD216" s="2763"/>
      <c r="AE216" s="2764"/>
      <c r="AF216" s="2765"/>
      <c r="AG216" s="1338">
        <f t="shared" si="134"/>
        <v>0</v>
      </c>
      <c r="AH216" s="2763"/>
      <c r="AI216" s="2775"/>
      <c r="AJ216" s="1340"/>
      <c r="AK216" s="1341"/>
      <c r="AL216" s="2778"/>
      <c r="AM216" s="330"/>
      <c r="AN216" s="330"/>
    </row>
    <row r="217" spans="2:40" ht="12.75">
      <c r="B217" s="1309">
        <v>211</v>
      </c>
      <c r="C217" s="2340" t="s">
        <v>953</v>
      </c>
      <c r="D217" s="1334" t="s">
        <v>238</v>
      </c>
      <c r="E217" s="1335" t="s">
        <v>269</v>
      </c>
      <c r="F217" s="1336"/>
      <c r="G217" s="1324"/>
      <c r="H217" s="1324"/>
      <c r="I217" s="1324"/>
      <c r="J217" s="1324"/>
      <c r="K217" s="1324"/>
      <c r="L217" s="1325"/>
      <c r="M217" s="1325"/>
      <c r="N217" s="1337"/>
      <c r="O217" s="1324"/>
      <c r="P217" s="1324"/>
      <c r="Q217" s="1324"/>
      <c r="R217" s="1337"/>
      <c r="S217" s="1324"/>
      <c r="T217" s="1325"/>
      <c r="U217" s="1325"/>
      <c r="V217" s="1327"/>
      <c r="W217" s="1328"/>
      <c r="X217" s="1329"/>
      <c r="Y217" s="1338">
        <f t="shared" si="133"/>
        <v>0</v>
      </c>
      <c r="Z217" s="1339">
        <f t="shared" si="124"/>
        <v>0</v>
      </c>
      <c r="AA217" s="2762"/>
      <c r="AB217" s="2763"/>
      <c r="AC217" s="2763"/>
      <c r="AD217" s="2763"/>
      <c r="AE217" s="2764"/>
      <c r="AF217" s="2766"/>
      <c r="AG217" s="1338">
        <f t="shared" si="134"/>
        <v>0</v>
      </c>
      <c r="AH217" s="2763"/>
      <c r="AI217" s="2775"/>
      <c r="AJ217" s="1340"/>
      <c r="AK217" s="1341"/>
      <c r="AL217" s="2778"/>
      <c r="AM217" s="330"/>
      <c r="AN217" s="330"/>
    </row>
    <row r="218" spans="2:40" ht="12.75">
      <c r="B218" s="1309">
        <v>212</v>
      </c>
      <c r="C218" s="2340" t="s">
        <v>953</v>
      </c>
      <c r="D218" s="1334" t="s">
        <v>239</v>
      </c>
      <c r="E218" s="1335" t="s">
        <v>269</v>
      </c>
      <c r="F218" s="1336"/>
      <c r="G218" s="1324"/>
      <c r="H218" s="1324"/>
      <c r="I218" s="1324"/>
      <c r="J218" s="1324"/>
      <c r="K218" s="1324"/>
      <c r="L218" s="1325"/>
      <c r="M218" s="1325"/>
      <c r="N218" s="1337"/>
      <c r="O218" s="1324"/>
      <c r="P218" s="1324"/>
      <c r="Q218" s="1324"/>
      <c r="R218" s="1337"/>
      <c r="S218" s="1324"/>
      <c r="T218" s="1325"/>
      <c r="U218" s="1325"/>
      <c r="V218" s="1327"/>
      <c r="W218" s="1328"/>
      <c r="X218" s="1329"/>
      <c r="Y218" s="1338">
        <f t="shared" si="133"/>
        <v>0</v>
      </c>
      <c r="Z218" s="1339">
        <f t="shared" si="124"/>
        <v>0</v>
      </c>
      <c r="AA218" s="2762"/>
      <c r="AB218" s="2763"/>
      <c r="AC218" s="2763"/>
      <c r="AD218" s="2767"/>
      <c r="AE218" s="2768"/>
      <c r="AF218" s="2765"/>
      <c r="AG218" s="1338">
        <f t="shared" si="134"/>
        <v>0</v>
      </c>
      <c r="AH218" s="2763"/>
      <c r="AI218" s="2775"/>
      <c r="AJ218" s="1340"/>
      <c r="AK218" s="1341"/>
      <c r="AL218" s="2778"/>
      <c r="AM218" s="330"/>
      <c r="AN218" s="330"/>
    </row>
    <row r="219" spans="2:40" ht="12.75">
      <c r="B219" s="1309">
        <v>213</v>
      </c>
      <c r="C219" s="2340" t="s">
        <v>953</v>
      </c>
      <c r="D219" s="1334" t="s">
        <v>240</v>
      </c>
      <c r="E219" s="1335" t="s">
        <v>269</v>
      </c>
      <c r="F219" s="1336"/>
      <c r="G219" s="1324"/>
      <c r="H219" s="1324"/>
      <c r="I219" s="1324"/>
      <c r="J219" s="1324"/>
      <c r="K219" s="1324"/>
      <c r="L219" s="1325"/>
      <c r="M219" s="1325"/>
      <c r="N219" s="1337"/>
      <c r="O219" s="1324"/>
      <c r="P219" s="1324"/>
      <c r="Q219" s="1324"/>
      <c r="R219" s="1337"/>
      <c r="S219" s="1324"/>
      <c r="T219" s="1325"/>
      <c r="U219" s="1325"/>
      <c r="V219" s="1327"/>
      <c r="W219" s="1328"/>
      <c r="X219" s="1329"/>
      <c r="Y219" s="1338">
        <f t="shared" si="133"/>
        <v>0</v>
      </c>
      <c r="Z219" s="1339">
        <f t="shared" si="124"/>
        <v>0</v>
      </c>
      <c r="AA219" s="2762"/>
      <c r="AB219" s="2763"/>
      <c r="AC219" s="2763"/>
      <c r="AD219" s="2767"/>
      <c r="AE219" s="2768"/>
      <c r="AF219" s="2765"/>
      <c r="AG219" s="1338">
        <f t="shared" si="134"/>
        <v>0</v>
      </c>
      <c r="AH219" s="2763"/>
      <c r="AI219" s="2775"/>
      <c r="AJ219" s="1340"/>
      <c r="AK219" s="1341"/>
      <c r="AL219" s="2778"/>
      <c r="AM219" s="330"/>
      <c r="AN219" s="330"/>
    </row>
    <row r="220" spans="2:40" ht="12.75">
      <c r="B220" s="1309">
        <v>214</v>
      </c>
      <c r="C220" s="2340" t="s">
        <v>953</v>
      </c>
      <c r="D220" s="1334" t="s">
        <v>241</v>
      </c>
      <c r="E220" s="1335" t="s">
        <v>269</v>
      </c>
      <c r="F220" s="1336"/>
      <c r="G220" s="1324"/>
      <c r="H220" s="1324"/>
      <c r="I220" s="1324"/>
      <c r="J220" s="1324"/>
      <c r="K220" s="1324"/>
      <c r="L220" s="1325"/>
      <c r="M220" s="1325"/>
      <c r="N220" s="1337"/>
      <c r="O220" s="1324"/>
      <c r="P220" s="1324"/>
      <c r="Q220" s="1324"/>
      <c r="R220" s="1337"/>
      <c r="S220" s="1324"/>
      <c r="T220" s="1325"/>
      <c r="U220" s="1325"/>
      <c r="V220" s="1327"/>
      <c r="W220" s="1328"/>
      <c r="X220" s="1329"/>
      <c r="Y220" s="1338">
        <f t="shared" si="133"/>
        <v>0</v>
      </c>
      <c r="Z220" s="1339">
        <f t="shared" si="124"/>
        <v>0</v>
      </c>
      <c r="AA220" s="2762"/>
      <c r="AB220" s="2763"/>
      <c r="AC220" s="2763"/>
      <c r="AD220" s="2767"/>
      <c r="AE220" s="2768"/>
      <c r="AF220" s="2765"/>
      <c r="AG220" s="1338">
        <f t="shared" si="134"/>
        <v>0</v>
      </c>
      <c r="AH220" s="2763"/>
      <c r="AI220" s="2775"/>
      <c r="AJ220" s="1340"/>
      <c r="AK220" s="1341"/>
      <c r="AL220" s="2778"/>
      <c r="AM220" s="330"/>
      <c r="AN220" s="330"/>
    </row>
    <row r="221" spans="2:40" ht="12.75">
      <c r="B221" s="1309">
        <v>215</v>
      </c>
      <c r="C221" s="2345" t="s">
        <v>953</v>
      </c>
      <c r="D221" s="2346" t="s">
        <v>242</v>
      </c>
      <c r="E221" s="2347" t="s">
        <v>269</v>
      </c>
      <c r="F221" s="2348"/>
      <c r="G221" s="2349"/>
      <c r="H221" s="2349"/>
      <c r="I221" s="2349"/>
      <c r="J221" s="2349"/>
      <c r="K221" s="2349"/>
      <c r="L221" s="2350"/>
      <c r="M221" s="2350"/>
      <c r="N221" s="2351"/>
      <c r="O221" s="2349"/>
      <c r="P221" s="2349"/>
      <c r="Q221" s="2349"/>
      <c r="R221" s="2351"/>
      <c r="S221" s="2349"/>
      <c r="T221" s="2350"/>
      <c r="U221" s="2350"/>
      <c r="V221" s="2352"/>
      <c r="W221" s="2353"/>
      <c r="X221" s="2354"/>
      <c r="Y221" s="2355">
        <f t="shared" si="133"/>
        <v>0</v>
      </c>
      <c r="Z221" s="2356">
        <f t="shared" si="124"/>
        <v>0</v>
      </c>
      <c r="AA221" s="2769"/>
      <c r="AB221" s="2770"/>
      <c r="AC221" s="2770"/>
      <c r="AD221" s="2771"/>
      <c r="AE221" s="2772"/>
      <c r="AF221" s="2773"/>
      <c r="AG221" s="2355">
        <f t="shared" si="134"/>
        <v>0</v>
      </c>
      <c r="AH221" s="2770"/>
      <c r="AI221" s="2776"/>
      <c r="AJ221" s="2357"/>
      <c r="AK221" s="2358"/>
      <c r="AL221" s="2779"/>
      <c r="AM221" s="330"/>
      <c r="AN221" s="330"/>
    </row>
    <row r="222" spans="2:40" s="673" customFormat="1" ht="13.5" thickBot="1">
      <c r="B222" s="2343">
        <v>216</v>
      </c>
      <c r="C222" s="2344" t="s">
        <v>954</v>
      </c>
      <c r="D222" s="1342" t="s">
        <v>243</v>
      </c>
      <c r="E222" s="1335" t="s">
        <v>269</v>
      </c>
      <c r="F222" s="1371">
        <f t="shared" ref="F222:V222" si="135">SUM(F215:F221)</f>
        <v>0</v>
      </c>
      <c r="G222" s="1372">
        <f t="shared" si="135"/>
        <v>0</v>
      </c>
      <c r="H222" s="1372">
        <f t="shared" si="135"/>
        <v>0</v>
      </c>
      <c r="I222" s="1372">
        <f t="shared" si="135"/>
        <v>0</v>
      </c>
      <c r="J222" s="1372">
        <f t="shared" si="135"/>
        <v>0</v>
      </c>
      <c r="K222" s="1372">
        <f t="shared" si="135"/>
        <v>0</v>
      </c>
      <c r="L222" s="1349">
        <f t="shared" si="135"/>
        <v>0</v>
      </c>
      <c r="M222" s="1349">
        <f t="shared" si="135"/>
        <v>0</v>
      </c>
      <c r="N222" s="1346">
        <f t="shared" si="135"/>
        <v>0</v>
      </c>
      <c r="O222" s="1372">
        <f t="shared" si="135"/>
        <v>0</v>
      </c>
      <c r="P222" s="1372">
        <f t="shared" si="135"/>
        <v>0</v>
      </c>
      <c r="Q222" s="1372">
        <f t="shared" si="135"/>
        <v>0</v>
      </c>
      <c r="R222" s="1346">
        <f t="shared" si="135"/>
        <v>0</v>
      </c>
      <c r="S222" s="1372">
        <f t="shared" si="135"/>
        <v>0</v>
      </c>
      <c r="T222" s="1349">
        <f t="shared" si="135"/>
        <v>0</v>
      </c>
      <c r="U222" s="1349">
        <f t="shared" si="135"/>
        <v>0</v>
      </c>
      <c r="V222" s="1350">
        <f t="shared" si="135"/>
        <v>0</v>
      </c>
      <c r="W222" s="1343"/>
      <c r="X222" s="1344"/>
      <c r="Y222" s="1345">
        <f t="shared" ref="Y222:Z222" si="136">SUM(Y215:Y221)</f>
        <v>0</v>
      </c>
      <c r="Z222" s="1346">
        <f t="shared" si="136"/>
        <v>0</v>
      </c>
      <c r="AA222" s="1347">
        <f t="shared" ref="AA222:AE222" si="137">SUM(AA215:AA221)</f>
        <v>0</v>
      </c>
      <c r="AB222" s="1348">
        <f t="shared" si="137"/>
        <v>0</v>
      </c>
      <c r="AC222" s="1348">
        <f t="shared" si="137"/>
        <v>0</v>
      </c>
      <c r="AD222" s="1349">
        <f t="shared" si="137"/>
        <v>0</v>
      </c>
      <c r="AE222" s="1350">
        <f t="shared" si="137"/>
        <v>0</v>
      </c>
      <c r="AF222" s="1346">
        <f>SUM(Y222,AA222,AB222,AD222)</f>
        <v>0</v>
      </c>
      <c r="AG222" s="1345">
        <f>SUM(AG215:AG221)</f>
        <v>0</v>
      </c>
      <c r="AH222" s="1348">
        <f>SUM(AH215:AH221)</f>
        <v>0</v>
      </c>
      <c r="AI222" s="1346">
        <f>SUM(AI215:AI221)</f>
        <v>0</v>
      </c>
      <c r="AJ222" s="1347">
        <f>SUM(AJ215:AJ221)</f>
        <v>0</v>
      </c>
      <c r="AK222" s="1351">
        <f>SUM(AK215:AK221)</f>
        <v>0</v>
      </c>
      <c r="AL222" s="1352">
        <f>SUM(AC222,AE222,AH222,AI222)</f>
        <v>0</v>
      </c>
      <c r="AM222" s="672"/>
      <c r="AN222" s="672"/>
    </row>
    <row r="223" spans="2:40" ht="11.25" customHeight="1">
      <c r="B223" s="1308">
        <v>217</v>
      </c>
      <c r="C223" s="2339" t="s">
        <v>953</v>
      </c>
      <c r="D223" s="1321" t="s">
        <v>235</v>
      </c>
      <c r="E223" s="1321" t="s">
        <v>270</v>
      </c>
      <c r="F223" s="1322"/>
      <c r="G223" s="1323"/>
      <c r="H223" s="1324"/>
      <c r="I223" s="1324"/>
      <c r="J223" s="1324"/>
      <c r="K223" s="1324"/>
      <c r="L223" s="1324"/>
      <c r="M223" s="1325"/>
      <c r="N223" s="1326"/>
      <c r="O223" s="1324"/>
      <c r="P223" s="1324"/>
      <c r="Q223" s="1324"/>
      <c r="R223" s="1326"/>
      <c r="S223" s="1324"/>
      <c r="T223" s="1325"/>
      <c r="U223" s="1325"/>
      <c r="V223" s="1327"/>
      <c r="W223" s="1328"/>
      <c r="X223" s="1329"/>
      <c r="Y223" s="1330">
        <f t="shared" ref="Y223:Y229" si="138">+$I223*(W223+X223)</f>
        <v>0</v>
      </c>
      <c r="Z223" s="1331">
        <f t="shared" si="124"/>
        <v>0</v>
      </c>
      <c r="AA223" s="2758"/>
      <c r="AB223" s="2759"/>
      <c r="AC223" s="2759"/>
      <c r="AD223" s="2759"/>
      <c r="AE223" s="2760"/>
      <c r="AF223" s="2761"/>
      <c r="AG223" s="1330">
        <f t="shared" ref="AG223:AG229" si="139">+$K223*(W223+X223)</f>
        <v>0</v>
      </c>
      <c r="AH223" s="2759"/>
      <c r="AI223" s="2774"/>
      <c r="AJ223" s="1332"/>
      <c r="AK223" s="1333"/>
      <c r="AL223" s="2777"/>
      <c r="AM223" s="330"/>
      <c r="AN223" s="330"/>
    </row>
    <row r="224" spans="2:40" ht="12" customHeight="1">
      <c r="B224" s="1309">
        <v>218</v>
      </c>
      <c r="C224" s="2340" t="s">
        <v>953</v>
      </c>
      <c r="D224" s="1334" t="s">
        <v>237</v>
      </c>
      <c r="E224" s="1335" t="s">
        <v>270</v>
      </c>
      <c r="F224" s="1336"/>
      <c r="G224" s="1324"/>
      <c r="H224" s="1324"/>
      <c r="I224" s="1324"/>
      <c r="J224" s="1324"/>
      <c r="K224" s="1324"/>
      <c r="L224" s="1324"/>
      <c r="M224" s="1325"/>
      <c r="N224" s="1337"/>
      <c r="O224" s="1324"/>
      <c r="P224" s="1324"/>
      <c r="Q224" s="1324"/>
      <c r="R224" s="1337"/>
      <c r="S224" s="1324"/>
      <c r="T224" s="1325"/>
      <c r="U224" s="1325"/>
      <c r="V224" s="1327"/>
      <c r="W224" s="1328"/>
      <c r="X224" s="1329"/>
      <c r="Y224" s="1338">
        <f t="shared" si="138"/>
        <v>0</v>
      </c>
      <c r="Z224" s="1339">
        <f t="shared" si="124"/>
        <v>0</v>
      </c>
      <c r="AA224" s="2762"/>
      <c r="AB224" s="2763"/>
      <c r="AC224" s="2763"/>
      <c r="AD224" s="2763"/>
      <c r="AE224" s="2764"/>
      <c r="AF224" s="2765"/>
      <c r="AG224" s="1338">
        <f t="shared" si="139"/>
        <v>0</v>
      </c>
      <c r="AH224" s="2763"/>
      <c r="AI224" s="2775"/>
      <c r="AJ224" s="1340"/>
      <c r="AK224" s="1341"/>
      <c r="AL224" s="2778"/>
      <c r="AM224" s="330"/>
      <c r="AN224" s="330"/>
    </row>
    <row r="225" spans="2:40" ht="12.75">
      <c r="B225" s="1309">
        <v>219</v>
      </c>
      <c r="C225" s="2340" t="s">
        <v>953</v>
      </c>
      <c r="D225" s="1334" t="s">
        <v>238</v>
      </c>
      <c r="E225" s="1335" t="s">
        <v>270</v>
      </c>
      <c r="F225" s="1336"/>
      <c r="G225" s="1324"/>
      <c r="H225" s="1324"/>
      <c r="I225" s="1324"/>
      <c r="J225" s="1324"/>
      <c r="K225" s="1324"/>
      <c r="L225" s="1325"/>
      <c r="M225" s="1325"/>
      <c r="N225" s="1337"/>
      <c r="O225" s="1324"/>
      <c r="P225" s="1324"/>
      <c r="Q225" s="1324"/>
      <c r="R225" s="1337"/>
      <c r="S225" s="1324"/>
      <c r="T225" s="1325"/>
      <c r="U225" s="1325"/>
      <c r="V225" s="1327"/>
      <c r="W225" s="1328"/>
      <c r="X225" s="1329"/>
      <c r="Y225" s="1338">
        <f t="shared" si="138"/>
        <v>0</v>
      </c>
      <c r="Z225" s="1339">
        <f t="shared" si="124"/>
        <v>0</v>
      </c>
      <c r="AA225" s="2762"/>
      <c r="AB225" s="2763"/>
      <c r="AC225" s="2763"/>
      <c r="AD225" s="2763"/>
      <c r="AE225" s="2764"/>
      <c r="AF225" s="2766"/>
      <c r="AG225" s="1338">
        <f t="shared" si="139"/>
        <v>0</v>
      </c>
      <c r="AH225" s="2763"/>
      <c r="AI225" s="2775"/>
      <c r="AJ225" s="1340"/>
      <c r="AK225" s="1341"/>
      <c r="AL225" s="2778"/>
      <c r="AM225" s="330"/>
      <c r="AN225" s="330"/>
    </row>
    <row r="226" spans="2:40" ht="12.75">
      <c r="B226" s="1309">
        <v>220</v>
      </c>
      <c r="C226" s="2340" t="s">
        <v>953</v>
      </c>
      <c r="D226" s="1334" t="s">
        <v>239</v>
      </c>
      <c r="E226" s="1335" t="s">
        <v>270</v>
      </c>
      <c r="F226" s="1336"/>
      <c r="G226" s="1324"/>
      <c r="H226" s="1324"/>
      <c r="I226" s="1324"/>
      <c r="J226" s="1324"/>
      <c r="K226" s="1324"/>
      <c r="L226" s="1325"/>
      <c r="M226" s="1325"/>
      <c r="N226" s="1337"/>
      <c r="O226" s="1324"/>
      <c r="P226" s="1324"/>
      <c r="Q226" s="1324"/>
      <c r="R226" s="1337"/>
      <c r="S226" s="1324"/>
      <c r="T226" s="1325"/>
      <c r="U226" s="1325"/>
      <c r="V226" s="1327"/>
      <c r="W226" s="1328"/>
      <c r="X226" s="1329"/>
      <c r="Y226" s="1338">
        <f t="shared" si="138"/>
        <v>0</v>
      </c>
      <c r="Z226" s="1339">
        <f t="shared" si="124"/>
        <v>0</v>
      </c>
      <c r="AA226" s="2762"/>
      <c r="AB226" s="2763"/>
      <c r="AC226" s="2763"/>
      <c r="AD226" s="2767"/>
      <c r="AE226" s="2768"/>
      <c r="AF226" s="2765"/>
      <c r="AG226" s="1338">
        <f t="shared" si="139"/>
        <v>0</v>
      </c>
      <c r="AH226" s="2763"/>
      <c r="AI226" s="2775"/>
      <c r="AJ226" s="1340"/>
      <c r="AK226" s="1341"/>
      <c r="AL226" s="2778"/>
      <c r="AM226" s="330"/>
      <c r="AN226" s="330"/>
    </row>
    <row r="227" spans="2:40" ht="12.75">
      <c r="B227" s="1309">
        <v>221</v>
      </c>
      <c r="C227" s="2340" t="s">
        <v>953</v>
      </c>
      <c r="D227" s="1334" t="s">
        <v>240</v>
      </c>
      <c r="E227" s="1335" t="s">
        <v>270</v>
      </c>
      <c r="F227" s="1336"/>
      <c r="G227" s="1324"/>
      <c r="H227" s="1324"/>
      <c r="I227" s="1324"/>
      <c r="J227" s="1324"/>
      <c r="K227" s="1324"/>
      <c r="L227" s="1325"/>
      <c r="M227" s="1325"/>
      <c r="N227" s="1337"/>
      <c r="O227" s="1324"/>
      <c r="P227" s="1324"/>
      <c r="Q227" s="1324"/>
      <c r="R227" s="1337"/>
      <c r="S227" s="1324"/>
      <c r="T227" s="1325"/>
      <c r="U227" s="1325"/>
      <c r="V227" s="1327"/>
      <c r="W227" s="1328"/>
      <c r="X227" s="1329"/>
      <c r="Y227" s="1338">
        <f t="shared" si="138"/>
        <v>0</v>
      </c>
      <c r="Z227" s="1339">
        <f t="shared" si="124"/>
        <v>0</v>
      </c>
      <c r="AA227" s="2762"/>
      <c r="AB227" s="2763"/>
      <c r="AC227" s="2763"/>
      <c r="AD227" s="2767"/>
      <c r="AE227" s="2768"/>
      <c r="AF227" s="2765"/>
      <c r="AG227" s="1338">
        <f t="shared" si="139"/>
        <v>0</v>
      </c>
      <c r="AH227" s="2763"/>
      <c r="AI227" s="2775"/>
      <c r="AJ227" s="1340"/>
      <c r="AK227" s="1341"/>
      <c r="AL227" s="2778"/>
      <c r="AM227" s="330"/>
      <c r="AN227" s="330"/>
    </row>
    <row r="228" spans="2:40" ht="12.75">
      <c r="B228" s="1309">
        <v>222</v>
      </c>
      <c r="C228" s="2340" t="s">
        <v>953</v>
      </c>
      <c r="D228" s="1334" t="s">
        <v>241</v>
      </c>
      <c r="E228" s="1335" t="s">
        <v>270</v>
      </c>
      <c r="F228" s="1336"/>
      <c r="G228" s="1324"/>
      <c r="H228" s="1324"/>
      <c r="I228" s="1324"/>
      <c r="J228" s="1324"/>
      <c r="K228" s="1324"/>
      <c r="L228" s="1325"/>
      <c r="M228" s="1325"/>
      <c r="N228" s="1337"/>
      <c r="O228" s="1324"/>
      <c r="P228" s="1324"/>
      <c r="Q228" s="1324"/>
      <c r="R228" s="1337"/>
      <c r="S228" s="1324"/>
      <c r="T228" s="1325"/>
      <c r="U228" s="1325"/>
      <c r="V228" s="1327"/>
      <c r="W228" s="1328"/>
      <c r="X228" s="1329"/>
      <c r="Y228" s="1338">
        <f t="shared" si="138"/>
        <v>0</v>
      </c>
      <c r="Z228" s="1339">
        <f t="shared" si="124"/>
        <v>0</v>
      </c>
      <c r="AA228" s="2762"/>
      <c r="AB228" s="2763"/>
      <c r="AC228" s="2763"/>
      <c r="AD228" s="2767"/>
      <c r="AE228" s="2768"/>
      <c r="AF228" s="2765"/>
      <c r="AG228" s="1338">
        <f t="shared" si="139"/>
        <v>0</v>
      </c>
      <c r="AH228" s="2763"/>
      <c r="AI228" s="2775"/>
      <c r="AJ228" s="1340"/>
      <c r="AK228" s="1341"/>
      <c r="AL228" s="2778"/>
      <c r="AM228" s="330"/>
      <c r="AN228" s="330"/>
    </row>
    <row r="229" spans="2:40" ht="12.75">
      <c r="B229" s="1309">
        <v>223</v>
      </c>
      <c r="C229" s="2345" t="s">
        <v>953</v>
      </c>
      <c r="D229" s="2346" t="s">
        <v>242</v>
      </c>
      <c r="E229" s="2347" t="s">
        <v>270</v>
      </c>
      <c r="F229" s="2348"/>
      <c r="G229" s="2349"/>
      <c r="H229" s="2349"/>
      <c r="I229" s="2349"/>
      <c r="J229" s="2349"/>
      <c r="K229" s="2349"/>
      <c r="L229" s="2350"/>
      <c r="M229" s="2350"/>
      <c r="N229" s="2351"/>
      <c r="O229" s="2349"/>
      <c r="P229" s="2349"/>
      <c r="Q229" s="2349"/>
      <c r="R229" s="2351"/>
      <c r="S229" s="2349"/>
      <c r="T229" s="2350"/>
      <c r="U229" s="2350"/>
      <c r="V229" s="2352"/>
      <c r="W229" s="2353"/>
      <c r="X229" s="2354"/>
      <c r="Y229" s="2355">
        <f t="shared" si="138"/>
        <v>0</v>
      </c>
      <c r="Z229" s="2356">
        <f t="shared" si="124"/>
        <v>0</v>
      </c>
      <c r="AA229" s="2769"/>
      <c r="AB229" s="2770"/>
      <c r="AC229" s="2770"/>
      <c r="AD229" s="2771"/>
      <c r="AE229" s="2772"/>
      <c r="AF229" s="2773"/>
      <c r="AG229" s="2355">
        <f t="shared" si="139"/>
        <v>0</v>
      </c>
      <c r="AH229" s="2770"/>
      <c r="AI229" s="2776"/>
      <c r="AJ229" s="2357"/>
      <c r="AK229" s="2358"/>
      <c r="AL229" s="2779"/>
      <c r="AM229" s="330"/>
      <c r="AN229" s="330"/>
    </row>
    <row r="230" spans="2:40" s="673" customFormat="1" ht="13.5" thickBot="1">
      <c r="B230" s="2343">
        <v>224</v>
      </c>
      <c r="C230" s="2344" t="s">
        <v>954</v>
      </c>
      <c r="D230" s="1342" t="s">
        <v>243</v>
      </c>
      <c r="E230" s="1335" t="s">
        <v>270</v>
      </c>
      <c r="F230" s="1371">
        <f t="shared" ref="F230:V230" si="140">SUM(F223:F229)</f>
        <v>0</v>
      </c>
      <c r="G230" s="1372">
        <f t="shared" si="140"/>
        <v>0</v>
      </c>
      <c r="H230" s="1372">
        <f t="shared" si="140"/>
        <v>0</v>
      </c>
      <c r="I230" s="1372">
        <f t="shared" si="140"/>
        <v>0</v>
      </c>
      <c r="J230" s="1372">
        <f t="shared" si="140"/>
        <v>0</v>
      </c>
      <c r="K230" s="1372">
        <f t="shared" si="140"/>
        <v>0</v>
      </c>
      <c r="L230" s="1349">
        <f t="shared" si="140"/>
        <v>0</v>
      </c>
      <c r="M230" s="1349">
        <f t="shared" si="140"/>
        <v>0</v>
      </c>
      <c r="N230" s="1346">
        <f t="shared" si="140"/>
        <v>0</v>
      </c>
      <c r="O230" s="1372">
        <f t="shared" si="140"/>
        <v>0</v>
      </c>
      <c r="P230" s="1372">
        <f t="shared" si="140"/>
        <v>0</v>
      </c>
      <c r="Q230" s="1372">
        <f t="shared" si="140"/>
        <v>0</v>
      </c>
      <c r="R230" s="1346">
        <f t="shared" si="140"/>
        <v>0</v>
      </c>
      <c r="S230" s="1372">
        <f t="shared" si="140"/>
        <v>0</v>
      </c>
      <c r="T230" s="1349">
        <f t="shared" si="140"/>
        <v>0</v>
      </c>
      <c r="U230" s="1349">
        <f t="shared" si="140"/>
        <v>0</v>
      </c>
      <c r="V230" s="1350">
        <f t="shared" si="140"/>
        <v>0</v>
      </c>
      <c r="W230" s="1343"/>
      <c r="X230" s="1344"/>
      <c r="Y230" s="1345">
        <f t="shared" ref="Y230:Z230" si="141">SUM(Y223:Y229)</f>
        <v>0</v>
      </c>
      <c r="Z230" s="1346">
        <f t="shared" si="141"/>
        <v>0</v>
      </c>
      <c r="AA230" s="1347">
        <f t="shared" ref="AA230:AE230" si="142">SUM(AA223:AA229)</f>
        <v>0</v>
      </c>
      <c r="AB230" s="1348">
        <f t="shared" si="142"/>
        <v>0</v>
      </c>
      <c r="AC230" s="1348">
        <f t="shared" si="142"/>
        <v>0</v>
      </c>
      <c r="AD230" s="1349">
        <f t="shared" si="142"/>
        <v>0</v>
      </c>
      <c r="AE230" s="1350">
        <f t="shared" si="142"/>
        <v>0</v>
      </c>
      <c r="AF230" s="1346">
        <f>SUM(Y230,AA230,AB230,AD230)</f>
        <v>0</v>
      </c>
      <c r="AG230" s="1345">
        <f>SUM(AG223:AG229)</f>
        <v>0</v>
      </c>
      <c r="AH230" s="1348">
        <f>SUM(AH223:AH229)</f>
        <v>0</v>
      </c>
      <c r="AI230" s="1346">
        <f>SUM(AI223:AI229)</f>
        <v>0</v>
      </c>
      <c r="AJ230" s="1347">
        <f>SUM(AJ223:AJ229)</f>
        <v>0</v>
      </c>
      <c r="AK230" s="1351">
        <f>SUM(AK223:AK229)</f>
        <v>0</v>
      </c>
      <c r="AL230" s="1352">
        <f>SUM(AC230,AE230,AH230,AI230)</f>
        <v>0</v>
      </c>
      <c r="AM230" s="672"/>
      <c r="AN230" s="672"/>
    </row>
    <row r="231" spans="2:40" ht="11.25" customHeight="1">
      <c r="B231" s="1308">
        <v>225</v>
      </c>
      <c r="C231" s="2339" t="s">
        <v>953</v>
      </c>
      <c r="D231" s="1321" t="s">
        <v>235</v>
      </c>
      <c r="E231" s="1321" t="s">
        <v>271</v>
      </c>
      <c r="F231" s="1322"/>
      <c r="G231" s="1323"/>
      <c r="H231" s="1324"/>
      <c r="I231" s="1324"/>
      <c r="J231" s="1324"/>
      <c r="K231" s="1324"/>
      <c r="L231" s="1324"/>
      <c r="M231" s="1325"/>
      <c r="N231" s="1326"/>
      <c r="O231" s="1324"/>
      <c r="P231" s="1324"/>
      <c r="Q231" s="1324"/>
      <c r="R231" s="1326"/>
      <c r="S231" s="1324"/>
      <c r="T231" s="1325"/>
      <c r="U231" s="1325"/>
      <c r="V231" s="1327"/>
      <c r="W231" s="1328"/>
      <c r="X231" s="1329"/>
      <c r="Y231" s="1330">
        <f t="shared" ref="Y231:Y237" si="143">+$I231*(W231+X231)</f>
        <v>0</v>
      </c>
      <c r="Z231" s="1331">
        <f t="shared" si="124"/>
        <v>0</v>
      </c>
      <c r="AA231" s="2758"/>
      <c r="AB231" s="2759"/>
      <c r="AC231" s="2759"/>
      <c r="AD231" s="2759"/>
      <c r="AE231" s="2760"/>
      <c r="AF231" s="2761"/>
      <c r="AG231" s="1330">
        <f t="shared" ref="AG231:AG237" si="144">+$K231*(W231+X231)</f>
        <v>0</v>
      </c>
      <c r="AH231" s="2759"/>
      <c r="AI231" s="2774"/>
      <c r="AJ231" s="1332"/>
      <c r="AK231" s="1333"/>
      <c r="AL231" s="2777"/>
      <c r="AM231" s="330"/>
      <c r="AN231" s="330"/>
    </row>
    <row r="232" spans="2:40" ht="12" customHeight="1">
      <c r="B232" s="1309">
        <v>226</v>
      </c>
      <c r="C232" s="2340" t="s">
        <v>953</v>
      </c>
      <c r="D232" s="1334" t="s">
        <v>237</v>
      </c>
      <c r="E232" s="1335" t="s">
        <v>271</v>
      </c>
      <c r="F232" s="1336"/>
      <c r="G232" s="1324"/>
      <c r="H232" s="1324"/>
      <c r="I232" s="1324"/>
      <c r="J232" s="1324"/>
      <c r="K232" s="1324"/>
      <c r="L232" s="1324"/>
      <c r="M232" s="1325"/>
      <c r="N232" s="1337"/>
      <c r="O232" s="1324"/>
      <c r="P232" s="1324"/>
      <c r="Q232" s="1324"/>
      <c r="R232" s="1337"/>
      <c r="S232" s="1324"/>
      <c r="T232" s="1325"/>
      <c r="U232" s="1325"/>
      <c r="V232" s="1327"/>
      <c r="W232" s="1328"/>
      <c r="X232" s="1329"/>
      <c r="Y232" s="1338">
        <f t="shared" si="143"/>
        <v>0</v>
      </c>
      <c r="Z232" s="1339">
        <f t="shared" si="124"/>
        <v>0</v>
      </c>
      <c r="AA232" s="2762"/>
      <c r="AB232" s="2763"/>
      <c r="AC232" s="2763"/>
      <c r="AD232" s="2763"/>
      <c r="AE232" s="2764"/>
      <c r="AF232" s="2765"/>
      <c r="AG232" s="1338">
        <f t="shared" si="144"/>
        <v>0</v>
      </c>
      <c r="AH232" s="2763"/>
      <c r="AI232" s="2775"/>
      <c r="AJ232" s="1340"/>
      <c r="AK232" s="1341"/>
      <c r="AL232" s="2778"/>
      <c r="AM232" s="330"/>
      <c r="AN232" s="330"/>
    </row>
    <row r="233" spans="2:40" ht="12.75">
      <c r="B233" s="1309">
        <v>227</v>
      </c>
      <c r="C233" s="2340" t="s">
        <v>953</v>
      </c>
      <c r="D233" s="1334" t="s">
        <v>238</v>
      </c>
      <c r="E233" s="1335" t="s">
        <v>271</v>
      </c>
      <c r="F233" s="1336"/>
      <c r="G233" s="1324"/>
      <c r="H233" s="1324"/>
      <c r="I233" s="1324"/>
      <c r="J233" s="1324"/>
      <c r="K233" s="1324"/>
      <c r="L233" s="1325"/>
      <c r="M233" s="1325"/>
      <c r="N233" s="1337"/>
      <c r="O233" s="1324"/>
      <c r="P233" s="1324"/>
      <c r="Q233" s="1324"/>
      <c r="R233" s="1337"/>
      <c r="S233" s="1324"/>
      <c r="T233" s="1325"/>
      <c r="U233" s="1325"/>
      <c r="V233" s="1327"/>
      <c r="W233" s="1328"/>
      <c r="X233" s="1329"/>
      <c r="Y233" s="1338">
        <f t="shared" si="143"/>
        <v>0</v>
      </c>
      <c r="Z233" s="1339">
        <f t="shared" si="124"/>
        <v>0</v>
      </c>
      <c r="AA233" s="2762"/>
      <c r="AB233" s="2763"/>
      <c r="AC233" s="2763"/>
      <c r="AD233" s="2763"/>
      <c r="AE233" s="2764"/>
      <c r="AF233" s="2766"/>
      <c r="AG233" s="1338">
        <f t="shared" si="144"/>
        <v>0</v>
      </c>
      <c r="AH233" s="2763"/>
      <c r="AI233" s="2775"/>
      <c r="AJ233" s="1340"/>
      <c r="AK233" s="1341"/>
      <c r="AL233" s="2778"/>
      <c r="AM233" s="330"/>
      <c r="AN233" s="330"/>
    </row>
    <row r="234" spans="2:40" ht="12.75">
      <c r="B234" s="1309">
        <v>228</v>
      </c>
      <c r="C234" s="2340" t="s">
        <v>953</v>
      </c>
      <c r="D234" s="1334" t="s">
        <v>239</v>
      </c>
      <c r="E234" s="1335" t="s">
        <v>271</v>
      </c>
      <c r="F234" s="1336"/>
      <c r="G234" s="1324"/>
      <c r="H234" s="1324"/>
      <c r="I234" s="1324"/>
      <c r="J234" s="1324"/>
      <c r="K234" s="1324"/>
      <c r="L234" s="1325"/>
      <c r="M234" s="1325"/>
      <c r="N234" s="1337"/>
      <c r="O234" s="1324"/>
      <c r="P234" s="1324"/>
      <c r="Q234" s="1324"/>
      <c r="R234" s="1337"/>
      <c r="S234" s="1324"/>
      <c r="T234" s="1325"/>
      <c r="U234" s="1325"/>
      <c r="V234" s="1327"/>
      <c r="W234" s="1328"/>
      <c r="X234" s="1329"/>
      <c r="Y234" s="1338">
        <f t="shared" si="143"/>
        <v>0</v>
      </c>
      <c r="Z234" s="1339">
        <f t="shared" si="124"/>
        <v>0</v>
      </c>
      <c r="AA234" s="2762"/>
      <c r="AB234" s="2763"/>
      <c r="AC234" s="2763"/>
      <c r="AD234" s="2767"/>
      <c r="AE234" s="2768"/>
      <c r="AF234" s="2765"/>
      <c r="AG234" s="1338">
        <f t="shared" si="144"/>
        <v>0</v>
      </c>
      <c r="AH234" s="2763"/>
      <c r="AI234" s="2775"/>
      <c r="AJ234" s="1340"/>
      <c r="AK234" s="1341"/>
      <c r="AL234" s="2778"/>
      <c r="AM234" s="330"/>
      <c r="AN234" s="330"/>
    </row>
    <row r="235" spans="2:40" ht="12.75">
      <c r="B235" s="1309">
        <v>229</v>
      </c>
      <c r="C235" s="2340" t="s">
        <v>953</v>
      </c>
      <c r="D235" s="1334" t="s">
        <v>240</v>
      </c>
      <c r="E235" s="1335" t="s">
        <v>271</v>
      </c>
      <c r="F235" s="1336"/>
      <c r="G235" s="1324"/>
      <c r="H235" s="1324"/>
      <c r="I235" s="1324"/>
      <c r="J235" s="1324"/>
      <c r="K235" s="1324"/>
      <c r="L235" s="1325"/>
      <c r="M235" s="1325"/>
      <c r="N235" s="1337"/>
      <c r="O235" s="1324"/>
      <c r="P235" s="1324"/>
      <c r="Q235" s="1324"/>
      <c r="R235" s="1337"/>
      <c r="S235" s="1324"/>
      <c r="T235" s="1325"/>
      <c r="U235" s="1325"/>
      <c r="V235" s="1327"/>
      <c r="W235" s="1328"/>
      <c r="X235" s="1329"/>
      <c r="Y235" s="1338">
        <f t="shared" si="143"/>
        <v>0</v>
      </c>
      <c r="Z235" s="1339">
        <f t="shared" si="124"/>
        <v>0</v>
      </c>
      <c r="AA235" s="2762"/>
      <c r="AB235" s="2763"/>
      <c r="AC235" s="2763"/>
      <c r="AD235" s="2767"/>
      <c r="AE235" s="2768"/>
      <c r="AF235" s="2765"/>
      <c r="AG235" s="1338">
        <f t="shared" si="144"/>
        <v>0</v>
      </c>
      <c r="AH235" s="2763"/>
      <c r="AI235" s="2775"/>
      <c r="AJ235" s="1340"/>
      <c r="AK235" s="1341"/>
      <c r="AL235" s="2778"/>
      <c r="AM235" s="330"/>
      <c r="AN235" s="330"/>
    </row>
    <row r="236" spans="2:40" ht="12.75">
      <c r="B236" s="1309">
        <v>230</v>
      </c>
      <c r="C236" s="2340" t="s">
        <v>953</v>
      </c>
      <c r="D236" s="1334" t="s">
        <v>241</v>
      </c>
      <c r="E236" s="1335" t="s">
        <v>271</v>
      </c>
      <c r="F236" s="1336"/>
      <c r="G236" s="1324"/>
      <c r="H236" s="1324"/>
      <c r="I236" s="1324"/>
      <c r="J236" s="1324"/>
      <c r="K236" s="1324"/>
      <c r="L236" s="1325"/>
      <c r="M236" s="1325"/>
      <c r="N236" s="1337"/>
      <c r="O236" s="1324"/>
      <c r="P236" s="1324"/>
      <c r="Q236" s="1324"/>
      <c r="R236" s="1337"/>
      <c r="S236" s="1324"/>
      <c r="T236" s="1325"/>
      <c r="U236" s="1325"/>
      <c r="V236" s="1327"/>
      <c r="W236" s="1328"/>
      <c r="X236" s="1329"/>
      <c r="Y236" s="1338">
        <f t="shared" si="143"/>
        <v>0</v>
      </c>
      <c r="Z236" s="1339">
        <f t="shared" si="124"/>
        <v>0</v>
      </c>
      <c r="AA236" s="2762"/>
      <c r="AB236" s="2763"/>
      <c r="AC236" s="2763"/>
      <c r="AD236" s="2767"/>
      <c r="AE236" s="2768"/>
      <c r="AF236" s="2765"/>
      <c r="AG236" s="1338">
        <f t="shared" si="144"/>
        <v>0</v>
      </c>
      <c r="AH236" s="2763"/>
      <c r="AI236" s="2775"/>
      <c r="AJ236" s="1340"/>
      <c r="AK236" s="1341"/>
      <c r="AL236" s="2778"/>
      <c r="AM236" s="330"/>
      <c r="AN236" s="330"/>
    </row>
    <row r="237" spans="2:40" ht="12.75">
      <c r="B237" s="1309">
        <v>231</v>
      </c>
      <c r="C237" s="2345" t="s">
        <v>953</v>
      </c>
      <c r="D237" s="2346" t="s">
        <v>242</v>
      </c>
      <c r="E237" s="2347" t="s">
        <v>271</v>
      </c>
      <c r="F237" s="2348"/>
      <c r="G237" s="2349"/>
      <c r="H237" s="2349"/>
      <c r="I237" s="2349"/>
      <c r="J237" s="2349"/>
      <c r="K237" s="2349"/>
      <c r="L237" s="2350"/>
      <c r="M237" s="2350"/>
      <c r="N237" s="2351"/>
      <c r="O237" s="2349"/>
      <c r="P237" s="2349"/>
      <c r="Q237" s="2349"/>
      <c r="R237" s="2351"/>
      <c r="S237" s="2349"/>
      <c r="T237" s="2350"/>
      <c r="U237" s="2350"/>
      <c r="V237" s="2352"/>
      <c r="W237" s="2353"/>
      <c r="X237" s="2354"/>
      <c r="Y237" s="2355">
        <f t="shared" si="143"/>
        <v>0</v>
      </c>
      <c r="Z237" s="2356">
        <f t="shared" si="124"/>
        <v>0</v>
      </c>
      <c r="AA237" s="2769"/>
      <c r="AB237" s="2770"/>
      <c r="AC237" s="2770"/>
      <c r="AD237" s="2771"/>
      <c r="AE237" s="2772"/>
      <c r="AF237" s="2773"/>
      <c r="AG237" s="2355">
        <f t="shared" si="144"/>
        <v>0</v>
      </c>
      <c r="AH237" s="2770"/>
      <c r="AI237" s="2776"/>
      <c r="AJ237" s="2357"/>
      <c r="AK237" s="2358"/>
      <c r="AL237" s="2779"/>
      <c r="AM237" s="330"/>
      <c r="AN237" s="330"/>
    </row>
    <row r="238" spans="2:40" s="673" customFormat="1" ht="13.5" thickBot="1">
      <c r="B238" s="2343">
        <v>232</v>
      </c>
      <c r="C238" s="2344" t="s">
        <v>954</v>
      </c>
      <c r="D238" s="1342" t="s">
        <v>243</v>
      </c>
      <c r="E238" s="1335" t="s">
        <v>271</v>
      </c>
      <c r="F238" s="1371">
        <f t="shared" ref="F238:V238" si="145">SUM(F231:F237)</f>
        <v>0</v>
      </c>
      <c r="G238" s="1372">
        <f t="shared" si="145"/>
        <v>0</v>
      </c>
      <c r="H238" s="1372">
        <f t="shared" si="145"/>
        <v>0</v>
      </c>
      <c r="I238" s="1372">
        <f t="shared" si="145"/>
        <v>0</v>
      </c>
      <c r="J238" s="1372">
        <f t="shared" si="145"/>
        <v>0</v>
      </c>
      <c r="K238" s="1372">
        <f t="shared" si="145"/>
        <v>0</v>
      </c>
      <c r="L238" s="1349">
        <f t="shared" si="145"/>
        <v>0</v>
      </c>
      <c r="M238" s="1349">
        <f t="shared" si="145"/>
        <v>0</v>
      </c>
      <c r="N238" s="1346">
        <f t="shared" si="145"/>
        <v>0</v>
      </c>
      <c r="O238" s="1372">
        <f t="shared" si="145"/>
        <v>0</v>
      </c>
      <c r="P238" s="1372">
        <f t="shared" si="145"/>
        <v>0</v>
      </c>
      <c r="Q238" s="1372">
        <f t="shared" si="145"/>
        <v>0</v>
      </c>
      <c r="R238" s="1346">
        <f t="shared" si="145"/>
        <v>0</v>
      </c>
      <c r="S238" s="1372">
        <f t="shared" si="145"/>
        <v>0</v>
      </c>
      <c r="T238" s="1349">
        <f t="shared" si="145"/>
        <v>0</v>
      </c>
      <c r="U238" s="1349">
        <f t="shared" si="145"/>
        <v>0</v>
      </c>
      <c r="V238" s="1350">
        <f t="shared" si="145"/>
        <v>0</v>
      </c>
      <c r="W238" s="1343"/>
      <c r="X238" s="1344"/>
      <c r="Y238" s="1345">
        <f t="shared" ref="Y238:Z238" si="146">SUM(Y231:Y237)</f>
        <v>0</v>
      </c>
      <c r="Z238" s="1346">
        <f t="shared" si="146"/>
        <v>0</v>
      </c>
      <c r="AA238" s="1347">
        <f t="shared" ref="AA238:AE238" si="147">SUM(AA231:AA237)</f>
        <v>0</v>
      </c>
      <c r="AB238" s="1348">
        <f t="shared" si="147"/>
        <v>0</v>
      </c>
      <c r="AC238" s="1348">
        <f t="shared" si="147"/>
        <v>0</v>
      </c>
      <c r="AD238" s="1349">
        <f t="shared" si="147"/>
        <v>0</v>
      </c>
      <c r="AE238" s="1350">
        <f t="shared" si="147"/>
        <v>0</v>
      </c>
      <c r="AF238" s="1346">
        <f>SUM(Y238,AA238,AB238,AD238)</f>
        <v>0</v>
      </c>
      <c r="AG238" s="1345">
        <f>SUM(AG231:AG237)</f>
        <v>0</v>
      </c>
      <c r="AH238" s="1348">
        <f>SUM(AH231:AH237)</f>
        <v>0</v>
      </c>
      <c r="AI238" s="1346">
        <f>SUM(AI231:AI237)</f>
        <v>0</v>
      </c>
      <c r="AJ238" s="1347">
        <f>SUM(AJ231:AJ237)</f>
        <v>0</v>
      </c>
      <c r="AK238" s="1351">
        <f>SUM(AK231:AK237)</f>
        <v>0</v>
      </c>
      <c r="AL238" s="1352">
        <f>SUM(AC238,AE238,AH238,AI238)</f>
        <v>0</v>
      </c>
      <c r="AM238" s="672"/>
      <c r="AN238" s="672"/>
    </row>
    <row r="239" spans="2:40" ht="11.25" customHeight="1">
      <c r="B239" s="1308">
        <v>233</v>
      </c>
      <c r="C239" s="2339" t="s">
        <v>953</v>
      </c>
      <c r="D239" s="1321" t="s">
        <v>235</v>
      </c>
      <c r="E239" s="1321" t="s">
        <v>272</v>
      </c>
      <c r="F239" s="1322"/>
      <c r="G239" s="1323"/>
      <c r="H239" s="1324"/>
      <c r="I239" s="1324"/>
      <c r="J239" s="1324"/>
      <c r="K239" s="1324"/>
      <c r="L239" s="1324"/>
      <c r="M239" s="1325"/>
      <c r="N239" s="1326"/>
      <c r="O239" s="1324"/>
      <c r="P239" s="1324"/>
      <c r="Q239" s="1324"/>
      <c r="R239" s="1326"/>
      <c r="S239" s="1324"/>
      <c r="T239" s="1325"/>
      <c r="U239" s="1325"/>
      <c r="V239" s="1327"/>
      <c r="W239" s="1328"/>
      <c r="X239" s="1329"/>
      <c r="Y239" s="1330">
        <f t="shared" ref="Y239:Y245" si="148">+$I239*(W239+X239)</f>
        <v>0</v>
      </c>
      <c r="Z239" s="1331">
        <f t="shared" si="124"/>
        <v>0</v>
      </c>
      <c r="AA239" s="2758"/>
      <c r="AB239" s="2759"/>
      <c r="AC239" s="2759"/>
      <c r="AD239" s="2759"/>
      <c r="AE239" s="2760"/>
      <c r="AF239" s="2761"/>
      <c r="AG239" s="1330">
        <f t="shared" ref="AG239:AG245" si="149">+$K239*(W239+X239)</f>
        <v>0</v>
      </c>
      <c r="AH239" s="2759"/>
      <c r="AI239" s="2774"/>
      <c r="AJ239" s="1332"/>
      <c r="AK239" s="1333"/>
      <c r="AL239" s="2777"/>
      <c r="AM239" s="330"/>
      <c r="AN239" s="330"/>
    </row>
    <row r="240" spans="2:40" ht="12" customHeight="1">
      <c r="B240" s="1309">
        <v>234</v>
      </c>
      <c r="C240" s="2340" t="s">
        <v>953</v>
      </c>
      <c r="D240" s="1334" t="s">
        <v>237</v>
      </c>
      <c r="E240" s="1335" t="s">
        <v>272</v>
      </c>
      <c r="F240" s="1336"/>
      <c r="G240" s="1324"/>
      <c r="H240" s="1324"/>
      <c r="I240" s="1324"/>
      <c r="J240" s="1324"/>
      <c r="K240" s="1324"/>
      <c r="L240" s="1324"/>
      <c r="M240" s="1325"/>
      <c r="N240" s="1337"/>
      <c r="O240" s="1324"/>
      <c r="P240" s="1324"/>
      <c r="Q240" s="1324"/>
      <c r="R240" s="1337"/>
      <c r="S240" s="1324"/>
      <c r="T240" s="1325"/>
      <c r="U240" s="1325"/>
      <c r="V240" s="1327"/>
      <c r="W240" s="1328"/>
      <c r="X240" s="1329"/>
      <c r="Y240" s="1338">
        <f t="shared" si="148"/>
        <v>0</v>
      </c>
      <c r="Z240" s="1339">
        <f t="shared" si="124"/>
        <v>0</v>
      </c>
      <c r="AA240" s="2762"/>
      <c r="AB240" s="2763"/>
      <c r="AC240" s="2763"/>
      <c r="AD240" s="2763"/>
      <c r="AE240" s="2764"/>
      <c r="AF240" s="2765"/>
      <c r="AG240" s="1338">
        <f t="shared" si="149"/>
        <v>0</v>
      </c>
      <c r="AH240" s="2763"/>
      <c r="AI240" s="2775"/>
      <c r="AJ240" s="1340"/>
      <c r="AK240" s="1341"/>
      <c r="AL240" s="2778"/>
      <c r="AM240" s="330"/>
      <c r="AN240" s="330"/>
    </row>
    <row r="241" spans="2:40" ht="12.75">
      <c r="B241" s="1309">
        <v>235</v>
      </c>
      <c r="C241" s="2340" t="s">
        <v>953</v>
      </c>
      <c r="D241" s="1334" t="s">
        <v>238</v>
      </c>
      <c r="E241" s="1335" t="s">
        <v>272</v>
      </c>
      <c r="F241" s="1336"/>
      <c r="G241" s="1324"/>
      <c r="H241" s="1324"/>
      <c r="I241" s="1324"/>
      <c r="J241" s="1324"/>
      <c r="K241" s="1324"/>
      <c r="L241" s="1325"/>
      <c r="M241" s="1325"/>
      <c r="N241" s="1337"/>
      <c r="O241" s="1324"/>
      <c r="P241" s="1324"/>
      <c r="Q241" s="1324"/>
      <c r="R241" s="1337"/>
      <c r="S241" s="1324"/>
      <c r="T241" s="1325"/>
      <c r="U241" s="1325"/>
      <c r="V241" s="1327"/>
      <c r="W241" s="1328"/>
      <c r="X241" s="1329"/>
      <c r="Y241" s="1338">
        <f t="shared" si="148"/>
        <v>0</v>
      </c>
      <c r="Z241" s="1339">
        <f t="shared" si="124"/>
        <v>0</v>
      </c>
      <c r="AA241" s="2762"/>
      <c r="AB241" s="2763"/>
      <c r="AC241" s="2763"/>
      <c r="AD241" s="2763"/>
      <c r="AE241" s="2764"/>
      <c r="AF241" s="2766"/>
      <c r="AG241" s="1338">
        <f t="shared" si="149"/>
        <v>0</v>
      </c>
      <c r="AH241" s="2763"/>
      <c r="AI241" s="2775"/>
      <c r="AJ241" s="1340"/>
      <c r="AK241" s="1341"/>
      <c r="AL241" s="2778"/>
      <c r="AM241" s="330"/>
      <c r="AN241" s="330"/>
    </row>
    <row r="242" spans="2:40" ht="12.75">
      <c r="B242" s="1309">
        <v>236</v>
      </c>
      <c r="C242" s="2340" t="s">
        <v>953</v>
      </c>
      <c r="D242" s="1334" t="s">
        <v>239</v>
      </c>
      <c r="E242" s="1335" t="s">
        <v>272</v>
      </c>
      <c r="F242" s="1336"/>
      <c r="G242" s="1324"/>
      <c r="H242" s="1324"/>
      <c r="I242" s="1324"/>
      <c r="J242" s="1324"/>
      <c r="K242" s="1324"/>
      <c r="L242" s="1325"/>
      <c r="M242" s="1325"/>
      <c r="N242" s="1337"/>
      <c r="O242" s="1324"/>
      <c r="P242" s="1324"/>
      <c r="Q242" s="1324"/>
      <c r="R242" s="1337"/>
      <c r="S242" s="1324"/>
      <c r="T242" s="1325"/>
      <c r="U242" s="1325"/>
      <c r="V242" s="1327"/>
      <c r="W242" s="1328"/>
      <c r="X242" s="1329"/>
      <c r="Y242" s="1338">
        <f t="shared" si="148"/>
        <v>0</v>
      </c>
      <c r="Z242" s="1339">
        <f t="shared" si="124"/>
        <v>0</v>
      </c>
      <c r="AA242" s="2762"/>
      <c r="AB242" s="2763"/>
      <c r="AC242" s="2763"/>
      <c r="AD242" s="2767"/>
      <c r="AE242" s="2768"/>
      <c r="AF242" s="2765"/>
      <c r="AG242" s="1338">
        <f t="shared" si="149"/>
        <v>0</v>
      </c>
      <c r="AH242" s="2763"/>
      <c r="AI242" s="2775"/>
      <c r="AJ242" s="1340"/>
      <c r="AK242" s="1341"/>
      <c r="AL242" s="2778"/>
      <c r="AM242" s="330"/>
      <c r="AN242" s="330"/>
    </row>
    <row r="243" spans="2:40" ht="12.75">
      <c r="B243" s="1309">
        <v>237</v>
      </c>
      <c r="C243" s="2340" t="s">
        <v>953</v>
      </c>
      <c r="D243" s="1334" t="s">
        <v>240</v>
      </c>
      <c r="E243" s="1335" t="s">
        <v>272</v>
      </c>
      <c r="F243" s="1336"/>
      <c r="G243" s="1324"/>
      <c r="H243" s="1324"/>
      <c r="I243" s="1324"/>
      <c r="J243" s="1324"/>
      <c r="K243" s="1324"/>
      <c r="L243" s="1325"/>
      <c r="M243" s="1325"/>
      <c r="N243" s="1337"/>
      <c r="O243" s="1324"/>
      <c r="P243" s="1324"/>
      <c r="Q243" s="1324"/>
      <c r="R243" s="1337"/>
      <c r="S243" s="1324"/>
      <c r="T243" s="1325"/>
      <c r="U243" s="1325"/>
      <c r="V243" s="1327"/>
      <c r="W243" s="1328"/>
      <c r="X243" s="1329"/>
      <c r="Y243" s="1338">
        <f t="shared" si="148"/>
        <v>0</v>
      </c>
      <c r="Z243" s="1339">
        <f t="shared" si="124"/>
        <v>0</v>
      </c>
      <c r="AA243" s="2762"/>
      <c r="AB243" s="2763"/>
      <c r="AC243" s="2763"/>
      <c r="AD243" s="2767"/>
      <c r="AE243" s="2768"/>
      <c r="AF243" s="2765"/>
      <c r="AG243" s="1338">
        <f t="shared" si="149"/>
        <v>0</v>
      </c>
      <c r="AH243" s="2763"/>
      <c r="AI243" s="2775"/>
      <c r="AJ243" s="1340"/>
      <c r="AK243" s="1341"/>
      <c r="AL243" s="2778"/>
      <c r="AM243" s="330"/>
      <c r="AN243" s="330"/>
    </row>
    <row r="244" spans="2:40" ht="12.75">
      <c r="B244" s="1309">
        <v>238</v>
      </c>
      <c r="C244" s="2340" t="s">
        <v>953</v>
      </c>
      <c r="D244" s="1334" t="s">
        <v>241</v>
      </c>
      <c r="E244" s="1335" t="s">
        <v>272</v>
      </c>
      <c r="F244" s="1336"/>
      <c r="G244" s="1324"/>
      <c r="H244" s="1324"/>
      <c r="I244" s="1324"/>
      <c r="J244" s="1324"/>
      <c r="K244" s="1324"/>
      <c r="L244" s="1325"/>
      <c r="M244" s="1325"/>
      <c r="N244" s="1337"/>
      <c r="O244" s="1324"/>
      <c r="P244" s="1324"/>
      <c r="Q244" s="1324"/>
      <c r="R244" s="1337"/>
      <c r="S244" s="1324"/>
      <c r="T244" s="1325"/>
      <c r="U244" s="1325"/>
      <c r="V244" s="1327"/>
      <c r="W244" s="1328"/>
      <c r="X244" s="1329"/>
      <c r="Y244" s="1338">
        <f t="shared" si="148"/>
        <v>0</v>
      </c>
      <c r="Z244" s="1339">
        <f t="shared" si="124"/>
        <v>0</v>
      </c>
      <c r="AA244" s="2762"/>
      <c r="AB244" s="2763"/>
      <c r="AC244" s="2763"/>
      <c r="AD244" s="2767"/>
      <c r="AE244" s="2768"/>
      <c r="AF244" s="2765"/>
      <c r="AG244" s="1338">
        <f t="shared" si="149"/>
        <v>0</v>
      </c>
      <c r="AH244" s="2763"/>
      <c r="AI244" s="2775"/>
      <c r="AJ244" s="1340"/>
      <c r="AK244" s="1341"/>
      <c r="AL244" s="2778"/>
      <c r="AM244" s="330"/>
      <c r="AN244" s="330"/>
    </row>
    <row r="245" spans="2:40" ht="12.75">
      <c r="B245" s="1309">
        <v>239</v>
      </c>
      <c r="C245" s="2345" t="s">
        <v>953</v>
      </c>
      <c r="D245" s="2346" t="s">
        <v>242</v>
      </c>
      <c r="E245" s="2347" t="s">
        <v>272</v>
      </c>
      <c r="F245" s="2348"/>
      <c r="G245" s="2349"/>
      <c r="H245" s="2349"/>
      <c r="I245" s="2349"/>
      <c r="J245" s="2349"/>
      <c r="K245" s="2349"/>
      <c r="L245" s="2350"/>
      <c r="M245" s="2350"/>
      <c r="N245" s="2351"/>
      <c r="O245" s="2349"/>
      <c r="P245" s="2349"/>
      <c r="Q245" s="2349"/>
      <c r="R245" s="2351"/>
      <c r="S245" s="2349"/>
      <c r="T245" s="2350"/>
      <c r="U245" s="2350"/>
      <c r="V245" s="2352"/>
      <c r="W245" s="2353"/>
      <c r="X245" s="2354"/>
      <c r="Y245" s="2355">
        <f t="shared" si="148"/>
        <v>0</v>
      </c>
      <c r="Z245" s="2356">
        <f t="shared" si="124"/>
        <v>0</v>
      </c>
      <c r="AA245" s="2769"/>
      <c r="AB245" s="2770"/>
      <c r="AC245" s="2770"/>
      <c r="AD245" s="2771"/>
      <c r="AE245" s="2772"/>
      <c r="AF245" s="2773"/>
      <c r="AG245" s="2355">
        <f t="shared" si="149"/>
        <v>0</v>
      </c>
      <c r="AH245" s="2770"/>
      <c r="AI245" s="2776"/>
      <c r="AJ245" s="2357"/>
      <c r="AK245" s="2358"/>
      <c r="AL245" s="2779"/>
      <c r="AM245" s="330"/>
      <c r="AN245" s="330"/>
    </row>
    <row r="246" spans="2:40" s="673" customFormat="1" ht="13.5" thickBot="1">
      <c r="B246" s="2343">
        <v>240</v>
      </c>
      <c r="C246" s="2344" t="s">
        <v>954</v>
      </c>
      <c r="D246" s="1342" t="s">
        <v>243</v>
      </c>
      <c r="E246" s="1335" t="s">
        <v>272</v>
      </c>
      <c r="F246" s="1371">
        <f t="shared" ref="F246:V246" si="150">SUM(F239:F245)</f>
        <v>0</v>
      </c>
      <c r="G246" s="1372">
        <f t="shared" si="150"/>
        <v>0</v>
      </c>
      <c r="H246" s="1372">
        <f t="shared" si="150"/>
        <v>0</v>
      </c>
      <c r="I246" s="1372">
        <f t="shared" si="150"/>
        <v>0</v>
      </c>
      <c r="J246" s="1372">
        <f t="shared" si="150"/>
        <v>0</v>
      </c>
      <c r="K246" s="1372">
        <f t="shared" si="150"/>
        <v>0</v>
      </c>
      <c r="L246" s="1349">
        <f t="shared" si="150"/>
        <v>0</v>
      </c>
      <c r="M246" s="1349">
        <f t="shared" si="150"/>
        <v>0</v>
      </c>
      <c r="N246" s="1346">
        <f t="shared" si="150"/>
        <v>0</v>
      </c>
      <c r="O246" s="1372">
        <f t="shared" si="150"/>
        <v>0</v>
      </c>
      <c r="P246" s="1372">
        <f t="shared" si="150"/>
        <v>0</v>
      </c>
      <c r="Q246" s="1372">
        <f t="shared" si="150"/>
        <v>0</v>
      </c>
      <c r="R246" s="1346">
        <f t="shared" si="150"/>
        <v>0</v>
      </c>
      <c r="S246" s="1372">
        <f t="shared" si="150"/>
        <v>0</v>
      </c>
      <c r="T246" s="1349">
        <f t="shared" si="150"/>
        <v>0</v>
      </c>
      <c r="U246" s="1349">
        <f t="shared" si="150"/>
        <v>0</v>
      </c>
      <c r="V246" s="1350">
        <f t="shared" si="150"/>
        <v>0</v>
      </c>
      <c r="W246" s="1343"/>
      <c r="X246" s="1344"/>
      <c r="Y246" s="1345">
        <f t="shared" ref="Y246:Z246" si="151">SUM(Y239:Y245)</f>
        <v>0</v>
      </c>
      <c r="Z246" s="1346">
        <f t="shared" si="151"/>
        <v>0</v>
      </c>
      <c r="AA246" s="1347">
        <f t="shared" ref="AA246:AE246" si="152">SUM(AA239:AA245)</f>
        <v>0</v>
      </c>
      <c r="AB246" s="1348">
        <f t="shared" si="152"/>
        <v>0</v>
      </c>
      <c r="AC246" s="1348">
        <f t="shared" si="152"/>
        <v>0</v>
      </c>
      <c r="AD246" s="1349">
        <f t="shared" si="152"/>
        <v>0</v>
      </c>
      <c r="AE246" s="1350">
        <f t="shared" si="152"/>
        <v>0</v>
      </c>
      <c r="AF246" s="1346">
        <f>SUM(Y246,AA246,AB246,AD246)</f>
        <v>0</v>
      </c>
      <c r="AG246" s="1345">
        <f>SUM(AG239:AG245)</f>
        <v>0</v>
      </c>
      <c r="AH246" s="1348">
        <f>SUM(AH239:AH245)</f>
        <v>0</v>
      </c>
      <c r="AI246" s="1346">
        <f>SUM(AI239:AI245)</f>
        <v>0</v>
      </c>
      <c r="AJ246" s="1347">
        <f>SUM(AJ239:AJ245)</f>
        <v>0</v>
      </c>
      <c r="AK246" s="1351">
        <f>SUM(AK239:AK245)</f>
        <v>0</v>
      </c>
      <c r="AL246" s="1352">
        <f>SUM(AC246,AE246,AH246,AI246)</f>
        <v>0</v>
      </c>
      <c r="AM246" s="672"/>
      <c r="AN246" s="672"/>
    </row>
    <row r="247" spans="2:40" ht="11.25" customHeight="1">
      <c r="B247" s="1308">
        <v>241</v>
      </c>
      <c r="C247" s="2339" t="s">
        <v>953</v>
      </c>
      <c r="D247" s="1321" t="s">
        <v>235</v>
      </c>
      <c r="E247" s="1321" t="s">
        <v>273</v>
      </c>
      <c r="F247" s="1322"/>
      <c r="G247" s="1323"/>
      <c r="H247" s="1324"/>
      <c r="I247" s="1324"/>
      <c r="J247" s="1324"/>
      <c r="K247" s="1324"/>
      <c r="L247" s="1324"/>
      <c r="M247" s="1325"/>
      <c r="N247" s="1326"/>
      <c r="O247" s="1324"/>
      <c r="P247" s="1324"/>
      <c r="Q247" s="1324"/>
      <c r="R247" s="1326"/>
      <c r="S247" s="1324"/>
      <c r="T247" s="1325"/>
      <c r="U247" s="1325"/>
      <c r="V247" s="1327"/>
      <c r="W247" s="1328"/>
      <c r="X247" s="1329"/>
      <c r="Y247" s="1330">
        <f t="shared" ref="Y247:Y253" si="153">+$I247*(W247+X247)</f>
        <v>0</v>
      </c>
      <c r="Z247" s="1331">
        <f t="shared" si="124"/>
        <v>0</v>
      </c>
      <c r="AA247" s="2758"/>
      <c r="AB247" s="2759"/>
      <c r="AC247" s="2759"/>
      <c r="AD247" s="2759"/>
      <c r="AE247" s="2760"/>
      <c r="AF247" s="2761"/>
      <c r="AG247" s="1330">
        <f t="shared" ref="AG247:AG253" si="154">+$K247*(W247+X247)</f>
        <v>0</v>
      </c>
      <c r="AH247" s="2759"/>
      <c r="AI247" s="2774"/>
      <c r="AJ247" s="1332"/>
      <c r="AK247" s="1333"/>
      <c r="AL247" s="2777"/>
      <c r="AM247" s="330"/>
      <c r="AN247" s="330"/>
    </row>
    <row r="248" spans="2:40" ht="12" customHeight="1">
      <c r="B248" s="1309">
        <v>242</v>
      </c>
      <c r="C248" s="2340" t="s">
        <v>953</v>
      </c>
      <c r="D248" s="1334" t="s">
        <v>237</v>
      </c>
      <c r="E248" s="1335" t="s">
        <v>273</v>
      </c>
      <c r="F248" s="1336"/>
      <c r="G248" s="1324"/>
      <c r="H248" s="1324"/>
      <c r="I248" s="1324"/>
      <c r="J248" s="1324"/>
      <c r="K248" s="1324"/>
      <c r="L248" s="1324"/>
      <c r="M248" s="1325"/>
      <c r="N248" s="1337"/>
      <c r="O248" s="1324"/>
      <c r="P248" s="1324"/>
      <c r="Q248" s="1324"/>
      <c r="R248" s="1337"/>
      <c r="S248" s="1324"/>
      <c r="T248" s="1325"/>
      <c r="U248" s="1325"/>
      <c r="V248" s="1327"/>
      <c r="W248" s="1328"/>
      <c r="X248" s="1329"/>
      <c r="Y248" s="1338">
        <f t="shared" si="153"/>
        <v>0</v>
      </c>
      <c r="Z248" s="1339">
        <f t="shared" si="124"/>
        <v>0</v>
      </c>
      <c r="AA248" s="2762"/>
      <c r="AB248" s="2763"/>
      <c r="AC248" s="2763"/>
      <c r="AD248" s="2763"/>
      <c r="AE248" s="2764"/>
      <c r="AF248" s="2765"/>
      <c r="AG248" s="1338">
        <f t="shared" si="154"/>
        <v>0</v>
      </c>
      <c r="AH248" s="2763"/>
      <c r="AI248" s="2775"/>
      <c r="AJ248" s="1340"/>
      <c r="AK248" s="1341"/>
      <c r="AL248" s="2778"/>
      <c r="AM248" s="330"/>
      <c r="AN248" s="330"/>
    </row>
    <row r="249" spans="2:40" ht="12.75">
      <c r="B249" s="1309">
        <v>243</v>
      </c>
      <c r="C249" s="2340" t="s">
        <v>953</v>
      </c>
      <c r="D249" s="1334" t="s">
        <v>238</v>
      </c>
      <c r="E249" s="1335" t="s">
        <v>273</v>
      </c>
      <c r="F249" s="1336"/>
      <c r="G249" s="1324"/>
      <c r="H249" s="1324"/>
      <c r="I249" s="1324"/>
      <c r="J249" s="1324"/>
      <c r="K249" s="1324"/>
      <c r="L249" s="1325"/>
      <c r="M249" s="1325"/>
      <c r="N249" s="1337"/>
      <c r="O249" s="1324"/>
      <c r="P249" s="1324"/>
      <c r="Q249" s="1324"/>
      <c r="R249" s="1337"/>
      <c r="S249" s="1324"/>
      <c r="T249" s="1325"/>
      <c r="U249" s="1325"/>
      <c r="V249" s="1327"/>
      <c r="W249" s="1328"/>
      <c r="X249" s="1329"/>
      <c r="Y249" s="1338">
        <f t="shared" si="153"/>
        <v>0</v>
      </c>
      <c r="Z249" s="1339">
        <f t="shared" si="124"/>
        <v>0</v>
      </c>
      <c r="AA249" s="2762"/>
      <c r="AB249" s="2763"/>
      <c r="AC249" s="2763"/>
      <c r="AD249" s="2763"/>
      <c r="AE249" s="2764"/>
      <c r="AF249" s="2766"/>
      <c r="AG249" s="1338">
        <f t="shared" si="154"/>
        <v>0</v>
      </c>
      <c r="AH249" s="2763"/>
      <c r="AI249" s="2775"/>
      <c r="AJ249" s="1340"/>
      <c r="AK249" s="1341"/>
      <c r="AL249" s="2778"/>
      <c r="AM249" s="330"/>
      <c r="AN249" s="330"/>
    </row>
    <row r="250" spans="2:40" ht="12.75">
      <c r="B250" s="1309">
        <v>244</v>
      </c>
      <c r="C250" s="2340" t="s">
        <v>953</v>
      </c>
      <c r="D250" s="1334" t="s">
        <v>239</v>
      </c>
      <c r="E250" s="1335" t="s">
        <v>273</v>
      </c>
      <c r="F250" s="1336"/>
      <c r="G250" s="1324"/>
      <c r="H250" s="1324"/>
      <c r="I250" s="1324"/>
      <c r="J250" s="1324"/>
      <c r="K250" s="1324"/>
      <c r="L250" s="1325"/>
      <c r="M250" s="1325"/>
      <c r="N250" s="1337"/>
      <c r="O250" s="1324"/>
      <c r="P250" s="1324"/>
      <c r="Q250" s="1324"/>
      <c r="R250" s="1337"/>
      <c r="S250" s="1324"/>
      <c r="T250" s="1325"/>
      <c r="U250" s="1325"/>
      <c r="V250" s="1327"/>
      <c r="W250" s="1328"/>
      <c r="X250" s="1329"/>
      <c r="Y250" s="1338">
        <f t="shared" si="153"/>
        <v>0</v>
      </c>
      <c r="Z250" s="1339">
        <f t="shared" si="124"/>
        <v>0</v>
      </c>
      <c r="AA250" s="2762"/>
      <c r="AB250" s="2763"/>
      <c r="AC250" s="2763"/>
      <c r="AD250" s="2767"/>
      <c r="AE250" s="2768"/>
      <c r="AF250" s="2765"/>
      <c r="AG250" s="1338">
        <f t="shared" si="154"/>
        <v>0</v>
      </c>
      <c r="AH250" s="2763"/>
      <c r="AI250" s="2775"/>
      <c r="AJ250" s="1340"/>
      <c r="AK250" s="1341"/>
      <c r="AL250" s="2778"/>
      <c r="AM250" s="330"/>
      <c r="AN250" s="330"/>
    </row>
    <row r="251" spans="2:40" ht="12.75">
      <c r="B251" s="1309">
        <v>245</v>
      </c>
      <c r="C251" s="2340" t="s">
        <v>953</v>
      </c>
      <c r="D251" s="1334" t="s">
        <v>240</v>
      </c>
      <c r="E251" s="1335" t="s">
        <v>273</v>
      </c>
      <c r="F251" s="1336"/>
      <c r="G251" s="1324"/>
      <c r="H251" s="1324"/>
      <c r="I251" s="1324"/>
      <c r="J251" s="1324"/>
      <c r="K251" s="1324"/>
      <c r="L251" s="1325"/>
      <c r="M251" s="1325"/>
      <c r="N251" s="1337"/>
      <c r="O251" s="1324"/>
      <c r="P251" s="1324"/>
      <c r="Q251" s="1324"/>
      <c r="R251" s="1337"/>
      <c r="S251" s="1324"/>
      <c r="T251" s="1325"/>
      <c r="U251" s="1325"/>
      <c r="V251" s="1327"/>
      <c r="W251" s="1328"/>
      <c r="X251" s="1329"/>
      <c r="Y251" s="1338">
        <f t="shared" si="153"/>
        <v>0</v>
      </c>
      <c r="Z251" s="1339">
        <f t="shared" si="124"/>
        <v>0</v>
      </c>
      <c r="AA251" s="2762"/>
      <c r="AB251" s="2763"/>
      <c r="AC251" s="2763"/>
      <c r="AD251" s="2767"/>
      <c r="AE251" s="2768"/>
      <c r="AF251" s="2765"/>
      <c r="AG251" s="1338">
        <f t="shared" si="154"/>
        <v>0</v>
      </c>
      <c r="AH251" s="2763"/>
      <c r="AI251" s="2775"/>
      <c r="AJ251" s="1340"/>
      <c r="AK251" s="1341"/>
      <c r="AL251" s="2778"/>
      <c r="AM251" s="330"/>
      <c r="AN251" s="330"/>
    </row>
    <row r="252" spans="2:40" ht="12.75">
      <c r="B252" s="1309">
        <v>246</v>
      </c>
      <c r="C252" s="2340" t="s">
        <v>953</v>
      </c>
      <c r="D252" s="1334" t="s">
        <v>241</v>
      </c>
      <c r="E252" s="1335" t="s">
        <v>273</v>
      </c>
      <c r="F252" s="1336"/>
      <c r="G252" s="1324"/>
      <c r="H252" s="1324"/>
      <c r="I252" s="1324"/>
      <c r="J252" s="1324"/>
      <c r="K252" s="1324"/>
      <c r="L252" s="1325"/>
      <c r="M252" s="1325"/>
      <c r="N252" s="1337"/>
      <c r="O252" s="1324"/>
      <c r="P252" s="1324"/>
      <c r="Q252" s="1324"/>
      <c r="R252" s="1337"/>
      <c r="S252" s="1324"/>
      <c r="T252" s="1325"/>
      <c r="U252" s="1325"/>
      <c r="V252" s="1327"/>
      <c r="W252" s="1328"/>
      <c r="X252" s="1329"/>
      <c r="Y252" s="1338">
        <f t="shared" si="153"/>
        <v>0</v>
      </c>
      <c r="Z252" s="1339">
        <f t="shared" si="124"/>
        <v>0</v>
      </c>
      <c r="AA252" s="2762"/>
      <c r="AB252" s="2763"/>
      <c r="AC252" s="2763"/>
      <c r="AD252" s="2767"/>
      <c r="AE252" s="2768"/>
      <c r="AF252" s="2765"/>
      <c r="AG252" s="1338">
        <f t="shared" si="154"/>
        <v>0</v>
      </c>
      <c r="AH252" s="2763"/>
      <c r="AI252" s="2775"/>
      <c r="AJ252" s="1340"/>
      <c r="AK252" s="1341"/>
      <c r="AL252" s="2778"/>
      <c r="AM252" s="330"/>
      <c r="AN252" s="330"/>
    </row>
    <row r="253" spans="2:40" ht="12.75">
      <c r="B253" s="1309">
        <v>247</v>
      </c>
      <c r="C253" s="2345" t="s">
        <v>953</v>
      </c>
      <c r="D253" s="2346" t="s">
        <v>242</v>
      </c>
      <c r="E253" s="2347" t="s">
        <v>273</v>
      </c>
      <c r="F253" s="2348"/>
      <c r="G253" s="2349"/>
      <c r="H253" s="2349"/>
      <c r="I253" s="2349"/>
      <c r="J253" s="2349"/>
      <c r="K253" s="2349"/>
      <c r="L253" s="2350"/>
      <c r="M253" s="2350"/>
      <c r="N253" s="2351"/>
      <c r="O253" s="2349"/>
      <c r="P253" s="2349"/>
      <c r="Q253" s="2349"/>
      <c r="R253" s="2351"/>
      <c r="S253" s="2349"/>
      <c r="T253" s="2350"/>
      <c r="U253" s="2350"/>
      <c r="V253" s="2352"/>
      <c r="W253" s="2353"/>
      <c r="X253" s="2354"/>
      <c r="Y253" s="2355">
        <f t="shared" si="153"/>
        <v>0</v>
      </c>
      <c r="Z253" s="2356">
        <f t="shared" si="124"/>
        <v>0</v>
      </c>
      <c r="AA253" s="2769"/>
      <c r="AB253" s="2770"/>
      <c r="AC253" s="2770"/>
      <c r="AD253" s="2771"/>
      <c r="AE253" s="2772"/>
      <c r="AF253" s="2773"/>
      <c r="AG253" s="2355">
        <f t="shared" si="154"/>
        <v>0</v>
      </c>
      <c r="AH253" s="2770"/>
      <c r="AI253" s="2776"/>
      <c r="AJ253" s="2357"/>
      <c r="AK253" s="2358"/>
      <c r="AL253" s="2779"/>
      <c r="AM253" s="330"/>
      <c r="AN253" s="330"/>
    </row>
    <row r="254" spans="2:40" s="673" customFormat="1" ht="13.5" thickBot="1">
      <c r="B254" s="2343">
        <v>248</v>
      </c>
      <c r="C254" s="2344" t="s">
        <v>954</v>
      </c>
      <c r="D254" s="1342" t="s">
        <v>243</v>
      </c>
      <c r="E254" s="1335" t="s">
        <v>273</v>
      </c>
      <c r="F254" s="1371">
        <f t="shared" ref="F254:V254" si="155">SUM(F247:F253)</f>
        <v>0</v>
      </c>
      <c r="G254" s="1372">
        <f t="shared" si="155"/>
        <v>0</v>
      </c>
      <c r="H254" s="1372">
        <f t="shared" si="155"/>
        <v>0</v>
      </c>
      <c r="I254" s="1372">
        <f t="shared" si="155"/>
        <v>0</v>
      </c>
      <c r="J254" s="1372">
        <f t="shared" si="155"/>
        <v>0</v>
      </c>
      <c r="K254" s="1372">
        <f t="shared" si="155"/>
        <v>0</v>
      </c>
      <c r="L254" s="1349">
        <f t="shared" si="155"/>
        <v>0</v>
      </c>
      <c r="M254" s="1349">
        <f t="shared" si="155"/>
        <v>0</v>
      </c>
      <c r="N254" s="1346">
        <f t="shared" si="155"/>
        <v>0</v>
      </c>
      <c r="O254" s="1372">
        <f t="shared" si="155"/>
        <v>0</v>
      </c>
      <c r="P254" s="1372">
        <f t="shared" si="155"/>
        <v>0</v>
      </c>
      <c r="Q254" s="1372">
        <f t="shared" si="155"/>
        <v>0</v>
      </c>
      <c r="R254" s="1346">
        <f t="shared" si="155"/>
        <v>0</v>
      </c>
      <c r="S254" s="1372">
        <f t="shared" si="155"/>
        <v>0</v>
      </c>
      <c r="T254" s="1349">
        <f t="shared" si="155"/>
        <v>0</v>
      </c>
      <c r="U254" s="1349">
        <f t="shared" si="155"/>
        <v>0</v>
      </c>
      <c r="V254" s="1350">
        <f t="shared" si="155"/>
        <v>0</v>
      </c>
      <c r="W254" s="1343"/>
      <c r="X254" s="1344"/>
      <c r="Y254" s="1345">
        <f t="shared" ref="Y254:Z254" si="156">SUM(Y247:Y253)</f>
        <v>0</v>
      </c>
      <c r="Z254" s="1346">
        <f t="shared" si="156"/>
        <v>0</v>
      </c>
      <c r="AA254" s="1347">
        <f t="shared" ref="AA254:AE254" si="157">SUM(AA247:AA253)</f>
        <v>0</v>
      </c>
      <c r="AB254" s="1348">
        <f t="shared" si="157"/>
        <v>0</v>
      </c>
      <c r="AC254" s="1348">
        <f t="shared" si="157"/>
        <v>0</v>
      </c>
      <c r="AD254" s="1349">
        <f t="shared" si="157"/>
        <v>0</v>
      </c>
      <c r="AE254" s="1350">
        <f t="shared" si="157"/>
        <v>0</v>
      </c>
      <c r="AF254" s="1346">
        <f>SUM(Y254,AA254,AB254,AD254)</f>
        <v>0</v>
      </c>
      <c r="AG254" s="1345">
        <f>SUM(AG247:AG253)</f>
        <v>0</v>
      </c>
      <c r="AH254" s="1348">
        <f>SUM(AH247:AH253)</f>
        <v>0</v>
      </c>
      <c r="AI254" s="1346">
        <f>SUM(AI247:AI253)</f>
        <v>0</v>
      </c>
      <c r="AJ254" s="1347">
        <f>SUM(AJ247:AJ253)</f>
        <v>0</v>
      </c>
      <c r="AK254" s="1351">
        <f>SUM(AK247:AK253)</f>
        <v>0</v>
      </c>
      <c r="AL254" s="1352">
        <f>SUM(AC254,AE254,AH254,AI254)</f>
        <v>0</v>
      </c>
      <c r="AM254" s="672"/>
      <c r="AN254" s="672"/>
    </row>
    <row r="255" spans="2:40" ht="11.25" customHeight="1">
      <c r="B255" s="1308">
        <v>249</v>
      </c>
      <c r="C255" s="2339" t="s">
        <v>953</v>
      </c>
      <c r="D255" s="1321" t="s">
        <v>235</v>
      </c>
      <c r="E255" s="1321" t="s">
        <v>274</v>
      </c>
      <c r="F255" s="1322"/>
      <c r="G255" s="1323"/>
      <c r="H255" s="1324"/>
      <c r="I255" s="1324"/>
      <c r="J255" s="1324"/>
      <c r="K255" s="1324"/>
      <c r="L255" s="1324"/>
      <c r="M255" s="1325"/>
      <c r="N255" s="1326"/>
      <c r="O255" s="1324"/>
      <c r="P255" s="1324"/>
      <c r="Q255" s="1324"/>
      <c r="R255" s="1326"/>
      <c r="S255" s="1324"/>
      <c r="T255" s="1325"/>
      <c r="U255" s="1325"/>
      <c r="V255" s="1327"/>
      <c r="W255" s="1328"/>
      <c r="X255" s="1329"/>
      <c r="Y255" s="1330">
        <f t="shared" ref="Y255:Y261" si="158">+$I255*(W255+X255)</f>
        <v>0</v>
      </c>
      <c r="Z255" s="1331">
        <f t="shared" si="124"/>
        <v>0</v>
      </c>
      <c r="AA255" s="2758"/>
      <c r="AB255" s="2759"/>
      <c r="AC255" s="2759"/>
      <c r="AD255" s="2759"/>
      <c r="AE255" s="2760"/>
      <c r="AF255" s="2761"/>
      <c r="AG255" s="1330">
        <f t="shared" ref="AG255:AG261" si="159">+$K255*(W255+X255)</f>
        <v>0</v>
      </c>
      <c r="AH255" s="2759"/>
      <c r="AI255" s="2774"/>
      <c r="AJ255" s="1332"/>
      <c r="AK255" s="1333"/>
      <c r="AL255" s="2777"/>
      <c r="AM255" s="330"/>
      <c r="AN255" s="330"/>
    </row>
    <row r="256" spans="2:40" ht="12" customHeight="1">
      <c r="B256" s="1309">
        <v>250</v>
      </c>
      <c r="C256" s="2340" t="s">
        <v>953</v>
      </c>
      <c r="D256" s="1334" t="s">
        <v>237</v>
      </c>
      <c r="E256" s="1335" t="s">
        <v>274</v>
      </c>
      <c r="F256" s="1336"/>
      <c r="G256" s="1324"/>
      <c r="H256" s="1324"/>
      <c r="I256" s="1324"/>
      <c r="J256" s="1324"/>
      <c r="K256" s="1324"/>
      <c r="L256" s="1324"/>
      <c r="M256" s="1325"/>
      <c r="N256" s="1337"/>
      <c r="O256" s="1324"/>
      <c r="P256" s="1324"/>
      <c r="Q256" s="1324"/>
      <c r="R256" s="1337"/>
      <c r="S256" s="1324"/>
      <c r="T256" s="1325"/>
      <c r="U256" s="1325"/>
      <c r="V256" s="1327"/>
      <c r="W256" s="1328"/>
      <c r="X256" s="1329"/>
      <c r="Y256" s="1338">
        <f t="shared" si="158"/>
        <v>0</v>
      </c>
      <c r="Z256" s="1339">
        <f t="shared" si="124"/>
        <v>0</v>
      </c>
      <c r="AA256" s="2762"/>
      <c r="AB256" s="2763"/>
      <c r="AC256" s="2763"/>
      <c r="AD256" s="2763"/>
      <c r="AE256" s="2764"/>
      <c r="AF256" s="2765"/>
      <c r="AG256" s="1338">
        <f t="shared" si="159"/>
        <v>0</v>
      </c>
      <c r="AH256" s="2763"/>
      <c r="AI256" s="2775"/>
      <c r="AJ256" s="1340"/>
      <c r="AK256" s="1341"/>
      <c r="AL256" s="2778"/>
      <c r="AM256" s="330"/>
      <c r="AN256" s="330"/>
    </row>
    <row r="257" spans="2:40" ht="12.75">
      <c r="B257" s="1309">
        <v>251</v>
      </c>
      <c r="C257" s="2340" t="s">
        <v>953</v>
      </c>
      <c r="D257" s="1334" t="s">
        <v>238</v>
      </c>
      <c r="E257" s="1335" t="s">
        <v>274</v>
      </c>
      <c r="F257" s="1336"/>
      <c r="G257" s="1324"/>
      <c r="H257" s="1324"/>
      <c r="I257" s="1324"/>
      <c r="J257" s="1324"/>
      <c r="K257" s="1324"/>
      <c r="L257" s="1325"/>
      <c r="M257" s="1325"/>
      <c r="N257" s="1337"/>
      <c r="O257" s="1324"/>
      <c r="P257" s="1324"/>
      <c r="Q257" s="1324"/>
      <c r="R257" s="1337"/>
      <c r="S257" s="1324"/>
      <c r="T257" s="1325"/>
      <c r="U257" s="1325"/>
      <c r="V257" s="1327"/>
      <c r="W257" s="1328"/>
      <c r="X257" s="1329"/>
      <c r="Y257" s="1338">
        <f t="shared" si="158"/>
        <v>0</v>
      </c>
      <c r="Z257" s="1339">
        <f t="shared" si="124"/>
        <v>0</v>
      </c>
      <c r="AA257" s="2762"/>
      <c r="AB257" s="2763"/>
      <c r="AC257" s="2763"/>
      <c r="AD257" s="2763"/>
      <c r="AE257" s="2764"/>
      <c r="AF257" s="2766"/>
      <c r="AG257" s="1338">
        <f t="shared" si="159"/>
        <v>0</v>
      </c>
      <c r="AH257" s="2763"/>
      <c r="AI257" s="2775"/>
      <c r="AJ257" s="1340"/>
      <c r="AK257" s="1341"/>
      <c r="AL257" s="2778"/>
      <c r="AM257" s="330"/>
      <c r="AN257" s="330"/>
    </row>
    <row r="258" spans="2:40" ht="12.75">
      <c r="B258" s="1309">
        <v>252</v>
      </c>
      <c r="C258" s="2340" t="s">
        <v>953</v>
      </c>
      <c r="D258" s="1334" t="s">
        <v>239</v>
      </c>
      <c r="E258" s="1335" t="s">
        <v>274</v>
      </c>
      <c r="F258" s="1336"/>
      <c r="G258" s="1324"/>
      <c r="H258" s="1324"/>
      <c r="I258" s="1324"/>
      <c r="J258" s="1324"/>
      <c r="K258" s="1324"/>
      <c r="L258" s="1325"/>
      <c r="M258" s="1325"/>
      <c r="N258" s="1337"/>
      <c r="O258" s="1324"/>
      <c r="P258" s="1324"/>
      <c r="Q258" s="1324"/>
      <c r="R258" s="1337"/>
      <c r="S258" s="1324"/>
      <c r="T258" s="1325"/>
      <c r="U258" s="1325"/>
      <c r="V258" s="1327"/>
      <c r="W258" s="1328"/>
      <c r="X258" s="1329"/>
      <c r="Y258" s="1338">
        <f t="shared" si="158"/>
        <v>0</v>
      </c>
      <c r="Z258" s="1339">
        <f t="shared" si="124"/>
        <v>0</v>
      </c>
      <c r="AA258" s="2762"/>
      <c r="AB258" s="2763"/>
      <c r="AC258" s="2763"/>
      <c r="AD258" s="2767"/>
      <c r="AE258" s="2768"/>
      <c r="AF258" s="2765"/>
      <c r="AG258" s="1338">
        <f t="shared" si="159"/>
        <v>0</v>
      </c>
      <c r="AH258" s="2763"/>
      <c r="AI258" s="2775"/>
      <c r="AJ258" s="1340"/>
      <c r="AK258" s="1341"/>
      <c r="AL258" s="2778"/>
      <c r="AM258" s="330"/>
      <c r="AN258" s="330"/>
    </row>
    <row r="259" spans="2:40" ht="12.75">
      <c r="B259" s="1309">
        <v>253</v>
      </c>
      <c r="C259" s="2340" t="s">
        <v>953</v>
      </c>
      <c r="D259" s="1334" t="s">
        <v>240</v>
      </c>
      <c r="E259" s="1335" t="s">
        <v>274</v>
      </c>
      <c r="F259" s="1336"/>
      <c r="G259" s="1324"/>
      <c r="H259" s="1324"/>
      <c r="I259" s="1324"/>
      <c r="J259" s="1324"/>
      <c r="K259" s="1324"/>
      <c r="L259" s="1325"/>
      <c r="M259" s="1325"/>
      <c r="N259" s="1337"/>
      <c r="O259" s="1324"/>
      <c r="P259" s="1324"/>
      <c r="Q259" s="1324"/>
      <c r="R259" s="1337"/>
      <c r="S259" s="1324"/>
      <c r="T259" s="1325"/>
      <c r="U259" s="1325"/>
      <c r="V259" s="1327"/>
      <c r="W259" s="1328"/>
      <c r="X259" s="1329"/>
      <c r="Y259" s="1338">
        <f t="shared" si="158"/>
        <v>0</v>
      </c>
      <c r="Z259" s="1339">
        <f t="shared" si="124"/>
        <v>0</v>
      </c>
      <c r="AA259" s="2762"/>
      <c r="AB259" s="2763"/>
      <c r="AC259" s="2763"/>
      <c r="AD259" s="2767"/>
      <c r="AE259" s="2768"/>
      <c r="AF259" s="2765"/>
      <c r="AG259" s="1338">
        <f t="shared" si="159"/>
        <v>0</v>
      </c>
      <c r="AH259" s="2763"/>
      <c r="AI259" s="2775"/>
      <c r="AJ259" s="1340"/>
      <c r="AK259" s="1341"/>
      <c r="AL259" s="2778"/>
      <c r="AM259" s="330"/>
      <c r="AN259" s="330"/>
    </row>
    <row r="260" spans="2:40" ht="12.75">
      <c r="B260" s="1309">
        <v>254</v>
      </c>
      <c r="C260" s="2340" t="s">
        <v>953</v>
      </c>
      <c r="D260" s="1334" t="s">
        <v>241</v>
      </c>
      <c r="E260" s="1335" t="s">
        <v>274</v>
      </c>
      <c r="F260" s="1336"/>
      <c r="G260" s="1324"/>
      <c r="H260" s="1324"/>
      <c r="I260" s="1324"/>
      <c r="J260" s="1324"/>
      <c r="K260" s="1324"/>
      <c r="L260" s="1325"/>
      <c r="M260" s="1325"/>
      <c r="N260" s="1337"/>
      <c r="O260" s="1324"/>
      <c r="P260" s="1324"/>
      <c r="Q260" s="1324"/>
      <c r="R260" s="1337"/>
      <c r="S260" s="1324"/>
      <c r="T260" s="1325"/>
      <c r="U260" s="1325"/>
      <c r="V260" s="1327"/>
      <c r="W260" s="1328"/>
      <c r="X260" s="1329"/>
      <c r="Y260" s="1338">
        <f t="shared" si="158"/>
        <v>0</v>
      </c>
      <c r="Z260" s="1339">
        <f t="shared" si="124"/>
        <v>0</v>
      </c>
      <c r="AA260" s="2762"/>
      <c r="AB260" s="2763"/>
      <c r="AC260" s="2763"/>
      <c r="AD260" s="2767"/>
      <c r="AE260" s="2768"/>
      <c r="AF260" s="2765"/>
      <c r="AG260" s="1338">
        <f t="shared" si="159"/>
        <v>0</v>
      </c>
      <c r="AH260" s="2763"/>
      <c r="AI260" s="2775"/>
      <c r="AJ260" s="1340"/>
      <c r="AK260" s="1341"/>
      <c r="AL260" s="2778"/>
      <c r="AM260" s="330"/>
      <c r="AN260" s="330"/>
    </row>
    <row r="261" spans="2:40" ht="12.75">
      <c r="B261" s="1309">
        <v>255</v>
      </c>
      <c r="C261" s="2345" t="s">
        <v>953</v>
      </c>
      <c r="D261" s="2346" t="s">
        <v>242</v>
      </c>
      <c r="E261" s="2347" t="s">
        <v>274</v>
      </c>
      <c r="F261" s="2348"/>
      <c r="G261" s="2349"/>
      <c r="H261" s="2349"/>
      <c r="I261" s="2349"/>
      <c r="J261" s="2349"/>
      <c r="K261" s="2349"/>
      <c r="L261" s="2350"/>
      <c r="M261" s="2350"/>
      <c r="N261" s="2351"/>
      <c r="O261" s="2349"/>
      <c r="P261" s="2349"/>
      <c r="Q261" s="2349"/>
      <c r="R261" s="2351"/>
      <c r="S261" s="2349"/>
      <c r="T261" s="2350"/>
      <c r="U261" s="2350"/>
      <c r="V261" s="2352"/>
      <c r="W261" s="2353"/>
      <c r="X261" s="2354"/>
      <c r="Y261" s="2355">
        <f t="shared" si="158"/>
        <v>0</v>
      </c>
      <c r="Z261" s="2356">
        <f t="shared" si="124"/>
        <v>0</v>
      </c>
      <c r="AA261" s="2769"/>
      <c r="AB261" s="2770"/>
      <c r="AC261" s="2770"/>
      <c r="AD261" s="2771"/>
      <c r="AE261" s="2772"/>
      <c r="AF261" s="2773"/>
      <c r="AG261" s="2355">
        <f t="shared" si="159"/>
        <v>0</v>
      </c>
      <c r="AH261" s="2770"/>
      <c r="AI261" s="2776"/>
      <c r="AJ261" s="2357"/>
      <c r="AK261" s="2358"/>
      <c r="AL261" s="2779"/>
      <c r="AM261" s="330"/>
      <c r="AN261" s="330"/>
    </row>
    <row r="262" spans="2:40" s="673" customFormat="1" ht="13.5" thickBot="1">
      <c r="B262" s="2343">
        <v>256</v>
      </c>
      <c r="C262" s="2344" t="s">
        <v>954</v>
      </c>
      <c r="D262" s="1342" t="s">
        <v>243</v>
      </c>
      <c r="E262" s="1335" t="s">
        <v>274</v>
      </c>
      <c r="F262" s="1371">
        <f t="shared" ref="F262:V262" si="160">SUM(F255:F261)</f>
        <v>0</v>
      </c>
      <c r="G262" s="1372">
        <f t="shared" si="160"/>
        <v>0</v>
      </c>
      <c r="H262" s="1372">
        <f t="shared" si="160"/>
        <v>0</v>
      </c>
      <c r="I262" s="1372">
        <f t="shared" si="160"/>
        <v>0</v>
      </c>
      <c r="J262" s="1372">
        <f t="shared" si="160"/>
        <v>0</v>
      </c>
      <c r="K262" s="1372">
        <f t="shared" si="160"/>
        <v>0</v>
      </c>
      <c r="L262" s="1349">
        <f t="shared" si="160"/>
        <v>0</v>
      </c>
      <c r="M262" s="1349">
        <f t="shared" si="160"/>
        <v>0</v>
      </c>
      <c r="N262" s="1346">
        <f t="shared" si="160"/>
        <v>0</v>
      </c>
      <c r="O262" s="1372">
        <f t="shared" si="160"/>
        <v>0</v>
      </c>
      <c r="P262" s="1372">
        <f t="shared" si="160"/>
        <v>0</v>
      </c>
      <c r="Q262" s="1372">
        <f t="shared" si="160"/>
        <v>0</v>
      </c>
      <c r="R262" s="1346">
        <f t="shared" si="160"/>
        <v>0</v>
      </c>
      <c r="S262" s="1372">
        <f t="shared" si="160"/>
        <v>0</v>
      </c>
      <c r="T262" s="1349">
        <f t="shared" si="160"/>
        <v>0</v>
      </c>
      <c r="U262" s="1349">
        <f t="shared" si="160"/>
        <v>0</v>
      </c>
      <c r="V262" s="1350">
        <f t="shared" si="160"/>
        <v>0</v>
      </c>
      <c r="W262" s="1343"/>
      <c r="X262" s="1344"/>
      <c r="Y262" s="1345">
        <f t="shared" ref="Y262:Z262" si="161">SUM(Y255:Y261)</f>
        <v>0</v>
      </c>
      <c r="Z262" s="1346">
        <f t="shared" si="161"/>
        <v>0</v>
      </c>
      <c r="AA262" s="1347">
        <f t="shared" ref="AA262:AE262" si="162">SUM(AA255:AA261)</f>
        <v>0</v>
      </c>
      <c r="AB262" s="1348">
        <f t="shared" si="162"/>
        <v>0</v>
      </c>
      <c r="AC262" s="1348">
        <f t="shared" si="162"/>
        <v>0</v>
      </c>
      <c r="AD262" s="1349">
        <f t="shared" si="162"/>
        <v>0</v>
      </c>
      <c r="AE262" s="1350">
        <f t="shared" si="162"/>
        <v>0</v>
      </c>
      <c r="AF262" s="1346">
        <f>SUM(Y262,AA262,AB262,AD262)</f>
        <v>0</v>
      </c>
      <c r="AG262" s="1345">
        <f>SUM(AG255:AG261)</f>
        <v>0</v>
      </c>
      <c r="AH262" s="1348">
        <f>SUM(AH255:AH261)</f>
        <v>0</v>
      </c>
      <c r="AI262" s="1346">
        <f>SUM(AI255:AI261)</f>
        <v>0</v>
      </c>
      <c r="AJ262" s="1347">
        <f>SUM(AJ255:AJ261)</f>
        <v>0</v>
      </c>
      <c r="AK262" s="1351">
        <f>SUM(AK255:AK261)</f>
        <v>0</v>
      </c>
      <c r="AL262" s="1352">
        <f>SUM(AC262,AE262,AH262,AI262)</f>
        <v>0</v>
      </c>
      <c r="AM262" s="672"/>
      <c r="AN262" s="672"/>
    </row>
    <row r="263" spans="2:40" ht="11.25" customHeight="1">
      <c r="B263" s="1308">
        <v>257</v>
      </c>
      <c r="C263" s="2339" t="s">
        <v>953</v>
      </c>
      <c r="D263" s="1321" t="s">
        <v>235</v>
      </c>
      <c r="E263" s="1321" t="s">
        <v>275</v>
      </c>
      <c r="F263" s="1322"/>
      <c r="G263" s="1323"/>
      <c r="H263" s="1324"/>
      <c r="I263" s="1324"/>
      <c r="J263" s="1324"/>
      <c r="K263" s="1324"/>
      <c r="L263" s="1324"/>
      <c r="M263" s="1325"/>
      <c r="N263" s="1326"/>
      <c r="O263" s="1324"/>
      <c r="P263" s="1324"/>
      <c r="Q263" s="1324"/>
      <c r="R263" s="1326"/>
      <c r="S263" s="1324"/>
      <c r="T263" s="1325"/>
      <c r="U263" s="1325"/>
      <c r="V263" s="1327"/>
      <c r="W263" s="1328"/>
      <c r="X263" s="1329"/>
      <c r="Y263" s="1330">
        <f t="shared" ref="Y263:Y269" si="163">+$I263*(W263+X263)</f>
        <v>0</v>
      </c>
      <c r="Z263" s="1331">
        <f t="shared" si="124"/>
        <v>0</v>
      </c>
      <c r="AA263" s="2758"/>
      <c r="AB263" s="2759"/>
      <c r="AC263" s="2759"/>
      <c r="AD263" s="2759"/>
      <c r="AE263" s="2760"/>
      <c r="AF263" s="2761"/>
      <c r="AG263" s="1330">
        <f t="shared" ref="AG263:AG269" si="164">+$K263*(W263+X263)</f>
        <v>0</v>
      </c>
      <c r="AH263" s="2759"/>
      <c r="AI263" s="2774"/>
      <c r="AJ263" s="1332"/>
      <c r="AK263" s="1333"/>
      <c r="AL263" s="2777"/>
      <c r="AM263" s="330"/>
      <c r="AN263" s="330"/>
    </row>
    <row r="264" spans="2:40" ht="12" customHeight="1">
      <c r="B264" s="1309">
        <v>258</v>
      </c>
      <c r="C264" s="2340" t="s">
        <v>953</v>
      </c>
      <c r="D264" s="1334" t="s">
        <v>237</v>
      </c>
      <c r="E264" s="1335" t="s">
        <v>275</v>
      </c>
      <c r="F264" s="1336"/>
      <c r="G264" s="1324"/>
      <c r="H264" s="1324"/>
      <c r="I264" s="1324"/>
      <c r="J264" s="1324"/>
      <c r="K264" s="1324"/>
      <c r="L264" s="1324"/>
      <c r="M264" s="1325"/>
      <c r="N264" s="1337"/>
      <c r="O264" s="1324"/>
      <c r="P264" s="1324"/>
      <c r="Q264" s="1324"/>
      <c r="R264" s="1337"/>
      <c r="S264" s="1324"/>
      <c r="T264" s="1325"/>
      <c r="U264" s="1325"/>
      <c r="V264" s="1327"/>
      <c r="W264" s="1328"/>
      <c r="X264" s="1329"/>
      <c r="Y264" s="1338">
        <f t="shared" si="163"/>
        <v>0</v>
      </c>
      <c r="Z264" s="1339">
        <f t="shared" ref="Z264:Z327" si="165">+$J264*(W264+X264)</f>
        <v>0</v>
      </c>
      <c r="AA264" s="2762"/>
      <c r="AB264" s="2763"/>
      <c r="AC264" s="2763"/>
      <c r="AD264" s="2763"/>
      <c r="AE264" s="2764"/>
      <c r="AF264" s="2765"/>
      <c r="AG264" s="1338">
        <f t="shared" si="164"/>
        <v>0</v>
      </c>
      <c r="AH264" s="2763"/>
      <c r="AI264" s="2775"/>
      <c r="AJ264" s="1340"/>
      <c r="AK264" s="1341"/>
      <c r="AL264" s="2778"/>
      <c r="AM264" s="330"/>
      <c r="AN264" s="330"/>
    </row>
    <row r="265" spans="2:40" ht="12.75">
      <c r="B265" s="1309">
        <v>259</v>
      </c>
      <c r="C265" s="2340" t="s">
        <v>953</v>
      </c>
      <c r="D265" s="1334" t="s">
        <v>238</v>
      </c>
      <c r="E265" s="1335" t="s">
        <v>275</v>
      </c>
      <c r="F265" s="1336"/>
      <c r="G265" s="1324"/>
      <c r="H265" s="1324"/>
      <c r="I265" s="1324"/>
      <c r="J265" s="1324"/>
      <c r="K265" s="1324"/>
      <c r="L265" s="1325"/>
      <c r="M265" s="1325"/>
      <c r="N265" s="1337"/>
      <c r="O265" s="1324"/>
      <c r="P265" s="1324"/>
      <c r="Q265" s="1324"/>
      <c r="R265" s="1337"/>
      <c r="S265" s="1324"/>
      <c r="T265" s="1325"/>
      <c r="U265" s="1325"/>
      <c r="V265" s="1327"/>
      <c r="W265" s="1328"/>
      <c r="X265" s="1329"/>
      <c r="Y265" s="1338">
        <f t="shared" si="163"/>
        <v>0</v>
      </c>
      <c r="Z265" s="1339">
        <f t="shared" si="165"/>
        <v>0</v>
      </c>
      <c r="AA265" s="2762"/>
      <c r="AB265" s="2763"/>
      <c r="AC265" s="2763"/>
      <c r="AD265" s="2763"/>
      <c r="AE265" s="2764"/>
      <c r="AF265" s="2766"/>
      <c r="AG265" s="1338">
        <f t="shared" si="164"/>
        <v>0</v>
      </c>
      <c r="AH265" s="2763"/>
      <c r="AI265" s="2775"/>
      <c r="AJ265" s="1340"/>
      <c r="AK265" s="1341"/>
      <c r="AL265" s="2778"/>
      <c r="AM265" s="330"/>
      <c r="AN265" s="330"/>
    </row>
    <row r="266" spans="2:40" ht="12.75">
      <c r="B266" s="1309">
        <v>260</v>
      </c>
      <c r="C266" s="2340" t="s">
        <v>953</v>
      </c>
      <c r="D266" s="1334" t="s">
        <v>239</v>
      </c>
      <c r="E266" s="1335" t="s">
        <v>275</v>
      </c>
      <c r="F266" s="1336"/>
      <c r="G266" s="1324"/>
      <c r="H266" s="1324"/>
      <c r="I266" s="1324"/>
      <c r="J266" s="1324"/>
      <c r="K266" s="1324"/>
      <c r="L266" s="1325"/>
      <c r="M266" s="1325"/>
      <c r="N266" s="1337"/>
      <c r="O266" s="1324"/>
      <c r="P266" s="1324"/>
      <c r="Q266" s="1324"/>
      <c r="R266" s="1337"/>
      <c r="S266" s="1324"/>
      <c r="T266" s="1325"/>
      <c r="U266" s="1325"/>
      <c r="V266" s="1327"/>
      <c r="W266" s="1328"/>
      <c r="X266" s="1329"/>
      <c r="Y266" s="1338">
        <f t="shared" si="163"/>
        <v>0</v>
      </c>
      <c r="Z266" s="1339">
        <f t="shared" si="165"/>
        <v>0</v>
      </c>
      <c r="AA266" s="2762"/>
      <c r="AB266" s="2763"/>
      <c r="AC266" s="2763"/>
      <c r="AD266" s="2767"/>
      <c r="AE266" s="2768"/>
      <c r="AF266" s="2765"/>
      <c r="AG266" s="1338">
        <f t="shared" si="164"/>
        <v>0</v>
      </c>
      <c r="AH266" s="2763"/>
      <c r="AI266" s="2775"/>
      <c r="AJ266" s="1340"/>
      <c r="AK266" s="1341"/>
      <c r="AL266" s="2778"/>
      <c r="AM266" s="330"/>
      <c r="AN266" s="330"/>
    </row>
    <row r="267" spans="2:40" ht="12.75">
      <c r="B267" s="1309">
        <v>261</v>
      </c>
      <c r="C267" s="2340" t="s">
        <v>953</v>
      </c>
      <c r="D267" s="1334" t="s">
        <v>240</v>
      </c>
      <c r="E267" s="1335" t="s">
        <v>275</v>
      </c>
      <c r="F267" s="1336"/>
      <c r="G267" s="1324"/>
      <c r="H267" s="1324"/>
      <c r="I267" s="1324"/>
      <c r="J267" s="1324"/>
      <c r="K267" s="1324"/>
      <c r="L267" s="1325"/>
      <c r="M267" s="1325"/>
      <c r="N267" s="1337"/>
      <c r="O267" s="1324"/>
      <c r="P267" s="1324"/>
      <c r="Q267" s="1324"/>
      <c r="R267" s="1337"/>
      <c r="S267" s="1324"/>
      <c r="T267" s="1325"/>
      <c r="U267" s="1325"/>
      <c r="V267" s="1327"/>
      <c r="W267" s="1328"/>
      <c r="X267" s="1329"/>
      <c r="Y267" s="1338">
        <f t="shared" si="163"/>
        <v>0</v>
      </c>
      <c r="Z267" s="1339">
        <f t="shared" si="165"/>
        <v>0</v>
      </c>
      <c r="AA267" s="2762"/>
      <c r="AB267" s="2763"/>
      <c r="AC267" s="2763"/>
      <c r="AD267" s="2767"/>
      <c r="AE267" s="2768"/>
      <c r="AF267" s="2765"/>
      <c r="AG267" s="1338">
        <f t="shared" si="164"/>
        <v>0</v>
      </c>
      <c r="AH267" s="2763"/>
      <c r="AI267" s="2775"/>
      <c r="AJ267" s="1340"/>
      <c r="AK267" s="1341"/>
      <c r="AL267" s="2778"/>
      <c r="AM267" s="330"/>
      <c r="AN267" s="330"/>
    </row>
    <row r="268" spans="2:40" ht="12.75">
      <c r="B268" s="1309">
        <v>262</v>
      </c>
      <c r="C268" s="2340" t="s">
        <v>953</v>
      </c>
      <c r="D268" s="1334" t="s">
        <v>241</v>
      </c>
      <c r="E268" s="1335" t="s">
        <v>275</v>
      </c>
      <c r="F268" s="1336"/>
      <c r="G268" s="1324"/>
      <c r="H268" s="1324"/>
      <c r="I268" s="1324"/>
      <c r="J268" s="1324"/>
      <c r="K268" s="1324"/>
      <c r="L268" s="1325"/>
      <c r="M268" s="1325"/>
      <c r="N268" s="1337"/>
      <c r="O268" s="1324"/>
      <c r="P268" s="1324"/>
      <c r="Q268" s="1324"/>
      <c r="R268" s="1337"/>
      <c r="S268" s="1324"/>
      <c r="T268" s="1325"/>
      <c r="U268" s="1325"/>
      <c r="V268" s="1327"/>
      <c r="W268" s="1328"/>
      <c r="X268" s="1329"/>
      <c r="Y268" s="1338">
        <f t="shared" si="163"/>
        <v>0</v>
      </c>
      <c r="Z268" s="1339">
        <f t="shared" si="165"/>
        <v>0</v>
      </c>
      <c r="AA268" s="2762"/>
      <c r="AB268" s="2763"/>
      <c r="AC268" s="2763"/>
      <c r="AD268" s="2767"/>
      <c r="AE268" s="2768"/>
      <c r="AF268" s="2765"/>
      <c r="AG268" s="1338">
        <f t="shared" si="164"/>
        <v>0</v>
      </c>
      <c r="AH268" s="2763"/>
      <c r="AI268" s="2775"/>
      <c r="AJ268" s="1340"/>
      <c r="AK268" s="1341"/>
      <c r="AL268" s="2778"/>
      <c r="AM268" s="330"/>
      <c r="AN268" s="330"/>
    </row>
    <row r="269" spans="2:40" ht="12.75">
      <c r="B269" s="1309">
        <v>263</v>
      </c>
      <c r="C269" s="2345" t="s">
        <v>953</v>
      </c>
      <c r="D269" s="2346" t="s">
        <v>242</v>
      </c>
      <c r="E269" s="2347" t="s">
        <v>275</v>
      </c>
      <c r="F269" s="2348"/>
      <c r="G269" s="2349"/>
      <c r="H269" s="2349"/>
      <c r="I269" s="2349"/>
      <c r="J269" s="2349"/>
      <c r="K269" s="2349"/>
      <c r="L269" s="2350"/>
      <c r="M269" s="2350"/>
      <c r="N269" s="2351"/>
      <c r="O269" s="2349"/>
      <c r="P269" s="2349"/>
      <c r="Q269" s="2349"/>
      <c r="R269" s="2351"/>
      <c r="S269" s="2349"/>
      <c r="T269" s="2350"/>
      <c r="U269" s="2350"/>
      <c r="V269" s="2352"/>
      <c r="W269" s="2353"/>
      <c r="X269" s="2354"/>
      <c r="Y269" s="2355">
        <f t="shared" si="163"/>
        <v>0</v>
      </c>
      <c r="Z269" s="2356">
        <f t="shared" si="165"/>
        <v>0</v>
      </c>
      <c r="AA269" s="2769"/>
      <c r="AB269" s="2770"/>
      <c r="AC269" s="2770"/>
      <c r="AD269" s="2771"/>
      <c r="AE269" s="2772"/>
      <c r="AF269" s="2773"/>
      <c r="AG269" s="2355">
        <f t="shared" si="164"/>
        <v>0</v>
      </c>
      <c r="AH269" s="2770"/>
      <c r="AI269" s="2776"/>
      <c r="AJ269" s="2357"/>
      <c r="AK269" s="2358"/>
      <c r="AL269" s="2779"/>
      <c r="AM269" s="330"/>
      <c r="AN269" s="330"/>
    </row>
    <row r="270" spans="2:40" s="673" customFormat="1" ht="13.5" thickBot="1">
      <c r="B270" s="2343">
        <v>264</v>
      </c>
      <c r="C270" s="2344" t="s">
        <v>954</v>
      </c>
      <c r="D270" s="1342" t="s">
        <v>243</v>
      </c>
      <c r="E270" s="1335" t="s">
        <v>275</v>
      </c>
      <c r="F270" s="1371">
        <f t="shared" ref="F270:V270" si="166">SUM(F263:F269)</f>
        <v>0</v>
      </c>
      <c r="G270" s="1372">
        <f t="shared" si="166"/>
        <v>0</v>
      </c>
      <c r="H270" s="1372">
        <f t="shared" si="166"/>
        <v>0</v>
      </c>
      <c r="I270" s="1372">
        <f t="shared" si="166"/>
        <v>0</v>
      </c>
      <c r="J270" s="1372">
        <f t="shared" si="166"/>
        <v>0</v>
      </c>
      <c r="K270" s="1372">
        <f t="shared" si="166"/>
        <v>0</v>
      </c>
      <c r="L270" s="1349">
        <f t="shared" si="166"/>
        <v>0</v>
      </c>
      <c r="M270" s="1349">
        <f t="shared" si="166"/>
        <v>0</v>
      </c>
      <c r="N270" s="1346">
        <f t="shared" si="166"/>
        <v>0</v>
      </c>
      <c r="O270" s="1372">
        <f t="shared" si="166"/>
        <v>0</v>
      </c>
      <c r="P270" s="1372">
        <f t="shared" si="166"/>
        <v>0</v>
      </c>
      <c r="Q270" s="1372">
        <f t="shared" si="166"/>
        <v>0</v>
      </c>
      <c r="R270" s="1346">
        <f t="shared" si="166"/>
        <v>0</v>
      </c>
      <c r="S270" s="1372">
        <f t="shared" si="166"/>
        <v>0</v>
      </c>
      <c r="T270" s="1349">
        <f t="shared" si="166"/>
        <v>0</v>
      </c>
      <c r="U270" s="1349">
        <f t="shared" si="166"/>
        <v>0</v>
      </c>
      <c r="V270" s="1350">
        <f t="shared" si="166"/>
        <v>0</v>
      </c>
      <c r="W270" s="1343"/>
      <c r="X270" s="1344"/>
      <c r="Y270" s="1345">
        <f t="shared" ref="Y270:Z270" si="167">SUM(Y263:Y269)</f>
        <v>0</v>
      </c>
      <c r="Z270" s="1346">
        <f t="shared" si="167"/>
        <v>0</v>
      </c>
      <c r="AA270" s="1347">
        <f t="shared" ref="AA270:AE270" si="168">SUM(AA263:AA269)</f>
        <v>0</v>
      </c>
      <c r="AB270" s="1348">
        <f t="shared" si="168"/>
        <v>0</v>
      </c>
      <c r="AC270" s="1348">
        <f t="shared" si="168"/>
        <v>0</v>
      </c>
      <c r="AD270" s="1349">
        <f t="shared" si="168"/>
        <v>0</v>
      </c>
      <c r="AE270" s="1350">
        <f t="shared" si="168"/>
        <v>0</v>
      </c>
      <c r="AF270" s="1346">
        <f>SUM(Y270,AA270,AB270,AD270)</f>
        <v>0</v>
      </c>
      <c r="AG270" s="1345">
        <f>SUM(AG263:AG269)</f>
        <v>0</v>
      </c>
      <c r="AH270" s="1348">
        <f>SUM(AH263:AH269)</f>
        <v>0</v>
      </c>
      <c r="AI270" s="1346">
        <f>SUM(AI263:AI269)</f>
        <v>0</v>
      </c>
      <c r="AJ270" s="1347">
        <f>SUM(AJ263:AJ269)</f>
        <v>0</v>
      </c>
      <c r="AK270" s="1351">
        <f>SUM(AK263:AK269)</f>
        <v>0</v>
      </c>
      <c r="AL270" s="1352">
        <f>SUM(AC270,AE270,AH270,AI270)</f>
        <v>0</v>
      </c>
      <c r="AM270" s="672"/>
      <c r="AN270" s="672"/>
    </row>
    <row r="271" spans="2:40" ht="11.25" customHeight="1">
      <c r="B271" s="1308">
        <v>265</v>
      </c>
      <c r="C271" s="2339" t="s">
        <v>953</v>
      </c>
      <c r="D271" s="1321" t="s">
        <v>235</v>
      </c>
      <c r="E271" s="1321" t="s">
        <v>276</v>
      </c>
      <c r="F271" s="1322"/>
      <c r="G271" s="1323"/>
      <c r="H271" s="1324"/>
      <c r="I271" s="1324"/>
      <c r="J271" s="1324"/>
      <c r="K271" s="1324"/>
      <c r="L271" s="1324"/>
      <c r="M271" s="1325"/>
      <c r="N271" s="1326"/>
      <c r="O271" s="1324"/>
      <c r="P271" s="1324"/>
      <c r="Q271" s="1324"/>
      <c r="R271" s="1326"/>
      <c r="S271" s="1324"/>
      <c r="T271" s="1325"/>
      <c r="U271" s="1325"/>
      <c r="V271" s="1327"/>
      <c r="W271" s="1328"/>
      <c r="X271" s="1329"/>
      <c r="Y271" s="1330">
        <f t="shared" ref="Y271:Y277" si="169">+$I271*(W271+X271)</f>
        <v>0</v>
      </c>
      <c r="Z271" s="1331">
        <f t="shared" si="165"/>
        <v>0</v>
      </c>
      <c r="AA271" s="2758"/>
      <c r="AB271" s="2759"/>
      <c r="AC271" s="2759"/>
      <c r="AD271" s="2759"/>
      <c r="AE271" s="2760"/>
      <c r="AF271" s="2761"/>
      <c r="AG271" s="1330">
        <f t="shared" ref="AG271:AG277" si="170">+$K271*(W271+X271)</f>
        <v>0</v>
      </c>
      <c r="AH271" s="2759"/>
      <c r="AI271" s="2774"/>
      <c r="AJ271" s="1332"/>
      <c r="AK271" s="1333"/>
      <c r="AL271" s="2777"/>
      <c r="AM271" s="330"/>
      <c r="AN271" s="330"/>
    </row>
    <row r="272" spans="2:40" ht="12" customHeight="1">
      <c r="B272" s="1309">
        <v>266</v>
      </c>
      <c r="C272" s="2340" t="s">
        <v>953</v>
      </c>
      <c r="D272" s="1334" t="s">
        <v>237</v>
      </c>
      <c r="E272" s="1335" t="s">
        <v>276</v>
      </c>
      <c r="F272" s="1336"/>
      <c r="G272" s="1324"/>
      <c r="H272" s="1324"/>
      <c r="I272" s="1324"/>
      <c r="J272" s="1324"/>
      <c r="K272" s="1324"/>
      <c r="L272" s="1324"/>
      <c r="M272" s="1325"/>
      <c r="N272" s="1337"/>
      <c r="O272" s="1324"/>
      <c r="P272" s="1324"/>
      <c r="Q272" s="1324"/>
      <c r="R272" s="1337"/>
      <c r="S272" s="1324"/>
      <c r="T272" s="1325"/>
      <c r="U272" s="1325"/>
      <c r="V272" s="1327"/>
      <c r="W272" s="1328"/>
      <c r="X272" s="1329"/>
      <c r="Y272" s="1338">
        <f t="shared" si="169"/>
        <v>0</v>
      </c>
      <c r="Z272" s="1339">
        <f t="shared" si="165"/>
        <v>0</v>
      </c>
      <c r="AA272" s="2762"/>
      <c r="AB272" s="2763"/>
      <c r="AC272" s="2763"/>
      <c r="AD272" s="2763"/>
      <c r="AE272" s="2764"/>
      <c r="AF272" s="2765"/>
      <c r="AG272" s="1338">
        <f t="shared" si="170"/>
        <v>0</v>
      </c>
      <c r="AH272" s="2763"/>
      <c r="AI272" s="2775"/>
      <c r="AJ272" s="1340"/>
      <c r="AK272" s="1341"/>
      <c r="AL272" s="2778"/>
      <c r="AM272" s="330"/>
      <c r="AN272" s="330"/>
    </row>
    <row r="273" spans="2:40" ht="12.75">
      <c r="B273" s="1309">
        <v>267</v>
      </c>
      <c r="C273" s="2340" t="s">
        <v>953</v>
      </c>
      <c r="D273" s="1334" t="s">
        <v>238</v>
      </c>
      <c r="E273" s="1335" t="s">
        <v>276</v>
      </c>
      <c r="F273" s="1336"/>
      <c r="G273" s="1324"/>
      <c r="H273" s="1324"/>
      <c r="I273" s="1324"/>
      <c r="J273" s="1324"/>
      <c r="K273" s="1324"/>
      <c r="L273" s="1325"/>
      <c r="M273" s="1325"/>
      <c r="N273" s="1337"/>
      <c r="O273" s="1324"/>
      <c r="P273" s="1324"/>
      <c r="Q273" s="1324"/>
      <c r="R273" s="1337"/>
      <c r="S273" s="1324"/>
      <c r="T273" s="1325"/>
      <c r="U273" s="1325"/>
      <c r="V273" s="1327"/>
      <c r="W273" s="1328"/>
      <c r="X273" s="1329"/>
      <c r="Y273" s="1338">
        <f t="shared" si="169"/>
        <v>0</v>
      </c>
      <c r="Z273" s="1339">
        <f t="shared" si="165"/>
        <v>0</v>
      </c>
      <c r="AA273" s="2762"/>
      <c r="AB273" s="2763"/>
      <c r="AC273" s="2763"/>
      <c r="AD273" s="2763"/>
      <c r="AE273" s="2764"/>
      <c r="AF273" s="2766"/>
      <c r="AG273" s="1338">
        <f t="shared" si="170"/>
        <v>0</v>
      </c>
      <c r="AH273" s="2763"/>
      <c r="AI273" s="2775"/>
      <c r="AJ273" s="1340"/>
      <c r="AK273" s="1341"/>
      <c r="AL273" s="2778"/>
      <c r="AM273" s="330"/>
      <c r="AN273" s="330"/>
    </row>
    <row r="274" spans="2:40" ht="12.75">
      <c r="B274" s="1309">
        <v>268</v>
      </c>
      <c r="C274" s="2340" t="s">
        <v>953</v>
      </c>
      <c r="D274" s="1334" t="s">
        <v>239</v>
      </c>
      <c r="E274" s="1335" t="s">
        <v>276</v>
      </c>
      <c r="F274" s="1336"/>
      <c r="G274" s="1324"/>
      <c r="H274" s="1324"/>
      <c r="I274" s="1324"/>
      <c r="J274" s="1324"/>
      <c r="K274" s="1324"/>
      <c r="L274" s="1325"/>
      <c r="M274" s="1325"/>
      <c r="N274" s="1337"/>
      <c r="O274" s="1324"/>
      <c r="P274" s="1324"/>
      <c r="Q274" s="1324"/>
      <c r="R274" s="1337"/>
      <c r="S274" s="1324"/>
      <c r="T274" s="1325"/>
      <c r="U274" s="1325"/>
      <c r="V274" s="1327"/>
      <c r="W274" s="1328"/>
      <c r="X274" s="1329"/>
      <c r="Y274" s="1338">
        <f t="shared" si="169"/>
        <v>0</v>
      </c>
      <c r="Z274" s="1339">
        <f t="shared" si="165"/>
        <v>0</v>
      </c>
      <c r="AA274" s="2762"/>
      <c r="AB274" s="2763"/>
      <c r="AC274" s="2763"/>
      <c r="AD274" s="2767"/>
      <c r="AE274" s="2768"/>
      <c r="AF274" s="2765"/>
      <c r="AG274" s="1338">
        <f t="shared" si="170"/>
        <v>0</v>
      </c>
      <c r="AH274" s="2763"/>
      <c r="AI274" s="2775"/>
      <c r="AJ274" s="1340"/>
      <c r="AK274" s="1341"/>
      <c r="AL274" s="2778"/>
      <c r="AM274" s="330"/>
      <c r="AN274" s="330"/>
    </row>
    <row r="275" spans="2:40" ht="12.75">
      <c r="B275" s="1309">
        <v>269</v>
      </c>
      <c r="C275" s="2340" t="s">
        <v>953</v>
      </c>
      <c r="D275" s="1334" t="s">
        <v>240</v>
      </c>
      <c r="E275" s="1335" t="s">
        <v>276</v>
      </c>
      <c r="F275" s="1336"/>
      <c r="G275" s="1324"/>
      <c r="H275" s="1324"/>
      <c r="I275" s="1324"/>
      <c r="J275" s="1324"/>
      <c r="K275" s="1324"/>
      <c r="L275" s="1325"/>
      <c r="M275" s="1325"/>
      <c r="N275" s="1337"/>
      <c r="O275" s="1324"/>
      <c r="P275" s="1324"/>
      <c r="Q275" s="1324"/>
      <c r="R275" s="1337"/>
      <c r="S275" s="1324"/>
      <c r="T275" s="1325"/>
      <c r="U275" s="1325"/>
      <c r="V275" s="1327"/>
      <c r="W275" s="1328"/>
      <c r="X275" s="1329"/>
      <c r="Y275" s="1338">
        <f t="shared" si="169"/>
        <v>0</v>
      </c>
      <c r="Z275" s="1339">
        <f t="shared" si="165"/>
        <v>0</v>
      </c>
      <c r="AA275" s="2762"/>
      <c r="AB275" s="2763"/>
      <c r="AC275" s="2763"/>
      <c r="AD275" s="2767"/>
      <c r="AE275" s="2768"/>
      <c r="AF275" s="2765"/>
      <c r="AG275" s="1338">
        <f t="shared" si="170"/>
        <v>0</v>
      </c>
      <c r="AH275" s="2763"/>
      <c r="AI275" s="2775"/>
      <c r="AJ275" s="1340"/>
      <c r="AK275" s="1341"/>
      <c r="AL275" s="2778"/>
      <c r="AM275" s="330"/>
      <c r="AN275" s="330"/>
    </row>
    <row r="276" spans="2:40" ht="12.75">
      <c r="B276" s="1309">
        <v>270</v>
      </c>
      <c r="C276" s="2340" t="s">
        <v>953</v>
      </c>
      <c r="D276" s="1334" t="s">
        <v>241</v>
      </c>
      <c r="E276" s="1335" t="s">
        <v>276</v>
      </c>
      <c r="F276" s="1336"/>
      <c r="G276" s="1324"/>
      <c r="H276" s="1324"/>
      <c r="I276" s="1324"/>
      <c r="J276" s="1324"/>
      <c r="K276" s="1324"/>
      <c r="L276" s="1325"/>
      <c r="M276" s="1325"/>
      <c r="N276" s="1337"/>
      <c r="O276" s="1324"/>
      <c r="P276" s="1324"/>
      <c r="Q276" s="1324"/>
      <c r="R276" s="1337"/>
      <c r="S276" s="1324"/>
      <c r="T276" s="1325"/>
      <c r="U276" s="1325"/>
      <c r="V276" s="1327"/>
      <c r="W276" s="1328"/>
      <c r="X276" s="1329"/>
      <c r="Y276" s="1338">
        <f t="shared" si="169"/>
        <v>0</v>
      </c>
      <c r="Z276" s="1339">
        <f t="shared" si="165"/>
        <v>0</v>
      </c>
      <c r="AA276" s="2762"/>
      <c r="AB276" s="2763"/>
      <c r="AC276" s="2763"/>
      <c r="AD276" s="2767"/>
      <c r="AE276" s="2768"/>
      <c r="AF276" s="2765"/>
      <c r="AG276" s="1338">
        <f t="shared" si="170"/>
        <v>0</v>
      </c>
      <c r="AH276" s="2763"/>
      <c r="AI276" s="2775"/>
      <c r="AJ276" s="1340"/>
      <c r="AK276" s="1341"/>
      <c r="AL276" s="2778"/>
      <c r="AM276" s="330"/>
      <c r="AN276" s="330"/>
    </row>
    <row r="277" spans="2:40" ht="12.75">
      <c r="B277" s="1309">
        <v>271</v>
      </c>
      <c r="C277" s="2345" t="s">
        <v>953</v>
      </c>
      <c r="D277" s="2346" t="s">
        <v>242</v>
      </c>
      <c r="E277" s="2347" t="s">
        <v>276</v>
      </c>
      <c r="F277" s="2348"/>
      <c r="G277" s="2349"/>
      <c r="H277" s="2349"/>
      <c r="I277" s="2349"/>
      <c r="J277" s="2349"/>
      <c r="K277" s="2349"/>
      <c r="L277" s="2350"/>
      <c r="M277" s="2350"/>
      <c r="N277" s="2351"/>
      <c r="O277" s="2349"/>
      <c r="P277" s="2349"/>
      <c r="Q277" s="2349"/>
      <c r="R277" s="2351"/>
      <c r="S277" s="2349"/>
      <c r="T277" s="2350"/>
      <c r="U277" s="2350"/>
      <c r="V277" s="2352"/>
      <c r="W277" s="2353"/>
      <c r="X277" s="2354"/>
      <c r="Y277" s="2355">
        <f t="shared" si="169"/>
        <v>0</v>
      </c>
      <c r="Z277" s="2356">
        <f t="shared" si="165"/>
        <v>0</v>
      </c>
      <c r="AA277" s="2769"/>
      <c r="AB277" s="2770"/>
      <c r="AC277" s="2770"/>
      <c r="AD277" s="2771"/>
      <c r="AE277" s="2772"/>
      <c r="AF277" s="2773"/>
      <c r="AG277" s="2355">
        <f t="shared" si="170"/>
        <v>0</v>
      </c>
      <c r="AH277" s="2770"/>
      <c r="AI277" s="2776"/>
      <c r="AJ277" s="2357"/>
      <c r="AK277" s="2358"/>
      <c r="AL277" s="2779"/>
      <c r="AM277" s="330"/>
      <c r="AN277" s="330"/>
    </row>
    <row r="278" spans="2:40" s="673" customFormat="1" ht="13.5" thickBot="1">
      <c r="B278" s="2343">
        <v>272</v>
      </c>
      <c r="C278" s="2344" t="s">
        <v>954</v>
      </c>
      <c r="D278" s="1342" t="s">
        <v>243</v>
      </c>
      <c r="E278" s="1335" t="s">
        <v>276</v>
      </c>
      <c r="F278" s="1371">
        <f t="shared" ref="F278:V278" si="171">SUM(F271:F277)</f>
        <v>0</v>
      </c>
      <c r="G278" s="1372">
        <f t="shared" si="171"/>
        <v>0</v>
      </c>
      <c r="H278" s="1372">
        <f t="shared" si="171"/>
        <v>0</v>
      </c>
      <c r="I278" s="1372">
        <f t="shared" si="171"/>
        <v>0</v>
      </c>
      <c r="J278" s="1372">
        <f t="shared" si="171"/>
        <v>0</v>
      </c>
      <c r="K278" s="1372">
        <f t="shared" si="171"/>
        <v>0</v>
      </c>
      <c r="L278" s="1349">
        <f t="shared" si="171"/>
        <v>0</v>
      </c>
      <c r="M278" s="1349">
        <f t="shared" si="171"/>
        <v>0</v>
      </c>
      <c r="N278" s="1346">
        <f t="shared" si="171"/>
        <v>0</v>
      </c>
      <c r="O278" s="1372">
        <f t="shared" si="171"/>
        <v>0</v>
      </c>
      <c r="P278" s="1372">
        <f t="shared" si="171"/>
        <v>0</v>
      </c>
      <c r="Q278" s="1372">
        <f t="shared" si="171"/>
        <v>0</v>
      </c>
      <c r="R278" s="1346">
        <f t="shared" si="171"/>
        <v>0</v>
      </c>
      <c r="S278" s="1372">
        <f t="shared" si="171"/>
        <v>0</v>
      </c>
      <c r="T278" s="1349">
        <f t="shared" si="171"/>
        <v>0</v>
      </c>
      <c r="U278" s="1349">
        <f t="shared" si="171"/>
        <v>0</v>
      </c>
      <c r="V278" s="1350">
        <f t="shared" si="171"/>
        <v>0</v>
      </c>
      <c r="W278" s="1343"/>
      <c r="X278" s="1344"/>
      <c r="Y278" s="1345">
        <f t="shared" ref="Y278:Z278" si="172">SUM(Y271:Y277)</f>
        <v>0</v>
      </c>
      <c r="Z278" s="1346">
        <f t="shared" si="172"/>
        <v>0</v>
      </c>
      <c r="AA278" s="1347">
        <f t="shared" ref="AA278:AE278" si="173">SUM(AA271:AA277)</f>
        <v>0</v>
      </c>
      <c r="AB278" s="1348">
        <f t="shared" si="173"/>
        <v>0</v>
      </c>
      <c r="AC278" s="1348">
        <f t="shared" si="173"/>
        <v>0</v>
      </c>
      <c r="AD278" s="1349">
        <f t="shared" si="173"/>
        <v>0</v>
      </c>
      <c r="AE278" s="1350">
        <f t="shared" si="173"/>
        <v>0</v>
      </c>
      <c r="AF278" s="1346">
        <f>SUM(Y278,AA278,AB278,AD278)</f>
        <v>0</v>
      </c>
      <c r="AG278" s="1345">
        <f>SUM(AG271:AG277)</f>
        <v>0</v>
      </c>
      <c r="AH278" s="1348">
        <f>SUM(AH271:AH277)</f>
        <v>0</v>
      </c>
      <c r="AI278" s="1346">
        <f>SUM(AI271:AI277)</f>
        <v>0</v>
      </c>
      <c r="AJ278" s="1347">
        <f>SUM(AJ271:AJ277)</f>
        <v>0</v>
      </c>
      <c r="AK278" s="1351">
        <f>SUM(AK271:AK277)</f>
        <v>0</v>
      </c>
      <c r="AL278" s="1352">
        <f>SUM(AC278,AE278,AH278,AI278)</f>
        <v>0</v>
      </c>
      <c r="AM278" s="672"/>
      <c r="AN278" s="672"/>
    </row>
    <row r="279" spans="2:40" ht="11.25" customHeight="1">
      <c r="B279" s="1308">
        <v>273</v>
      </c>
      <c r="C279" s="2339" t="s">
        <v>953</v>
      </c>
      <c r="D279" s="1321" t="s">
        <v>235</v>
      </c>
      <c r="E279" s="1321" t="s">
        <v>277</v>
      </c>
      <c r="F279" s="1322"/>
      <c r="G279" s="1323"/>
      <c r="H279" s="1324"/>
      <c r="I279" s="1324"/>
      <c r="J279" s="1324"/>
      <c r="K279" s="1324"/>
      <c r="L279" s="1324"/>
      <c r="M279" s="1325"/>
      <c r="N279" s="1326"/>
      <c r="O279" s="1324"/>
      <c r="P279" s="1324"/>
      <c r="Q279" s="1324"/>
      <c r="R279" s="1326"/>
      <c r="S279" s="1324"/>
      <c r="T279" s="1325"/>
      <c r="U279" s="1325"/>
      <c r="V279" s="1327"/>
      <c r="W279" s="1328"/>
      <c r="X279" s="1329"/>
      <c r="Y279" s="1330">
        <f t="shared" ref="Y279:Y285" si="174">+$I279*(W279+X279)</f>
        <v>0</v>
      </c>
      <c r="Z279" s="1331">
        <f t="shared" si="165"/>
        <v>0</v>
      </c>
      <c r="AA279" s="2758"/>
      <c r="AB279" s="2759"/>
      <c r="AC279" s="2759"/>
      <c r="AD279" s="2759"/>
      <c r="AE279" s="2760"/>
      <c r="AF279" s="2761"/>
      <c r="AG279" s="1330">
        <f t="shared" ref="AG279:AG285" si="175">+$K279*(W279+X279)</f>
        <v>0</v>
      </c>
      <c r="AH279" s="2759"/>
      <c r="AI279" s="2774"/>
      <c r="AJ279" s="1332"/>
      <c r="AK279" s="1333"/>
      <c r="AL279" s="2777"/>
      <c r="AM279" s="330"/>
      <c r="AN279" s="330"/>
    </row>
    <row r="280" spans="2:40" ht="12" customHeight="1">
      <c r="B280" s="1309">
        <v>274</v>
      </c>
      <c r="C280" s="2340" t="s">
        <v>953</v>
      </c>
      <c r="D280" s="1334" t="s">
        <v>237</v>
      </c>
      <c r="E280" s="1335" t="s">
        <v>277</v>
      </c>
      <c r="F280" s="1336"/>
      <c r="G280" s="1324"/>
      <c r="H280" s="1324"/>
      <c r="I280" s="1324"/>
      <c r="J280" s="1324"/>
      <c r="K280" s="1324"/>
      <c r="L280" s="1324"/>
      <c r="M280" s="1325"/>
      <c r="N280" s="1337"/>
      <c r="O280" s="1324"/>
      <c r="P280" s="1324"/>
      <c r="Q280" s="1324"/>
      <c r="R280" s="1337"/>
      <c r="S280" s="1324"/>
      <c r="T280" s="1325"/>
      <c r="U280" s="1325"/>
      <c r="V280" s="1327"/>
      <c r="W280" s="1328"/>
      <c r="X280" s="1329"/>
      <c r="Y280" s="1338">
        <f t="shared" si="174"/>
        <v>0</v>
      </c>
      <c r="Z280" s="1339">
        <f t="shared" si="165"/>
        <v>0</v>
      </c>
      <c r="AA280" s="2762"/>
      <c r="AB280" s="2763"/>
      <c r="AC280" s="2763"/>
      <c r="AD280" s="2763"/>
      <c r="AE280" s="2764"/>
      <c r="AF280" s="2765"/>
      <c r="AG280" s="1338">
        <f t="shared" si="175"/>
        <v>0</v>
      </c>
      <c r="AH280" s="2763"/>
      <c r="AI280" s="2775"/>
      <c r="AJ280" s="1340"/>
      <c r="AK280" s="1341"/>
      <c r="AL280" s="2778"/>
      <c r="AM280" s="330"/>
      <c r="AN280" s="330"/>
    </row>
    <row r="281" spans="2:40" ht="12.75">
      <c r="B281" s="1309">
        <v>275</v>
      </c>
      <c r="C281" s="2340" t="s">
        <v>953</v>
      </c>
      <c r="D281" s="1334" t="s">
        <v>238</v>
      </c>
      <c r="E281" s="1335" t="s">
        <v>277</v>
      </c>
      <c r="F281" s="1336"/>
      <c r="G281" s="1324"/>
      <c r="H281" s="1324"/>
      <c r="I281" s="1324"/>
      <c r="J281" s="1324"/>
      <c r="K281" s="1324"/>
      <c r="L281" s="1325"/>
      <c r="M281" s="1325"/>
      <c r="N281" s="1337"/>
      <c r="O281" s="1324"/>
      <c r="P281" s="1324"/>
      <c r="Q281" s="1324"/>
      <c r="R281" s="1337"/>
      <c r="S281" s="1324"/>
      <c r="T281" s="1325"/>
      <c r="U281" s="1325"/>
      <c r="V281" s="1327"/>
      <c r="W281" s="1328"/>
      <c r="X281" s="1329"/>
      <c r="Y281" s="1338">
        <f t="shared" si="174"/>
        <v>0</v>
      </c>
      <c r="Z281" s="1339">
        <f t="shared" si="165"/>
        <v>0</v>
      </c>
      <c r="AA281" s="2762"/>
      <c r="AB281" s="2763"/>
      <c r="AC281" s="2763"/>
      <c r="AD281" s="2763"/>
      <c r="AE281" s="2764"/>
      <c r="AF281" s="2766"/>
      <c r="AG281" s="1338">
        <f t="shared" si="175"/>
        <v>0</v>
      </c>
      <c r="AH281" s="2763"/>
      <c r="AI281" s="2775"/>
      <c r="AJ281" s="1340"/>
      <c r="AK281" s="1341"/>
      <c r="AL281" s="2778"/>
      <c r="AM281" s="330"/>
      <c r="AN281" s="330"/>
    </row>
    <row r="282" spans="2:40" ht="12.75">
      <c r="B282" s="1309">
        <v>276</v>
      </c>
      <c r="C282" s="2340" t="s">
        <v>953</v>
      </c>
      <c r="D282" s="1334" t="s">
        <v>239</v>
      </c>
      <c r="E282" s="1335" t="s">
        <v>277</v>
      </c>
      <c r="F282" s="1336"/>
      <c r="G282" s="1324"/>
      <c r="H282" s="1324"/>
      <c r="I282" s="1324"/>
      <c r="J282" s="1324"/>
      <c r="K282" s="1324"/>
      <c r="L282" s="1325"/>
      <c r="M282" s="1325"/>
      <c r="N282" s="1337"/>
      <c r="O282" s="1324"/>
      <c r="P282" s="1324"/>
      <c r="Q282" s="1324"/>
      <c r="R282" s="1337"/>
      <c r="S282" s="1324"/>
      <c r="T282" s="1325"/>
      <c r="U282" s="1325"/>
      <c r="V282" s="1327"/>
      <c r="W282" s="1328"/>
      <c r="X282" s="1329"/>
      <c r="Y282" s="1338">
        <f t="shared" si="174"/>
        <v>0</v>
      </c>
      <c r="Z282" s="1339">
        <f t="shared" si="165"/>
        <v>0</v>
      </c>
      <c r="AA282" s="2762"/>
      <c r="AB282" s="2763"/>
      <c r="AC282" s="2763"/>
      <c r="AD282" s="2767"/>
      <c r="AE282" s="2768"/>
      <c r="AF282" s="2765"/>
      <c r="AG282" s="1338">
        <f t="shared" si="175"/>
        <v>0</v>
      </c>
      <c r="AH282" s="2763"/>
      <c r="AI282" s="2775"/>
      <c r="AJ282" s="1340"/>
      <c r="AK282" s="1341"/>
      <c r="AL282" s="2778"/>
      <c r="AM282" s="330"/>
      <c r="AN282" s="330"/>
    </row>
    <row r="283" spans="2:40" ht="12.75">
      <c r="B283" s="1309">
        <v>277</v>
      </c>
      <c r="C283" s="2340" t="s">
        <v>953</v>
      </c>
      <c r="D283" s="1334" t="s">
        <v>240</v>
      </c>
      <c r="E283" s="1335" t="s">
        <v>277</v>
      </c>
      <c r="F283" s="1336"/>
      <c r="G283" s="1324"/>
      <c r="H283" s="1324"/>
      <c r="I283" s="1324"/>
      <c r="J283" s="1324"/>
      <c r="K283" s="1324"/>
      <c r="L283" s="1325"/>
      <c r="M283" s="1325"/>
      <c r="N283" s="1337"/>
      <c r="O283" s="1324"/>
      <c r="P283" s="1324"/>
      <c r="Q283" s="1324"/>
      <c r="R283" s="1337"/>
      <c r="S283" s="1324"/>
      <c r="T283" s="1325"/>
      <c r="U283" s="1325"/>
      <c r="V283" s="1327"/>
      <c r="W283" s="1328"/>
      <c r="X283" s="1329"/>
      <c r="Y283" s="1338">
        <f t="shared" si="174"/>
        <v>0</v>
      </c>
      <c r="Z283" s="1339">
        <f t="shared" si="165"/>
        <v>0</v>
      </c>
      <c r="AA283" s="2762"/>
      <c r="AB283" s="2763"/>
      <c r="AC283" s="2763"/>
      <c r="AD283" s="2767"/>
      <c r="AE283" s="2768"/>
      <c r="AF283" s="2765"/>
      <c r="AG283" s="1338">
        <f t="shared" si="175"/>
        <v>0</v>
      </c>
      <c r="AH283" s="2763"/>
      <c r="AI283" s="2775"/>
      <c r="AJ283" s="1340"/>
      <c r="AK283" s="1341"/>
      <c r="AL283" s="2778"/>
      <c r="AM283" s="330"/>
      <c r="AN283" s="330"/>
    </row>
    <row r="284" spans="2:40" ht="12.75">
      <c r="B284" s="1309">
        <v>278</v>
      </c>
      <c r="C284" s="2340" t="s">
        <v>953</v>
      </c>
      <c r="D284" s="1334" t="s">
        <v>241</v>
      </c>
      <c r="E284" s="1335" t="s">
        <v>277</v>
      </c>
      <c r="F284" s="1336"/>
      <c r="G284" s="1324"/>
      <c r="H284" s="1324"/>
      <c r="I284" s="1324"/>
      <c r="J284" s="1324"/>
      <c r="K284" s="1324"/>
      <c r="L284" s="1325"/>
      <c r="M284" s="1325"/>
      <c r="N284" s="1337"/>
      <c r="O284" s="1324"/>
      <c r="P284" s="1324"/>
      <c r="Q284" s="1324"/>
      <c r="R284" s="1337"/>
      <c r="S284" s="1324"/>
      <c r="T284" s="1325"/>
      <c r="U284" s="1325"/>
      <c r="V284" s="1327"/>
      <c r="W284" s="1328"/>
      <c r="X284" s="1329"/>
      <c r="Y284" s="1338">
        <f t="shared" si="174"/>
        <v>0</v>
      </c>
      <c r="Z284" s="1339">
        <f t="shared" si="165"/>
        <v>0</v>
      </c>
      <c r="AA284" s="2762"/>
      <c r="AB284" s="2763"/>
      <c r="AC284" s="2763"/>
      <c r="AD284" s="2767"/>
      <c r="AE284" s="2768"/>
      <c r="AF284" s="2765"/>
      <c r="AG284" s="1338">
        <f t="shared" si="175"/>
        <v>0</v>
      </c>
      <c r="AH284" s="2763"/>
      <c r="AI284" s="2775"/>
      <c r="AJ284" s="1340"/>
      <c r="AK284" s="1341"/>
      <c r="AL284" s="2778"/>
      <c r="AM284" s="330"/>
      <c r="AN284" s="330"/>
    </row>
    <row r="285" spans="2:40" ht="12.75">
      <c r="B285" s="1309">
        <v>279</v>
      </c>
      <c r="C285" s="2345" t="s">
        <v>953</v>
      </c>
      <c r="D285" s="2346" t="s">
        <v>242</v>
      </c>
      <c r="E285" s="2347" t="s">
        <v>277</v>
      </c>
      <c r="F285" s="2348"/>
      <c r="G285" s="2349"/>
      <c r="H285" s="2349"/>
      <c r="I285" s="2349"/>
      <c r="J285" s="2349"/>
      <c r="K285" s="2349"/>
      <c r="L285" s="2350"/>
      <c r="M285" s="2350"/>
      <c r="N285" s="2351"/>
      <c r="O285" s="2349"/>
      <c r="P285" s="2349"/>
      <c r="Q285" s="2349"/>
      <c r="R285" s="2351"/>
      <c r="S285" s="2349"/>
      <c r="T285" s="2350"/>
      <c r="U285" s="2350"/>
      <c r="V285" s="2352"/>
      <c r="W285" s="2353"/>
      <c r="X285" s="2354"/>
      <c r="Y285" s="2355">
        <f t="shared" si="174"/>
        <v>0</v>
      </c>
      <c r="Z285" s="2356">
        <f t="shared" si="165"/>
        <v>0</v>
      </c>
      <c r="AA285" s="2769"/>
      <c r="AB285" s="2770"/>
      <c r="AC285" s="2770"/>
      <c r="AD285" s="2771"/>
      <c r="AE285" s="2772"/>
      <c r="AF285" s="2773"/>
      <c r="AG285" s="2355">
        <f t="shared" si="175"/>
        <v>0</v>
      </c>
      <c r="AH285" s="2770"/>
      <c r="AI285" s="2776"/>
      <c r="AJ285" s="2357"/>
      <c r="AK285" s="2358"/>
      <c r="AL285" s="2779"/>
      <c r="AM285" s="330"/>
      <c r="AN285" s="330"/>
    </row>
    <row r="286" spans="2:40" s="673" customFormat="1" ht="13.5" thickBot="1">
      <c r="B286" s="2343">
        <v>280</v>
      </c>
      <c r="C286" s="2344" t="s">
        <v>954</v>
      </c>
      <c r="D286" s="1342" t="s">
        <v>243</v>
      </c>
      <c r="E286" s="1335" t="s">
        <v>277</v>
      </c>
      <c r="F286" s="1371">
        <f t="shared" ref="F286:V286" si="176">SUM(F279:F285)</f>
        <v>0</v>
      </c>
      <c r="G286" s="1372">
        <f t="shared" si="176"/>
        <v>0</v>
      </c>
      <c r="H286" s="1372">
        <f t="shared" si="176"/>
        <v>0</v>
      </c>
      <c r="I286" s="1372">
        <f t="shared" si="176"/>
        <v>0</v>
      </c>
      <c r="J286" s="1372">
        <f t="shared" si="176"/>
        <v>0</v>
      </c>
      <c r="K286" s="1372">
        <f t="shared" si="176"/>
        <v>0</v>
      </c>
      <c r="L286" s="1349">
        <f t="shared" si="176"/>
        <v>0</v>
      </c>
      <c r="M286" s="1349">
        <f t="shared" si="176"/>
        <v>0</v>
      </c>
      <c r="N286" s="1346">
        <f t="shared" si="176"/>
        <v>0</v>
      </c>
      <c r="O286" s="1372">
        <f t="shared" si="176"/>
        <v>0</v>
      </c>
      <c r="P286" s="1372">
        <f t="shared" si="176"/>
        <v>0</v>
      </c>
      <c r="Q286" s="1372">
        <f t="shared" si="176"/>
        <v>0</v>
      </c>
      <c r="R286" s="1346">
        <f t="shared" si="176"/>
        <v>0</v>
      </c>
      <c r="S286" s="1372">
        <f t="shared" si="176"/>
        <v>0</v>
      </c>
      <c r="T286" s="1349">
        <f t="shared" si="176"/>
        <v>0</v>
      </c>
      <c r="U286" s="1349">
        <f t="shared" si="176"/>
        <v>0</v>
      </c>
      <c r="V286" s="1350">
        <f t="shared" si="176"/>
        <v>0</v>
      </c>
      <c r="W286" s="1343"/>
      <c r="X286" s="1344"/>
      <c r="Y286" s="1345">
        <f t="shared" ref="Y286:Z286" si="177">SUM(Y279:Y285)</f>
        <v>0</v>
      </c>
      <c r="Z286" s="1346">
        <f t="shared" si="177"/>
        <v>0</v>
      </c>
      <c r="AA286" s="1347">
        <f t="shared" ref="AA286:AE286" si="178">SUM(AA279:AA285)</f>
        <v>0</v>
      </c>
      <c r="AB286" s="1348">
        <f t="shared" si="178"/>
        <v>0</v>
      </c>
      <c r="AC286" s="1348">
        <f t="shared" si="178"/>
        <v>0</v>
      </c>
      <c r="AD286" s="1349">
        <f t="shared" si="178"/>
        <v>0</v>
      </c>
      <c r="AE286" s="1350">
        <f t="shared" si="178"/>
        <v>0</v>
      </c>
      <c r="AF286" s="1346">
        <f>SUM(Y286,AA286,AB286,AD286)</f>
        <v>0</v>
      </c>
      <c r="AG286" s="1345">
        <f>SUM(AG279:AG285)</f>
        <v>0</v>
      </c>
      <c r="AH286" s="1348">
        <f>SUM(AH279:AH285)</f>
        <v>0</v>
      </c>
      <c r="AI286" s="1346">
        <f>SUM(AI279:AI285)</f>
        <v>0</v>
      </c>
      <c r="AJ286" s="1347">
        <f>SUM(AJ279:AJ285)</f>
        <v>0</v>
      </c>
      <c r="AK286" s="1351">
        <f>SUM(AK279:AK285)</f>
        <v>0</v>
      </c>
      <c r="AL286" s="1352">
        <f>SUM(AC286,AE286,AH286,AI286)</f>
        <v>0</v>
      </c>
      <c r="AM286" s="672"/>
      <c r="AN286" s="672"/>
    </row>
    <row r="287" spans="2:40" ht="11.25" customHeight="1">
      <c r="B287" s="1308">
        <v>281</v>
      </c>
      <c r="C287" s="2339" t="s">
        <v>953</v>
      </c>
      <c r="D287" s="1321" t="s">
        <v>235</v>
      </c>
      <c r="E287" s="1321" t="s">
        <v>278</v>
      </c>
      <c r="F287" s="1322"/>
      <c r="G287" s="1323"/>
      <c r="H287" s="1324"/>
      <c r="I287" s="1324"/>
      <c r="J287" s="1324"/>
      <c r="K287" s="1324"/>
      <c r="L287" s="1324"/>
      <c r="M287" s="1325"/>
      <c r="N287" s="1326"/>
      <c r="O287" s="1324"/>
      <c r="P287" s="1324"/>
      <c r="Q287" s="1324"/>
      <c r="R287" s="1326"/>
      <c r="S287" s="1324"/>
      <c r="T287" s="1325"/>
      <c r="U287" s="1325"/>
      <c r="V287" s="1327"/>
      <c r="W287" s="1328"/>
      <c r="X287" s="1329"/>
      <c r="Y287" s="1330">
        <f t="shared" ref="Y287:Y293" si="179">+$I287*(W287+X287)</f>
        <v>0</v>
      </c>
      <c r="Z287" s="1331">
        <f t="shared" si="165"/>
        <v>0</v>
      </c>
      <c r="AA287" s="2758"/>
      <c r="AB287" s="2759"/>
      <c r="AC287" s="2759"/>
      <c r="AD287" s="2759"/>
      <c r="AE287" s="2760"/>
      <c r="AF287" s="2761"/>
      <c r="AG287" s="1330">
        <f t="shared" ref="AG287:AG293" si="180">+$K287*(W287+X287)</f>
        <v>0</v>
      </c>
      <c r="AH287" s="2759"/>
      <c r="AI287" s="2774"/>
      <c r="AJ287" s="1332"/>
      <c r="AK287" s="1333"/>
      <c r="AL287" s="2777"/>
      <c r="AM287" s="330"/>
      <c r="AN287" s="330"/>
    </row>
    <row r="288" spans="2:40" ht="12" customHeight="1">
      <c r="B288" s="1309">
        <v>282</v>
      </c>
      <c r="C288" s="2340" t="s">
        <v>953</v>
      </c>
      <c r="D288" s="1334" t="s">
        <v>237</v>
      </c>
      <c r="E288" s="1335" t="s">
        <v>278</v>
      </c>
      <c r="F288" s="1336"/>
      <c r="G288" s="1324"/>
      <c r="H288" s="1324"/>
      <c r="I288" s="1324"/>
      <c r="J288" s="1324"/>
      <c r="K288" s="1324"/>
      <c r="L288" s="1324"/>
      <c r="M288" s="1325"/>
      <c r="N288" s="1337"/>
      <c r="O288" s="1324"/>
      <c r="P288" s="1324"/>
      <c r="Q288" s="1324"/>
      <c r="R288" s="1337"/>
      <c r="S288" s="1324"/>
      <c r="T288" s="1325"/>
      <c r="U288" s="1325"/>
      <c r="V288" s="1327"/>
      <c r="W288" s="1328"/>
      <c r="X288" s="1329"/>
      <c r="Y288" s="1338">
        <f t="shared" si="179"/>
        <v>0</v>
      </c>
      <c r="Z288" s="1339">
        <f t="shared" si="165"/>
        <v>0</v>
      </c>
      <c r="AA288" s="2762"/>
      <c r="AB288" s="2763"/>
      <c r="AC288" s="2763"/>
      <c r="AD288" s="2763"/>
      <c r="AE288" s="2764"/>
      <c r="AF288" s="2765"/>
      <c r="AG288" s="1338">
        <f t="shared" si="180"/>
        <v>0</v>
      </c>
      <c r="AH288" s="2763"/>
      <c r="AI288" s="2775"/>
      <c r="AJ288" s="1340"/>
      <c r="AK288" s="1341"/>
      <c r="AL288" s="2778"/>
      <c r="AM288" s="330"/>
      <c r="AN288" s="330"/>
    </row>
    <row r="289" spans="2:40" ht="12.75">
      <c r="B289" s="1309">
        <v>283</v>
      </c>
      <c r="C289" s="2340" t="s">
        <v>953</v>
      </c>
      <c r="D289" s="1334" t="s">
        <v>238</v>
      </c>
      <c r="E289" s="1335" t="s">
        <v>278</v>
      </c>
      <c r="F289" s="1336"/>
      <c r="G289" s="1324"/>
      <c r="H289" s="1324"/>
      <c r="I289" s="1324"/>
      <c r="J289" s="1324"/>
      <c r="K289" s="1324"/>
      <c r="L289" s="1325"/>
      <c r="M289" s="1325"/>
      <c r="N289" s="1337"/>
      <c r="O289" s="1324"/>
      <c r="P289" s="1324"/>
      <c r="Q289" s="1324"/>
      <c r="R289" s="1337"/>
      <c r="S289" s="1324"/>
      <c r="T289" s="1325"/>
      <c r="U289" s="1325"/>
      <c r="V289" s="1327"/>
      <c r="W289" s="1328"/>
      <c r="X289" s="1329"/>
      <c r="Y289" s="1338">
        <f t="shared" si="179"/>
        <v>0</v>
      </c>
      <c r="Z289" s="1339">
        <f t="shared" si="165"/>
        <v>0</v>
      </c>
      <c r="AA289" s="2762"/>
      <c r="AB289" s="2763"/>
      <c r="AC289" s="2763"/>
      <c r="AD289" s="2763"/>
      <c r="AE289" s="2764"/>
      <c r="AF289" s="2766"/>
      <c r="AG289" s="1338">
        <f t="shared" si="180"/>
        <v>0</v>
      </c>
      <c r="AH289" s="2763"/>
      <c r="AI289" s="2775"/>
      <c r="AJ289" s="1340"/>
      <c r="AK289" s="1341"/>
      <c r="AL289" s="2778"/>
      <c r="AM289" s="330"/>
      <c r="AN289" s="330"/>
    </row>
    <row r="290" spans="2:40" ht="12.75">
      <c r="B290" s="1309">
        <v>284</v>
      </c>
      <c r="C290" s="2340" t="s">
        <v>953</v>
      </c>
      <c r="D290" s="1334" t="s">
        <v>239</v>
      </c>
      <c r="E290" s="1335" t="s">
        <v>278</v>
      </c>
      <c r="F290" s="1336"/>
      <c r="G290" s="1324"/>
      <c r="H290" s="1324"/>
      <c r="I290" s="1324"/>
      <c r="J290" s="1324"/>
      <c r="K290" s="1324"/>
      <c r="L290" s="1325"/>
      <c r="M290" s="1325"/>
      <c r="N290" s="1337"/>
      <c r="O290" s="1324"/>
      <c r="P290" s="1324"/>
      <c r="Q290" s="1324"/>
      <c r="R290" s="1337"/>
      <c r="S290" s="1324"/>
      <c r="T290" s="1325"/>
      <c r="U290" s="1325"/>
      <c r="V290" s="1327"/>
      <c r="W290" s="1328"/>
      <c r="X290" s="1329"/>
      <c r="Y290" s="1338">
        <f t="shared" si="179"/>
        <v>0</v>
      </c>
      <c r="Z290" s="1339">
        <f t="shared" si="165"/>
        <v>0</v>
      </c>
      <c r="AA290" s="2762"/>
      <c r="AB290" s="2763"/>
      <c r="AC290" s="2763"/>
      <c r="AD290" s="2767"/>
      <c r="AE290" s="2768"/>
      <c r="AF290" s="2765"/>
      <c r="AG290" s="1338">
        <f t="shared" si="180"/>
        <v>0</v>
      </c>
      <c r="AH290" s="2763"/>
      <c r="AI290" s="2775"/>
      <c r="AJ290" s="1340"/>
      <c r="AK290" s="1341"/>
      <c r="AL290" s="2778"/>
      <c r="AM290" s="330"/>
      <c r="AN290" s="330"/>
    </row>
    <row r="291" spans="2:40" ht="12.75">
      <c r="B291" s="1309">
        <v>285</v>
      </c>
      <c r="C291" s="2340" t="s">
        <v>953</v>
      </c>
      <c r="D291" s="1334" t="s">
        <v>240</v>
      </c>
      <c r="E291" s="1335" t="s">
        <v>278</v>
      </c>
      <c r="F291" s="1336"/>
      <c r="G291" s="1324"/>
      <c r="H291" s="1324"/>
      <c r="I291" s="1324"/>
      <c r="J291" s="1324"/>
      <c r="K291" s="1324"/>
      <c r="L291" s="1325"/>
      <c r="M291" s="1325"/>
      <c r="N291" s="1337"/>
      <c r="O291" s="1324"/>
      <c r="P291" s="1324"/>
      <c r="Q291" s="1324"/>
      <c r="R291" s="1337"/>
      <c r="S291" s="1324"/>
      <c r="T291" s="1325"/>
      <c r="U291" s="1325"/>
      <c r="V291" s="1327"/>
      <c r="W291" s="1328"/>
      <c r="X291" s="1329"/>
      <c r="Y291" s="1338">
        <f t="shared" si="179"/>
        <v>0</v>
      </c>
      <c r="Z291" s="1339">
        <f t="shared" si="165"/>
        <v>0</v>
      </c>
      <c r="AA291" s="2762"/>
      <c r="AB291" s="2763"/>
      <c r="AC291" s="2763"/>
      <c r="AD291" s="2767"/>
      <c r="AE291" s="2768"/>
      <c r="AF291" s="2765"/>
      <c r="AG291" s="1338">
        <f t="shared" si="180"/>
        <v>0</v>
      </c>
      <c r="AH291" s="2763"/>
      <c r="AI291" s="2775"/>
      <c r="AJ291" s="1340"/>
      <c r="AK291" s="1341"/>
      <c r="AL291" s="2778"/>
      <c r="AM291" s="330"/>
      <c r="AN291" s="330"/>
    </row>
    <row r="292" spans="2:40" ht="12.75">
      <c r="B292" s="1309">
        <v>286</v>
      </c>
      <c r="C292" s="2340" t="s">
        <v>953</v>
      </c>
      <c r="D292" s="1334" t="s">
        <v>241</v>
      </c>
      <c r="E292" s="1335" t="s">
        <v>278</v>
      </c>
      <c r="F292" s="1336"/>
      <c r="G292" s="1324"/>
      <c r="H292" s="1324"/>
      <c r="I292" s="1324"/>
      <c r="J292" s="1324"/>
      <c r="K292" s="1324"/>
      <c r="L292" s="1325"/>
      <c r="M292" s="1325"/>
      <c r="N292" s="1337"/>
      <c r="O292" s="1324"/>
      <c r="P292" s="1324"/>
      <c r="Q292" s="1324"/>
      <c r="R292" s="1337"/>
      <c r="S292" s="1324"/>
      <c r="T292" s="1325"/>
      <c r="U292" s="1325"/>
      <c r="V292" s="1327"/>
      <c r="W292" s="1328"/>
      <c r="X292" s="1329"/>
      <c r="Y292" s="1338">
        <f t="shared" si="179"/>
        <v>0</v>
      </c>
      <c r="Z292" s="1339">
        <f t="shared" si="165"/>
        <v>0</v>
      </c>
      <c r="AA292" s="2762"/>
      <c r="AB292" s="2763"/>
      <c r="AC292" s="2763"/>
      <c r="AD292" s="2767"/>
      <c r="AE292" s="2768"/>
      <c r="AF292" s="2765"/>
      <c r="AG292" s="1338">
        <f t="shared" si="180"/>
        <v>0</v>
      </c>
      <c r="AH292" s="2763"/>
      <c r="AI292" s="2775"/>
      <c r="AJ292" s="1340"/>
      <c r="AK292" s="1341"/>
      <c r="AL292" s="2778"/>
      <c r="AM292" s="330"/>
      <c r="AN292" s="330"/>
    </row>
    <row r="293" spans="2:40" ht="12.75">
      <c r="B293" s="1309">
        <v>287</v>
      </c>
      <c r="C293" s="2345" t="s">
        <v>953</v>
      </c>
      <c r="D293" s="2346" t="s">
        <v>242</v>
      </c>
      <c r="E293" s="2347" t="s">
        <v>278</v>
      </c>
      <c r="F293" s="2348"/>
      <c r="G293" s="2349"/>
      <c r="H293" s="2349"/>
      <c r="I293" s="2349"/>
      <c r="J293" s="2349"/>
      <c r="K293" s="2349"/>
      <c r="L293" s="2350"/>
      <c r="M293" s="2350"/>
      <c r="N293" s="2351"/>
      <c r="O293" s="2349"/>
      <c r="P293" s="2349"/>
      <c r="Q293" s="2349"/>
      <c r="R293" s="2351"/>
      <c r="S293" s="2349"/>
      <c r="T293" s="2350"/>
      <c r="U293" s="2350"/>
      <c r="V293" s="2352"/>
      <c r="W293" s="2353"/>
      <c r="X293" s="2354"/>
      <c r="Y293" s="2355">
        <f t="shared" si="179"/>
        <v>0</v>
      </c>
      <c r="Z293" s="2356">
        <f t="shared" si="165"/>
        <v>0</v>
      </c>
      <c r="AA293" s="2769"/>
      <c r="AB293" s="2770"/>
      <c r="AC293" s="2770"/>
      <c r="AD293" s="2771"/>
      <c r="AE293" s="2772"/>
      <c r="AF293" s="2773"/>
      <c r="AG293" s="2355">
        <f t="shared" si="180"/>
        <v>0</v>
      </c>
      <c r="AH293" s="2770"/>
      <c r="AI293" s="2776"/>
      <c r="AJ293" s="2357"/>
      <c r="AK293" s="2358"/>
      <c r="AL293" s="2779"/>
      <c r="AM293" s="330"/>
      <c r="AN293" s="330"/>
    </row>
    <row r="294" spans="2:40" s="673" customFormat="1" ht="13.5" thickBot="1">
      <c r="B294" s="2343">
        <v>288</v>
      </c>
      <c r="C294" s="2344" t="s">
        <v>954</v>
      </c>
      <c r="D294" s="1342" t="s">
        <v>243</v>
      </c>
      <c r="E294" s="1335" t="s">
        <v>278</v>
      </c>
      <c r="F294" s="1371">
        <f t="shared" ref="F294:V294" si="181">SUM(F287:F293)</f>
        <v>0</v>
      </c>
      <c r="G294" s="1372">
        <f t="shared" si="181"/>
        <v>0</v>
      </c>
      <c r="H294" s="1372">
        <f t="shared" si="181"/>
        <v>0</v>
      </c>
      <c r="I294" s="1372">
        <f t="shared" si="181"/>
        <v>0</v>
      </c>
      <c r="J294" s="1372">
        <f t="shared" si="181"/>
        <v>0</v>
      </c>
      <c r="K294" s="1372">
        <f t="shared" si="181"/>
        <v>0</v>
      </c>
      <c r="L294" s="1349">
        <f t="shared" si="181"/>
        <v>0</v>
      </c>
      <c r="M294" s="1349">
        <f t="shared" si="181"/>
        <v>0</v>
      </c>
      <c r="N294" s="1346">
        <f t="shared" si="181"/>
        <v>0</v>
      </c>
      <c r="O294" s="1372">
        <f t="shared" si="181"/>
        <v>0</v>
      </c>
      <c r="P294" s="1372">
        <f t="shared" si="181"/>
        <v>0</v>
      </c>
      <c r="Q294" s="1372">
        <f t="shared" si="181"/>
        <v>0</v>
      </c>
      <c r="R294" s="1346">
        <f t="shared" si="181"/>
        <v>0</v>
      </c>
      <c r="S294" s="1372">
        <f t="shared" si="181"/>
        <v>0</v>
      </c>
      <c r="T294" s="1349">
        <f t="shared" si="181"/>
        <v>0</v>
      </c>
      <c r="U294" s="1349">
        <f t="shared" si="181"/>
        <v>0</v>
      </c>
      <c r="V294" s="1350">
        <f t="shared" si="181"/>
        <v>0</v>
      </c>
      <c r="W294" s="1343"/>
      <c r="X294" s="1344"/>
      <c r="Y294" s="1345">
        <f t="shared" ref="Y294:Z294" si="182">SUM(Y287:Y293)</f>
        <v>0</v>
      </c>
      <c r="Z294" s="1346">
        <f t="shared" si="182"/>
        <v>0</v>
      </c>
      <c r="AA294" s="1347">
        <f t="shared" ref="AA294:AE294" si="183">SUM(AA287:AA293)</f>
        <v>0</v>
      </c>
      <c r="AB294" s="1348">
        <f t="shared" si="183"/>
        <v>0</v>
      </c>
      <c r="AC294" s="1348">
        <f t="shared" si="183"/>
        <v>0</v>
      </c>
      <c r="AD294" s="1349">
        <f t="shared" si="183"/>
        <v>0</v>
      </c>
      <c r="AE294" s="1350">
        <f t="shared" si="183"/>
        <v>0</v>
      </c>
      <c r="AF294" s="1346">
        <f>SUM(Y294,AA294,AB294,AD294)</f>
        <v>0</v>
      </c>
      <c r="AG294" s="1345">
        <f>SUM(AG287:AG293)</f>
        <v>0</v>
      </c>
      <c r="AH294" s="1348">
        <f>SUM(AH287:AH293)</f>
        <v>0</v>
      </c>
      <c r="AI294" s="1346">
        <f>SUM(AI287:AI293)</f>
        <v>0</v>
      </c>
      <c r="AJ294" s="1347">
        <f>SUM(AJ287:AJ293)</f>
        <v>0</v>
      </c>
      <c r="AK294" s="1351">
        <f>SUM(AK287:AK293)</f>
        <v>0</v>
      </c>
      <c r="AL294" s="1352">
        <f>SUM(AC294,AE294,AH294,AI294)</f>
        <v>0</v>
      </c>
      <c r="AM294" s="672"/>
      <c r="AN294" s="672"/>
    </row>
    <row r="295" spans="2:40" ht="11.25" customHeight="1">
      <c r="B295" s="1308">
        <v>289</v>
      </c>
      <c r="C295" s="2339" t="s">
        <v>953</v>
      </c>
      <c r="D295" s="1321" t="s">
        <v>235</v>
      </c>
      <c r="E295" s="1321" t="s">
        <v>279</v>
      </c>
      <c r="F295" s="1322"/>
      <c r="G295" s="1323"/>
      <c r="H295" s="1324"/>
      <c r="I295" s="1324"/>
      <c r="J295" s="1324"/>
      <c r="K295" s="1324"/>
      <c r="L295" s="1324"/>
      <c r="M295" s="1325"/>
      <c r="N295" s="1326"/>
      <c r="O295" s="1324"/>
      <c r="P295" s="1324"/>
      <c r="Q295" s="1324"/>
      <c r="R295" s="1326"/>
      <c r="S295" s="1324"/>
      <c r="T295" s="1325"/>
      <c r="U295" s="1325"/>
      <c r="V295" s="1327"/>
      <c r="W295" s="1328"/>
      <c r="X295" s="1329"/>
      <c r="Y295" s="1330">
        <f t="shared" ref="Y295:Y301" si="184">+$I295*(W295+X295)</f>
        <v>0</v>
      </c>
      <c r="Z295" s="1331">
        <f t="shared" si="165"/>
        <v>0</v>
      </c>
      <c r="AA295" s="2758"/>
      <c r="AB295" s="2759"/>
      <c r="AC295" s="2759"/>
      <c r="AD295" s="2759"/>
      <c r="AE295" s="2760"/>
      <c r="AF295" s="2761"/>
      <c r="AG295" s="1330">
        <f t="shared" ref="AG295:AG301" si="185">+$K295*(W295+X295)</f>
        <v>0</v>
      </c>
      <c r="AH295" s="2759"/>
      <c r="AI295" s="2774"/>
      <c r="AJ295" s="1332"/>
      <c r="AK295" s="1333"/>
      <c r="AL295" s="2777"/>
      <c r="AM295" s="330"/>
      <c r="AN295" s="330"/>
    </row>
    <row r="296" spans="2:40" ht="12" customHeight="1">
      <c r="B296" s="1309">
        <v>290</v>
      </c>
      <c r="C296" s="2340" t="s">
        <v>953</v>
      </c>
      <c r="D296" s="1334" t="s">
        <v>237</v>
      </c>
      <c r="E296" s="1335" t="s">
        <v>279</v>
      </c>
      <c r="F296" s="1336"/>
      <c r="G296" s="1324"/>
      <c r="H296" s="1324"/>
      <c r="I296" s="1324"/>
      <c r="J296" s="1324"/>
      <c r="K296" s="1324"/>
      <c r="L296" s="1324"/>
      <c r="M296" s="1325"/>
      <c r="N296" s="1337"/>
      <c r="O296" s="1324"/>
      <c r="P296" s="1324"/>
      <c r="Q296" s="1324"/>
      <c r="R296" s="1337"/>
      <c r="S296" s="1324"/>
      <c r="T296" s="1325"/>
      <c r="U296" s="1325"/>
      <c r="V296" s="1327"/>
      <c r="W296" s="1328"/>
      <c r="X296" s="1329"/>
      <c r="Y296" s="1338">
        <f t="shared" si="184"/>
        <v>0</v>
      </c>
      <c r="Z296" s="1339">
        <f t="shared" si="165"/>
        <v>0</v>
      </c>
      <c r="AA296" s="2762"/>
      <c r="AB296" s="2763"/>
      <c r="AC296" s="2763"/>
      <c r="AD296" s="2763"/>
      <c r="AE296" s="2764"/>
      <c r="AF296" s="2765"/>
      <c r="AG296" s="1338">
        <f t="shared" si="185"/>
        <v>0</v>
      </c>
      <c r="AH296" s="2763"/>
      <c r="AI296" s="2775"/>
      <c r="AJ296" s="1340"/>
      <c r="AK296" s="1341"/>
      <c r="AL296" s="2778"/>
      <c r="AM296" s="330"/>
      <c r="AN296" s="330"/>
    </row>
    <row r="297" spans="2:40" ht="12.75">
      <c r="B297" s="1309">
        <v>291</v>
      </c>
      <c r="C297" s="2340" t="s">
        <v>953</v>
      </c>
      <c r="D297" s="1334" t="s">
        <v>238</v>
      </c>
      <c r="E297" s="1335" t="s">
        <v>279</v>
      </c>
      <c r="F297" s="1336"/>
      <c r="G297" s="1324"/>
      <c r="H297" s="1324"/>
      <c r="I297" s="1324"/>
      <c r="J297" s="1324"/>
      <c r="K297" s="1324"/>
      <c r="L297" s="1325"/>
      <c r="M297" s="1325"/>
      <c r="N297" s="1337"/>
      <c r="O297" s="1324"/>
      <c r="P297" s="1324"/>
      <c r="Q297" s="1324"/>
      <c r="R297" s="1337"/>
      <c r="S297" s="1324"/>
      <c r="T297" s="1325"/>
      <c r="U297" s="1325"/>
      <c r="V297" s="1327"/>
      <c r="W297" s="1328"/>
      <c r="X297" s="1329"/>
      <c r="Y297" s="1338">
        <f t="shared" si="184"/>
        <v>0</v>
      </c>
      <c r="Z297" s="1339">
        <f t="shared" si="165"/>
        <v>0</v>
      </c>
      <c r="AA297" s="2762"/>
      <c r="AB297" s="2763"/>
      <c r="AC297" s="2763"/>
      <c r="AD297" s="2763"/>
      <c r="AE297" s="2764"/>
      <c r="AF297" s="2766"/>
      <c r="AG297" s="1338">
        <f t="shared" si="185"/>
        <v>0</v>
      </c>
      <c r="AH297" s="2763"/>
      <c r="AI297" s="2775"/>
      <c r="AJ297" s="1340"/>
      <c r="AK297" s="1341"/>
      <c r="AL297" s="2778"/>
      <c r="AM297" s="330"/>
      <c r="AN297" s="330"/>
    </row>
    <row r="298" spans="2:40" ht="12.75">
      <c r="B298" s="1309">
        <v>292</v>
      </c>
      <c r="C298" s="2340" t="s">
        <v>953</v>
      </c>
      <c r="D298" s="1334" t="s">
        <v>239</v>
      </c>
      <c r="E298" s="1335" t="s">
        <v>279</v>
      </c>
      <c r="F298" s="1336"/>
      <c r="G298" s="1324"/>
      <c r="H298" s="1324"/>
      <c r="I298" s="1324"/>
      <c r="J298" s="1324"/>
      <c r="K298" s="1324"/>
      <c r="L298" s="1325"/>
      <c r="M298" s="1325"/>
      <c r="N298" s="1337"/>
      <c r="O298" s="1324"/>
      <c r="P298" s="1324"/>
      <c r="Q298" s="1324"/>
      <c r="R298" s="1337"/>
      <c r="S298" s="1324"/>
      <c r="T298" s="1325"/>
      <c r="U298" s="1325"/>
      <c r="V298" s="1327"/>
      <c r="W298" s="1328"/>
      <c r="X298" s="1329"/>
      <c r="Y298" s="1338">
        <f t="shared" si="184"/>
        <v>0</v>
      </c>
      <c r="Z298" s="1339">
        <f t="shared" si="165"/>
        <v>0</v>
      </c>
      <c r="AA298" s="2762"/>
      <c r="AB298" s="2763"/>
      <c r="AC298" s="2763"/>
      <c r="AD298" s="2767"/>
      <c r="AE298" s="2768"/>
      <c r="AF298" s="2765"/>
      <c r="AG298" s="1338">
        <f t="shared" si="185"/>
        <v>0</v>
      </c>
      <c r="AH298" s="2763"/>
      <c r="AI298" s="2775"/>
      <c r="AJ298" s="1340"/>
      <c r="AK298" s="1341"/>
      <c r="AL298" s="2778"/>
      <c r="AM298" s="330"/>
      <c r="AN298" s="330"/>
    </row>
    <row r="299" spans="2:40" ht="12.75">
      <c r="B299" s="1309">
        <v>293</v>
      </c>
      <c r="C299" s="2340" t="s">
        <v>953</v>
      </c>
      <c r="D299" s="1334" t="s">
        <v>240</v>
      </c>
      <c r="E299" s="1335" t="s">
        <v>279</v>
      </c>
      <c r="F299" s="1336"/>
      <c r="G299" s="1324"/>
      <c r="H299" s="1324"/>
      <c r="I299" s="1324"/>
      <c r="J299" s="1324"/>
      <c r="K299" s="1324"/>
      <c r="L299" s="1325"/>
      <c r="M299" s="1325"/>
      <c r="N299" s="1337"/>
      <c r="O299" s="1324"/>
      <c r="P299" s="1324"/>
      <c r="Q299" s="1324"/>
      <c r="R299" s="1337"/>
      <c r="S299" s="1324"/>
      <c r="T299" s="1325"/>
      <c r="U299" s="1325"/>
      <c r="V299" s="1327"/>
      <c r="W299" s="1328"/>
      <c r="X299" s="1329"/>
      <c r="Y299" s="1338">
        <f t="shared" si="184"/>
        <v>0</v>
      </c>
      <c r="Z299" s="1339">
        <f t="shared" si="165"/>
        <v>0</v>
      </c>
      <c r="AA299" s="2762"/>
      <c r="AB299" s="2763"/>
      <c r="AC299" s="2763"/>
      <c r="AD299" s="2767"/>
      <c r="AE299" s="2768"/>
      <c r="AF299" s="2765"/>
      <c r="AG299" s="1338">
        <f t="shared" si="185"/>
        <v>0</v>
      </c>
      <c r="AH299" s="2763"/>
      <c r="AI299" s="2775"/>
      <c r="AJ299" s="1340"/>
      <c r="AK299" s="1341"/>
      <c r="AL299" s="2778"/>
      <c r="AM299" s="330"/>
      <c r="AN299" s="330"/>
    </row>
    <row r="300" spans="2:40" ht="12.75">
      <c r="B300" s="1309">
        <v>294</v>
      </c>
      <c r="C300" s="2340" t="s">
        <v>953</v>
      </c>
      <c r="D300" s="1334" t="s">
        <v>241</v>
      </c>
      <c r="E300" s="1335" t="s">
        <v>279</v>
      </c>
      <c r="F300" s="1336"/>
      <c r="G300" s="1324"/>
      <c r="H300" s="1324"/>
      <c r="I300" s="1324"/>
      <c r="J300" s="1324"/>
      <c r="K300" s="1324"/>
      <c r="L300" s="1325"/>
      <c r="M300" s="1325"/>
      <c r="N300" s="1337"/>
      <c r="O300" s="1324"/>
      <c r="P300" s="1324"/>
      <c r="Q300" s="1324"/>
      <c r="R300" s="1337"/>
      <c r="S300" s="1324"/>
      <c r="T300" s="1325"/>
      <c r="U300" s="1325"/>
      <c r="V300" s="1327"/>
      <c r="W300" s="1328"/>
      <c r="X300" s="1329"/>
      <c r="Y300" s="1338">
        <f t="shared" si="184"/>
        <v>0</v>
      </c>
      <c r="Z300" s="1339">
        <f t="shared" si="165"/>
        <v>0</v>
      </c>
      <c r="AA300" s="2762"/>
      <c r="AB300" s="2763"/>
      <c r="AC300" s="2763"/>
      <c r="AD300" s="2767"/>
      <c r="AE300" s="2768"/>
      <c r="AF300" s="2765"/>
      <c r="AG300" s="1338">
        <f t="shared" si="185"/>
        <v>0</v>
      </c>
      <c r="AH300" s="2763"/>
      <c r="AI300" s="2775"/>
      <c r="AJ300" s="1340"/>
      <c r="AK300" s="1341"/>
      <c r="AL300" s="2778"/>
      <c r="AM300" s="330"/>
      <c r="AN300" s="330"/>
    </row>
    <row r="301" spans="2:40" ht="12.75">
      <c r="B301" s="1309">
        <v>295</v>
      </c>
      <c r="C301" s="2345" t="s">
        <v>953</v>
      </c>
      <c r="D301" s="2346" t="s">
        <v>242</v>
      </c>
      <c r="E301" s="2347" t="s">
        <v>279</v>
      </c>
      <c r="F301" s="2348"/>
      <c r="G301" s="2349"/>
      <c r="H301" s="2349"/>
      <c r="I301" s="2349"/>
      <c r="J301" s="2349"/>
      <c r="K301" s="2349"/>
      <c r="L301" s="2350"/>
      <c r="M301" s="2350"/>
      <c r="N301" s="2351"/>
      <c r="O301" s="2349"/>
      <c r="P301" s="2349"/>
      <c r="Q301" s="2349"/>
      <c r="R301" s="2351"/>
      <c r="S301" s="2349"/>
      <c r="T301" s="2350"/>
      <c r="U301" s="2350"/>
      <c r="V301" s="2352"/>
      <c r="W301" s="2353"/>
      <c r="X301" s="2354"/>
      <c r="Y301" s="2355">
        <f t="shared" si="184"/>
        <v>0</v>
      </c>
      <c r="Z301" s="2356">
        <f t="shared" si="165"/>
        <v>0</v>
      </c>
      <c r="AA301" s="2769"/>
      <c r="AB301" s="2770"/>
      <c r="AC301" s="2770"/>
      <c r="AD301" s="2771"/>
      <c r="AE301" s="2772"/>
      <c r="AF301" s="2773"/>
      <c r="AG301" s="2355">
        <f t="shared" si="185"/>
        <v>0</v>
      </c>
      <c r="AH301" s="2770"/>
      <c r="AI301" s="2776"/>
      <c r="AJ301" s="2357"/>
      <c r="AK301" s="2358"/>
      <c r="AL301" s="2779"/>
      <c r="AM301" s="330"/>
      <c r="AN301" s="330"/>
    </row>
    <row r="302" spans="2:40" s="673" customFormat="1" ht="13.5" thickBot="1">
      <c r="B302" s="2343">
        <v>296</v>
      </c>
      <c r="C302" s="2344" t="s">
        <v>954</v>
      </c>
      <c r="D302" s="1342" t="s">
        <v>243</v>
      </c>
      <c r="E302" s="1335" t="s">
        <v>279</v>
      </c>
      <c r="F302" s="1371">
        <f t="shared" ref="F302:V302" si="186">SUM(F295:F301)</f>
        <v>0</v>
      </c>
      <c r="G302" s="1372">
        <f t="shared" si="186"/>
        <v>0</v>
      </c>
      <c r="H302" s="1372">
        <f t="shared" si="186"/>
        <v>0</v>
      </c>
      <c r="I302" s="1372">
        <f t="shared" si="186"/>
        <v>0</v>
      </c>
      <c r="J302" s="1372">
        <f t="shared" si="186"/>
        <v>0</v>
      </c>
      <c r="K302" s="1372">
        <f t="shared" si="186"/>
        <v>0</v>
      </c>
      <c r="L302" s="1349">
        <f t="shared" si="186"/>
        <v>0</v>
      </c>
      <c r="M302" s="1349">
        <f t="shared" si="186"/>
        <v>0</v>
      </c>
      <c r="N302" s="1346">
        <f t="shared" si="186"/>
        <v>0</v>
      </c>
      <c r="O302" s="1372">
        <f t="shared" si="186"/>
        <v>0</v>
      </c>
      <c r="P302" s="1372">
        <f t="shared" si="186"/>
        <v>0</v>
      </c>
      <c r="Q302" s="1372">
        <f t="shared" si="186"/>
        <v>0</v>
      </c>
      <c r="R302" s="1346">
        <f t="shared" si="186"/>
        <v>0</v>
      </c>
      <c r="S302" s="1372">
        <f t="shared" si="186"/>
        <v>0</v>
      </c>
      <c r="T302" s="1349">
        <f t="shared" si="186"/>
        <v>0</v>
      </c>
      <c r="U302" s="1349">
        <f t="shared" si="186"/>
        <v>0</v>
      </c>
      <c r="V302" s="1350">
        <f t="shared" si="186"/>
        <v>0</v>
      </c>
      <c r="W302" s="1343"/>
      <c r="X302" s="1344"/>
      <c r="Y302" s="1345">
        <f t="shared" ref="Y302:Z302" si="187">SUM(Y295:Y301)</f>
        <v>0</v>
      </c>
      <c r="Z302" s="1346">
        <f t="shared" si="187"/>
        <v>0</v>
      </c>
      <c r="AA302" s="1347">
        <f t="shared" ref="AA302:AE302" si="188">SUM(AA295:AA301)</f>
        <v>0</v>
      </c>
      <c r="AB302" s="1348">
        <f t="shared" si="188"/>
        <v>0</v>
      </c>
      <c r="AC302" s="1348">
        <f t="shared" si="188"/>
        <v>0</v>
      </c>
      <c r="AD302" s="1349">
        <f t="shared" si="188"/>
        <v>0</v>
      </c>
      <c r="AE302" s="1350">
        <f t="shared" si="188"/>
        <v>0</v>
      </c>
      <c r="AF302" s="1346">
        <f>SUM(Y302,AA302,AB302,AD302)</f>
        <v>0</v>
      </c>
      <c r="AG302" s="1345">
        <f>SUM(AG295:AG301)</f>
        <v>0</v>
      </c>
      <c r="AH302" s="1348">
        <f>SUM(AH295:AH301)</f>
        <v>0</v>
      </c>
      <c r="AI302" s="1346">
        <f>SUM(AI295:AI301)</f>
        <v>0</v>
      </c>
      <c r="AJ302" s="1347">
        <f>SUM(AJ295:AJ301)</f>
        <v>0</v>
      </c>
      <c r="AK302" s="1351">
        <f>SUM(AK295:AK301)</f>
        <v>0</v>
      </c>
      <c r="AL302" s="1352">
        <f>SUM(AC302,AE302,AH302,AI302)</f>
        <v>0</v>
      </c>
      <c r="AM302" s="672"/>
      <c r="AN302" s="672"/>
    </row>
    <row r="303" spans="2:40" ht="11.25" customHeight="1">
      <c r="B303" s="1308">
        <v>297</v>
      </c>
      <c r="C303" s="2339" t="s">
        <v>953</v>
      </c>
      <c r="D303" s="1321" t="s">
        <v>235</v>
      </c>
      <c r="E303" s="1321" t="s">
        <v>280</v>
      </c>
      <c r="F303" s="1322"/>
      <c r="G303" s="1323"/>
      <c r="H303" s="1324"/>
      <c r="I303" s="1324"/>
      <c r="J303" s="1324"/>
      <c r="K303" s="1324"/>
      <c r="L303" s="1324"/>
      <c r="M303" s="1325"/>
      <c r="N303" s="1326"/>
      <c r="O303" s="1324"/>
      <c r="P303" s="1324"/>
      <c r="Q303" s="1324"/>
      <c r="R303" s="1326"/>
      <c r="S303" s="1324"/>
      <c r="T303" s="1325"/>
      <c r="U303" s="1325"/>
      <c r="V303" s="1327"/>
      <c r="W303" s="1328"/>
      <c r="X303" s="1329"/>
      <c r="Y303" s="1330">
        <f t="shared" ref="Y303:Y309" si="189">+$I303*(W303+X303)</f>
        <v>0</v>
      </c>
      <c r="Z303" s="1331">
        <f t="shared" si="165"/>
        <v>0</v>
      </c>
      <c r="AA303" s="2758"/>
      <c r="AB303" s="2759"/>
      <c r="AC303" s="2759"/>
      <c r="AD303" s="2759"/>
      <c r="AE303" s="2760"/>
      <c r="AF303" s="2761"/>
      <c r="AG303" s="1330">
        <f t="shared" ref="AG303:AG309" si="190">+$K303*(W303+X303)</f>
        <v>0</v>
      </c>
      <c r="AH303" s="2759"/>
      <c r="AI303" s="2774"/>
      <c r="AJ303" s="1332"/>
      <c r="AK303" s="1333"/>
      <c r="AL303" s="2777"/>
      <c r="AM303" s="330"/>
      <c r="AN303" s="330"/>
    </row>
    <row r="304" spans="2:40" ht="12" customHeight="1">
      <c r="B304" s="1309">
        <v>298</v>
      </c>
      <c r="C304" s="2340" t="s">
        <v>953</v>
      </c>
      <c r="D304" s="1334" t="s">
        <v>237</v>
      </c>
      <c r="E304" s="1335" t="s">
        <v>280</v>
      </c>
      <c r="F304" s="1336"/>
      <c r="G304" s="1324"/>
      <c r="H304" s="1324"/>
      <c r="I304" s="1324"/>
      <c r="J304" s="1324"/>
      <c r="K304" s="1324"/>
      <c r="L304" s="1324"/>
      <c r="M304" s="1325"/>
      <c r="N304" s="1337"/>
      <c r="O304" s="1324"/>
      <c r="P304" s="1324"/>
      <c r="Q304" s="1324"/>
      <c r="R304" s="1337"/>
      <c r="S304" s="1324"/>
      <c r="T304" s="1325"/>
      <c r="U304" s="1325"/>
      <c r="V304" s="1327"/>
      <c r="W304" s="1328"/>
      <c r="X304" s="1329"/>
      <c r="Y304" s="1338">
        <f t="shared" si="189"/>
        <v>0</v>
      </c>
      <c r="Z304" s="1339">
        <f t="shared" si="165"/>
        <v>0</v>
      </c>
      <c r="AA304" s="2762"/>
      <c r="AB304" s="2763"/>
      <c r="AC304" s="2763"/>
      <c r="AD304" s="2763"/>
      <c r="AE304" s="2764"/>
      <c r="AF304" s="2765"/>
      <c r="AG304" s="1338">
        <f t="shared" si="190"/>
        <v>0</v>
      </c>
      <c r="AH304" s="2763"/>
      <c r="AI304" s="2775"/>
      <c r="AJ304" s="1340"/>
      <c r="AK304" s="1341"/>
      <c r="AL304" s="2778"/>
      <c r="AM304" s="330"/>
      <c r="AN304" s="330"/>
    </row>
    <row r="305" spans="2:40" ht="12.75">
      <c r="B305" s="1309">
        <v>299</v>
      </c>
      <c r="C305" s="2340" t="s">
        <v>953</v>
      </c>
      <c r="D305" s="1334" t="s">
        <v>238</v>
      </c>
      <c r="E305" s="1335" t="s">
        <v>280</v>
      </c>
      <c r="F305" s="1336"/>
      <c r="G305" s="1324"/>
      <c r="H305" s="1324"/>
      <c r="I305" s="1324"/>
      <c r="J305" s="1324"/>
      <c r="K305" s="1324"/>
      <c r="L305" s="1325"/>
      <c r="M305" s="1325"/>
      <c r="N305" s="1337"/>
      <c r="O305" s="1324"/>
      <c r="P305" s="1324"/>
      <c r="Q305" s="1324"/>
      <c r="R305" s="1337"/>
      <c r="S305" s="1324"/>
      <c r="T305" s="1325"/>
      <c r="U305" s="1325"/>
      <c r="V305" s="1327"/>
      <c r="W305" s="1328"/>
      <c r="X305" s="1329"/>
      <c r="Y305" s="1338">
        <f t="shared" si="189"/>
        <v>0</v>
      </c>
      <c r="Z305" s="1339">
        <f t="shared" si="165"/>
        <v>0</v>
      </c>
      <c r="AA305" s="2762"/>
      <c r="AB305" s="2763"/>
      <c r="AC305" s="2763"/>
      <c r="AD305" s="2763"/>
      <c r="AE305" s="2764"/>
      <c r="AF305" s="2766"/>
      <c r="AG305" s="1338">
        <f t="shared" si="190"/>
        <v>0</v>
      </c>
      <c r="AH305" s="2763"/>
      <c r="AI305" s="2775"/>
      <c r="AJ305" s="1340"/>
      <c r="AK305" s="1341"/>
      <c r="AL305" s="2778"/>
      <c r="AM305" s="330"/>
      <c r="AN305" s="330"/>
    </row>
    <row r="306" spans="2:40" ht="12.75">
      <c r="B306" s="1309">
        <v>300</v>
      </c>
      <c r="C306" s="2340" t="s">
        <v>953</v>
      </c>
      <c r="D306" s="1334" t="s">
        <v>239</v>
      </c>
      <c r="E306" s="1335" t="s">
        <v>280</v>
      </c>
      <c r="F306" s="1336"/>
      <c r="G306" s="1324"/>
      <c r="H306" s="1324"/>
      <c r="I306" s="1324"/>
      <c r="J306" s="1324"/>
      <c r="K306" s="1324"/>
      <c r="L306" s="1325"/>
      <c r="M306" s="1325"/>
      <c r="N306" s="1337"/>
      <c r="O306" s="1324"/>
      <c r="P306" s="1324"/>
      <c r="Q306" s="1324"/>
      <c r="R306" s="1337"/>
      <c r="S306" s="1324"/>
      <c r="T306" s="1325"/>
      <c r="U306" s="1325"/>
      <c r="V306" s="1327"/>
      <c r="W306" s="1328"/>
      <c r="X306" s="1329"/>
      <c r="Y306" s="1338">
        <f t="shared" si="189"/>
        <v>0</v>
      </c>
      <c r="Z306" s="1339">
        <f t="shared" si="165"/>
        <v>0</v>
      </c>
      <c r="AA306" s="2762"/>
      <c r="AB306" s="2763"/>
      <c r="AC306" s="2763"/>
      <c r="AD306" s="2767"/>
      <c r="AE306" s="2768"/>
      <c r="AF306" s="2765"/>
      <c r="AG306" s="1338">
        <f t="shared" si="190"/>
        <v>0</v>
      </c>
      <c r="AH306" s="2763"/>
      <c r="AI306" s="2775"/>
      <c r="AJ306" s="1340"/>
      <c r="AK306" s="1341"/>
      <c r="AL306" s="2778"/>
      <c r="AM306" s="330"/>
      <c r="AN306" s="330"/>
    </row>
    <row r="307" spans="2:40" ht="12.75">
      <c r="B307" s="1309">
        <v>301</v>
      </c>
      <c r="C307" s="2340" t="s">
        <v>953</v>
      </c>
      <c r="D307" s="1334" t="s">
        <v>240</v>
      </c>
      <c r="E307" s="1335" t="s">
        <v>280</v>
      </c>
      <c r="F307" s="1336"/>
      <c r="G307" s="1324"/>
      <c r="H307" s="1324"/>
      <c r="I307" s="1324"/>
      <c r="J307" s="1324"/>
      <c r="K307" s="1324"/>
      <c r="L307" s="1325"/>
      <c r="M307" s="1325"/>
      <c r="N307" s="1337"/>
      <c r="O307" s="1324"/>
      <c r="P307" s="1324"/>
      <c r="Q307" s="1324"/>
      <c r="R307" s="1337"/>
      <c r="S307" s="1324"/>
      <c r="T307" s="1325"/>
      <c r="U307" s="1325"/>
      <c r="V307" s="1327"/>
      <c r="W307" s="1328"/>
      <c r="X307" s="1329"/>
      <c r="Y307" s="1338">
        <f t="shared" si="189"/>
        <v>0</v>
      </c>
      <c r="Z307" s="1339">
        <f t="shared" si="165"/>
        <v>0</v>
      </c>
      <c r="AA307" s="2762"/>
      <c r="AB307" s="2763"/>
      <c r="AC307" s="2763"/>
      <c r="AD307" s="2767"/>
      <c r="AE307" s="2768"/>
      <c r="AF307" s="2765"/>
      <c r="AG307" s="1338">
        <f t="shared" si="190"/>
        <v>0</v>
      </c>
      <c r="AH307" s="2763"/>
      <c r="AI307" s="2775"/>
      <c r="AJ307" s="1340"/>
      <c r="AK307" s="1341"/>
      <c r="AL307" s="2778"/>
      <c r="AM307" s="330"/>
      <c r="AN307" s="330"/>
    </row>
    <row r="308" spans="2:40" ht="12.75">
      <c r="B308" s="1309">
        <v>302</v>
      </c>
      <c r="C308" s="2340" t="s">
        <v>953</v>
      </c>
      <c r="D308" s="1334" t="s">
        <v>241</v>
      </c>
      <c r="E308" s="1335" t="s">
        <v>280</v>
      </c>
      <c r="F308" s="1336"/>
      <c r="G308" s="1324"/>
      <c r="H308" s="1324"/>
      <c r="I308" s="1324"/>
      <c r="J308" s="1324"/>
      <c r="K308" s="1324"/>
      <c r="L308" s="1325"/>
      <c r="M308" s="1325"/>
      <c r="N308" s="1337"/>
      <c r="O308" s="1324"/>
      <c r="P308" s="1324"/>
      <c r="Q308" s="1324"/>
      <c r="R308" s="1337"/>
      <c r="S308" s="1324"/>
      <c r="T308" s="1325"/>
      <c r="U308" s="1325"/>
      <c r="V308" s="1327"/>
      <c r="W308" s="1328"/>
      <c r="X308" s="1329"/>
      <c r="Y308" s="1338">
        <f t="shared" si="189"/>
        <v>0</v>
      </c>
      <c r="Z308" s="1339">
        <f t="shared" si="165"/>
        <v>0</v>
      </c>
      <c r="AA308" s="2762"/>
      <c r="AB308" s="2763"/>
      <c r="AC308" s="2763"/>
      <c r="AD308" s="2767"/>
      <c r="AE308" s="2768"/>
      <c r="AF308" s="2765"/>
      <c r="AG308" s="1338">
        <f t="shared" si="190"/>
        <v>0</v>
      </c>
      <c r="AH308" s="2763"/>
      <c r="AI308" s="2775"/>
      <c r="AJ308" s="1340"/>
      <c r="AK308" s="1341"/>
      <c r="AL308" s="2778"/>
      <c r="AM308" s="330"/>
      <c r="AN308" s="330"/>
    </row>
    <row r="309" spans="2:40" ht="12.75">
      <c r="B309" s="1309">
        <v>303</v>
      </c>
      <c r="C309" s="2345" t="s">
        <v>953</v>
      </c>
      <c r="D309" s="2346" t="s">
        <v>242</v>
      </c>
      <c r="E309" s="2347" t="s">
        <v>280</v>
      </c>
      <c r="F309" s="2348"/>
      <c r="G309" s="2349"/>
      <c r="H309" s="2349"/>
      <c r="I309" s="2349"/>
      <c r="J309" s="2349"/>
      <c r="K309" s="2349"/>
      <c r="L309" s="2350"/>
      <c r="M309" s="2350"/>
      <c r="N309" s="2351"/>
      <c r="O309" s="2349"/>
      <c r="P309" s="2349"/>
      <c r="Q309" s="2349"/>
      <c r="R309" s="2351"/>
      <c r="S309" s="2349"/>
      <c r="T309" s="2350"/>
      <c r="U309" s="2350"/>
      <c r="V309" s="2352"/>
      <c r="W309" s="2353"/>
      <c r="X309" s="2354"/>
      <c r="Y309" s="2355">
        <f t="shared" si="189"/>
        <v>0</v>
      </c>
      <c r="Z309" s="2356">
        <f t="shared" si="165"/>
        <v>0</v>
      </c>
      <c r="AA309" s="2769"/>
      <c r="AB309" s="2770"/>
      <c r="AC309" s="2770"/>
      <c r="AD309" s="2771"/>
      <c r="AE309" s="2772"/>
      <c r="AF309" s="2773"/>
      <c r="AG309" s="2355">
        <f t="shared" si="190"/>
        <v>0</v>
      </c>
      <c r="AH309" s="2770"/>
      <c r="AI309" s="2776"/>
      <c r="AJ309" s="2357"/>
      <c r="AK309" s="2358"/>
      <c r="AL309" s="2779"/>
      <c r="AM309" s="330"/>
      <c r="AN309" s="330"/>
    </row>
    <row r="310" spans="2:40" s="673" customFormat="1" ht="13.5" thickBot="1">
      <c r="B310" s="2343">
        <v>304</v>
      </c>
      <c r="C310" s="2344" t="s">
        <v>954</v>
      </c>
      <c r="D310" s="1342" t="s">
        <v>243</v>
      </c>
      <c r="E310" s="1335" t="s">
        <v>280</v>
      </c>
      <c r="F310" s="1371">
        <f t="shared" ref="F310:V310" si="191">SUM(F303:F309)</f>
        <v>0</v>
      </c>
      <c r="G310" s="1372">
        <f t="shared" si="191"/>
        <v>0</v>
      </c>
      <c r="H310" s="1372">
        <f t="shared" si="191"/>
        <v>0</v>
      </c>
      <c r="I310" s="1372">
        <f t="shared" si="191"/>
        <v>0</v>
      </c>
      <c r="J310" s="1372">
        <f t="shared" si="191"/>
        <v>0</v>
      </c>
      <c r="K310" s="1372">
        <f t="shared" si="191"/>
        <v>0</v>
      </c>
      <c r="L310" s="1349">
        <f t="shared" si="191"/>
        <v>0</v>
      </c>
      <c r="M310" s="1349">
        <f t="shared" si="191"/>
        <v>0</v>
      </c>
      <c r="N310" s="1346">
        <f t="shared" si="191"/>
        <v>0</v>
      </c>
      <c r="O310" s="1372">
        <f t="shared" si="191"/>
        <v>0</v>
      </c>
      <c r="P310" s="1372">
        <f t="shared" si="191"/>
        <v>0</v>
      </c>
      <c r="Q310" s="1372">
        <f t="shared" si="191"/>
        <v>0</v>
      </c>
      <c r="R310" s="1346">
        <f t="shared" si="191"/>
        <v>0</v>
      </c>
      <c r="S310" s="1372">
        <f t="shared" si="191"/>
        <v>0</v>
      </c>
      <c r="T310" s="1349">
        <f t="shared" si="191"/>
        <v>0</v>
      </c>
      <c r="U310" s="1349">
        <f t="shared" si="191"/>
        <v>0</v>
      </c>
      <c r="V310" s="1350">
        <f t="shared" si="191"/>
        <v>0</v>
      </c>
      <c r="W310" s="1343"/>
      <c r="X310" s="1344"/>
      <c r="Y310" s="1345">
        <f t="shared" ref="Y310:Z310" si="192">SUM(Y303:Y309)</f>
        <v>0</v>
      </c>
      <c r="Z310" s="1346">
        <f t="shared" si="192"/>
        <v>0</v>
      </c>
      <c r="AA310" s="1347">
        <f t="shared" ref="AA310:AE310" si="193">SUM(AA303:AA309)</f>
        <v>0</v>
      </c>
      <c r="AB310" s="1348">
        <f t="shared" si="193"/>
        <v>0</v>
      </c>
      <c r="AC310" s="1348">
        <f t="shared" si="193"/>
        <v>0</v>
      </c>
      <c r="AD310" s="1349">
        <f t="shared" si="193"/>
        <v>0</v>
      </c>
      <c r="AE310" s="1350">
        <f t="shared" si="193"/>
        <v>0</v>
      </c>
      <c r="AF310" s="1346">
        <f>SUM(Y310,AA310,AB310,AD310)</f>
        <v>0</v>
      </c>
      <c r="AG310" s="1345">
        <f>SUM(AG303:AG309)</f>
        <v>0</v>
      </c>
      <c r="AH310" s="1348">
        <f>SUM(AH303:AH309)</f>
        <v>0</v>
      </c>
      <c r="AI310" s="1346">
        <f>SUM(AI303:AI309)</f>
        <v>0</v>
      </c>
      <c r="AJ310" s="1347">
        <f>SUM(AJ303:AJ309)</f>
        <v>0</v>
      </c>
      <c r="AK310" s="1351">
        <f>SUM(AK303:AK309)</f>
        <v>0</v>
      </c>
      <c r="AL310" s="1352">
        <f>SUM(AC310,AE310,AH310,AI310)</f>
        <v>0</v>
      </c>
      <c r="AM310" s="672"/>
      <c r="AN310" s="672"/>
    </row>
    <row r="311" spans="2:40" ht="11.25" customHeight="1">
      <c r="B311" s="1308">
        <v>305</v>
      </c>
      <c r="C311" s="2339" t="s">
        <v>953</v>
      </c>
      <c r="D311" s="1321" t="s">
        <v>235</v>
      </c>
      <c r="E311" s="1321" t="s">
        <v>971</v>
      </c>
      <c r="F311" s="1322"/>
      <c r="G311" s="1323"/>
      <c r="H311" s="1324"/>
      <c r="I311" s="1324"/>
      <c r="J311" s="1324"/>
      <c r="K311" s="1324"/>
      <c r="L311" s="1324"/>
      <c r="M311" s="1325"/>
      <c r="N311" s="1326"/>
      <c r="O311" s="1324"/>
      <c r="P311" s="1324"/>
      <c r="Q311" s="1324"/>
      <c r="R311" s="1326"/>
      <c r="S311" s="1324"/>
      <c r="T311" s="1325"/>
      <c r="U311" s="1325"/>
      <c r="V311" s="1327"/>
      <c r="W311" s="1328"/>
      <c r="X311" s="1329"/>
      <c r="Y311" s="1330">
        <f t="shared" ref="Y311:Y317" si="194">+$I311*(W311+X311)</f>
        <v>0</v>
      </c>
      <c r="Z311" s="1331">
        <f t="shared" si="165"/>
        <v>0</v>
      </c>
      <c r="AA311" s="2758"/>
      <c r="AB311" s="2759"/>
      <c r="AC311" s="2759"/>
      <c r="AD311" s="2759"/>
      <c r="AE311" s="2760"/>
      <c r="AF311" s="2761"/>
      <c r="AG311" s="1330">
        <f t="shared" ref="AG311:AG317" si="195">+$K311*(W311+X311)</f>
        <v>0</v>
      </c>
      <c r="AH311" s="2759"/>
      <c r="AI311" s="2774"/>
      <c r="AJ311" s="1332"/>
      <c r="AK311" s="1333"/>
      <c r="AL311" s="2777"/>
      <c r="AM311" s="330"/>
      <c r="AN311" s="330"/>
    </row>
    <row r="312" spans="2:40" ht="12" customHeight="1">
      <c r="B312" s="1309">
        <v>306</v>
      </c>
      <c r="C312" s="2340" t="s">
        <v>953</v>
      </c>
      <c r="D312" s="1334" t="s">
        <v>237</v>
      </c>
      <c r="E312" s="1335" t="s">
        <v>971</v>
      </c>
      <c r="F312" s="1336"/>
      <c r="G312" s="1324"/>
      <c r="H312" s="1324"/>
      <c r="I312" s="1324"/>
      <c r="J312" s="1324"/>
      <c r="K312" s="1324"/>
      <c r="L312" s="1324"/>
      <c r="M312" s="1325"/>
      <c r="N312" s="1337"/>
      <c r="O312" s="1324"/>
      <c r="P312" s="1324"/>
      <c r="Q312" s="1324"/>
      <c r="R312" s="1337"/>
      <c r="S312" s="1324"/>
      <c r="T312" s="1325"/>
      <c r="U312" s="1325"/>
      <c r="V312" s="1327"/>
      <c r="W312" s="1328"/>
      <c r="X312" s="1329"/>
      <c r="Y312" s="1338">
        <f t="shared" si="194"/>
        <v>0</v>
      </c>
      <c r="Z312" s="1339">
        <f t="shared" si="165"/>
        <v>0</v>
      </c>
      <c r="AA312" s="2762"/>
      <c r="AB312" s="2763"/>
      <c r="AC312" s="2763"/>
      <c r="AD312" s="2763"/>
      <c r="AE312" s="2764"/>
      <c r="AF312" s="2765"/>
      <c r="AG312" s="1338">
        <f t="shared" si="195"/>
        <v>0</v>
      </c>
      <c r="AH312" s="2763"/>
      <c r="AI312" s="2775"/>
      <c r="AJ312" s="1340"/>
      <c r="AK312" s="1341"/>
      <c r="AL312" s="2778"/>
      <c r="AM312" s="330"/>
      <c r="AN312" s="330"/>
    </row>
    <row r="313" spans="2:40" ht="12.75">
      <c r="B313" s="1309">
        <v>307</v>
      </c>
      <c r="C313" s="2340" t="s">
        <v>953</v>
      </c>
      <c r="D313" s="1334" t="s">
        <v>238</v>
      </c>
      <c r="E313" s="1335" t="s">
        <v>971</v>
      </c>
      <c r="F313" s="1336"/>
      <c r="G313" s="1324"/>
      <c r="H313" s="1324"/>
      <c r="I313" s="1324"/>
      <c r="J313" s="1324"/>
      <c r="K313" s="1324"/>
      <c r="L313" s="1325"/>
      <c r="M313" s="1325"/>
      <c r="N313" s="1337"/>
      <c r="O313" s="1324"/>
      <c r="P313" s="1324"/>
      <c r="Q313" s="1324"/>
      <c r="R313" s="1337"/>
      <c r="S313" s="1324"/>
      <c r="T313" s="1325"/>
      <c r="U313" s="1325"/>
      <c r="V313" s="1327"/>
      <c r="W313" s="1328"/>
      <c r="X313" s="1329"/>
      <c r="Y313" s="1338">
        <f t="shared" si="194"/>
        <v>0</v>
      </c>
      <c r="Z313" s="1339">
        <f t="shared" si="165"/>
        <v>0</v>
      </c>
      <c r="AA313" s="2762"/>
      <c r="AB313" s="2763"/>
      <c r="AC313" s="2763"/>
      <c r="AD313" s="2763"/>
      <c r="AE313" s="2764"/>
      <c r="AF313" s="2766"/>
      <c r="AG313" s="1338">
        <f t="shared" si="195"/>
        <v>0</v>
      </c>
      <c r="AH313" s="2763"/>
      <c r="AI313" s="2775"/>
      <c r="AJ313" s="1340"/>
      <c r="AK313" s="1341"/>
      <c r="AL313" s="2778"/>
      <c r="AM313" s="330"/>
      <c r="AN313" s="330"/>
    </row>
    <row r="314" spans="2:40" ht="12.75">
      <c r="B314" s="1309">
        <v>308</v>
      </c>
      <c r="C314" s="2340" t="s">
        <v>953</v>
      </c>
      <c r="D314" s="1334" t="s">
        <v>239</v>
      </c>
      <c r="E314" s="1335" t="s">
        <v>971</v>
      </c>
      <c r="F314" s="1336"/>
      <c r="G314" s="1324"/>
      <c r="H314" s="1324"/>
      <c r="I314" s="1324"/>
      <c r="J314" s="1324"/>
      <c r="K314" s="1324"/>
      <c r="L314" s="1325"/>
      <c r="M314" s="1325"/>
      <c r="N314" s="1337"/>
      <c r="O314" s="1324"/>
      <c r="P314" s="1324"/>
      <c r="Q314" s="1324"/>
      <c r="R314" s="1337"/>
      <c r="S314" s="1324"/>
      <c r="T314" s="1325"/>
      <c r="U314" s="1325"/>
      <c r="V314" s="1327"/>
      <c r="W314" s="1328"/>
      <c r="X314" s="1329"/>
      <c r="Y314" s="1338">
        <f t="shared" si="194"/>
        <v>0</v>
      </c>
      <c r="Z314" s="1339">
        <f t="shared" si="165"/>
        <v>0</v>
      </c>
      <c r="AA314" s="2762"/>
      <c r="AB314" s="2763"/>
      <c r="AC314" s="2763"/>
      <c r="AD314" s="2767"/>
      <c r="AE314" s="2768"/>
      <c r="AF314" s="2765"/>
      <c r="AG314" s="1338">
        <f t="shared" si="195"/>
        <v>0</v>
      </c>
      <c r="AH314" s="2763"/>
      <c r="AI314" s="2775"/>
      <c r="AJ314" s="1340"/>
      <c r="AK314" s="1341"/>
      <c r="AL314" s="2778"/>
      <c r="AM314" s="330"/>
      <c r="AN314" s="330"/>
    </row>
    <row r="315" spans="2:40" ht="12.75">
      <c r="B315" s="1309">
        <v>309</v>
      </c>
      <c r="C315" s="2340" t="s">
        <v>953</v>
      </c>
      <c r="D315" s="1334" t="s">
        <v>240</v>
      </c>
      <c r="E315" s="1335" t="s">
        <v>971</v>
      </c>
      <c r="F315" s="1336"/>
      <c r="G315" s="1324"/>
      <c r="H315" s="1324"/>
      <c r="I315" s="1324"/>
      <c r="J315" s="1324"/>
      <c r="K315" s="1324"/>
      <c r="L315" s="1325"/>
      <c r="M315" s="1325"/>
      <c r="N315" s="1337"/>
      <c r="O315" s="1324"/>
      <c r="P315" s="1324"/>
      <c r="Q315" s="1324"/>
      <c r="R315" s="1337"/>
      <c r="S315" s="1324"/>
      <c r="T315" s="1325"/>
      <c r="U315" s="1325"/>
      <c r="V315" s="1327"/>
      <c r="W315" s="1328"/>
      <c r="X315" s="1329"/>
      <c r="Y315" s="1338">
        <f t="shared" si="194"/>
        <v>0</v>
      </c>
      <c r="Z315" s="1339">
        <f t="shared" si="165"/>
        <v>0</v>
      </c>
      <c r="AA315" s="2762"/>
      <c r="AB315" s="2763"/>
      <c r="AC315" s="2763"/>
      <c r="AD315" s="2767"/>
      <c r="AE315" s="2768"/>
      <c r="AF315" s="2765"/>
      <c r="AG315" s="1338">
        <f t="shared" si="195"/>
        <v>0</v>
      </c>
      <c r="AH315" s="2763"/>
      <c r="AI315" s="2775"/>
      <c r="AJ315" s="1340"/>
      <c r="AK315" s="1341"/>
      <c r="AL315" s="2778"/>
      <c r="AM315" s="330"/>
      <c r="AN315" s="330"/>
    </row>
    <row r="316" spans="2:40" ht="12.75">
      <c r="B316" s="1309">
        <v>310</v>
      </c>
      <c r="C316" s="2340" t="s">
        <v>953</v>
      </c>
      <c r="D316" s="1334" t="s">
        <v>241</v>
      </c>
      <c r="E316" s="1335" t="s">
        <v>971</v>
      </c>
      <c r="F316" s="1336"/>
      <c r="G316" s="1324"/>
      <c r="H316" s="1324"/>
      <c r="I316" s="1324"/>
      <c r="J316" s="1324"/>
      <c r="K316" s="1324"/>
      <c r="L316" s="1325"/>
      <c r="M316" s="1325"/>
      <c r="N316" s="1337"/>
      <c r="O316" s="1324"/>
      <c r="P316" s="1324"/>
      <c r="Q316" s="1324"/>
      <c r="R316" s="1337"/>
      <c r="S316" s="1324"/>
      <c r="T316" s="1325"/>
      <c r="U316" s="1325"/>
      <c r="V316" s="1327"/>
      <c r="W316" s="1328"/>
      <c r="X316" s="1329"/>
      <c r="Y316" s="1338">
        <f t="shared" si="194"/>
        <v>0</v>
      </c>
      <c r="Z316" s="1339">
        <f t="shared" si="165"/>
        <v>0</v>
      </c>
      <c r="AA316" s="2762"/>
      <c r="AB316" s="2763"/>
      <c r="AC316" s="2763"/>
      <c r="AD316" s="2767"/>
      <c r="AE316" s="2768"/>
      <c r="AF316" s="2765"/>
      <c r="AG316" s="1338">
        <f t="shared" si="195"/>
        <v>0</v>
      </c>
      <c r="AH316" s="2763"/>
      <c r="AI316" s="2775"/>
      <c r="AJ316" s="1340"/>
      <c r="AK316" s="1341"/>
      <c r="AL316" s="2778"/>
      <c r="AM316" s="330"/>
      <c r="AN316" s="330"/>
    </row>
    <row r="317" spans="2:40" ht="12.75">
      <c r="B317" s="1309">
        <v>311</v>
      </c>
      <c r="C317" s="2345" t="s">
        <v>953</v>
      </c>
      <c r="D317" s="2346" t="s">
        <v>242</v>
      </c>
      <c r="E317" s="2347" t="s">
        <v>971</v>
      </c>
      <c r="F317" s="2348"/>
      <c r="G317" s="2349"/>
      <c r="H317" s="2349"/>
      <c r="I317" s="2349"/>
      <c r="J317" s="2349"/>
      <c r="K317" s="2349"/>
      <c r="L317" s="2350"/>
      <c r="M317" s="2350"/>
      <c r="N317" s="2351"/>
      <c r="O317" s="2349"/>
      <c r="P317" s="2349"/>
      <c r="Q317" s="2349"/>
      <c r="R317" s="2351"/>
      <c r="S317" s="2349"/>
      <c r="T317" s="2350"/>
      <c r="U317" s="2350"/>
      <c r="V317" s="2352"/>
      <c r="W317" s="2353"/>
      <c r="X317" s="2354"/>
      <c r="Y317" s="2355">
        <f t="shared" si="194"/>
        <v>0</v>
      </c>
      <c r="Z317" s="2356">
        <f t="shared" si="165"/>
        <v>0</v>
      </c>
      <c r="AA317" s="2769"/>
      <c r="AB317" s="2770"/>
      <c r="AC317" s="2770"/>
      <c r="AD317" s="2771"/>
      <c r="AE317" s="2772"/>
      <c r="AF317" s="2773"/>
      <c r="AG317" s="2355">
        <f t="shared" si="195"/>
        <v>0</v>
      </c>
      <c r="AH317" s="2770"/>
      <c r="AI317" s="2776"/>
      <c r="AJ317" s="2357"/>
      <c r="AK317" s="2358"/>
      <c r="AL317" s="2779"/>
      <c r="AM317" s="330"/>
      <c r="AN317" s="330"/>
    </row>
    <row r="318" spans="2:40" s="673" customFormat="1" ht="13.5" thickBot="1">
      <c r="B318" s="2343">
        <v>312</v>
      </c>
      <c r="C318" s="2344" t="s">
        <v>954</v>
      </c>
      <c r="D318" s="1342" t="s">
        <v>243</v>
      </c>
      <c r="E318" s="1335" t="s">
        <v>971</v>
      </c>
      <c r="F318" s="1371">
        <f t="shared" ref="F318:V318" si="196">SUM(F311:F317)</f>
        <v>0</v>
      </c>
      <c r="G318" s="1372">
        <f t="shared" si="196"/>
        <v>0</v>
      </c>
      <c r="H318" s="1372">
        <f t="shared" si="196"/>
        <v>0</v>
      </c>
      <c r="I318" s="1372">
        <f t="shared" si="196"/>
        <v>0</v>
      </c>
      <c r="J318" s="1372">
        <f t="shared" si="196"/>
        <v>0</v>
      </c>
      <c r="K318" s="1372">
        <f t="shared" si="196"/>
        <v>0</v>
      </c>
      <c r="L318" s="1349">
        <f t="shared" si="196"/>
        <v>0</v>
      </c>
      <c r="M318" s="1349">
        <f t="shared" si="196"/>
        <v>0</v>
      </c>
      <c r="N318" s="1346">
        <f t="shared" si="196"/>
        <v>0</v>
      </c>
      <c r="O318" s="1372">
        <f t="shared" si="196"/>
        <v>0</v>
      </c>
      <c r="P318" s="1372">
        <f t="shared" si="196"/>
        <v>0</v>
      </c>
      <c r="Q318" s="1372">
        <f t="shared" si="196"/>
        <v>0</v>
      </c>
      <c r="R318" s="1346">
        <f t="shared" si="196"/>
        <v>0</v>
      </c>
      <c r="S318" s="1372">
        <f t="shared" si="196"/>
        <v>0</v>
      </c>
      <c r="T318" s="1349">
        <f t="shared" si="196"/>
        <v>0</v>
      </c>
      <c r="U318" s="1349">
        <f t="shared" si="196"/>
        <v>0</v>
      </c>
      <c r="V318" s="1350">
        <f t="shared" si="196"/>
        <v>0</v>
      </c>
      <c r="W318" s="1343"/>
      <c r="X318" s="1344"/>
      <c r="Y318" s="1345">
        <f t="shared" ref="Y318:Z318" si="197">SUM(Y311:Y317)</f>
        <v>0</v>
      </c>
      <c r="Z318" s="1346">
        <f t="shared" si="197"/>
        <v>0</v>
      </c>
      <c r="AA318" s="1347">
        <f t="shared" ref="AA318:AE318" si="198">SUM(AA311:AA317)</f>
        <v>0</v>
      </c>
      <c r="AB318" s="1348">
        <f t="shared" si="198"/>
        <v>0</v>
      </c>
      <c r="AC318" s="1348">
        <f t="shared" si="198"/>
        <v>0</v>
      </c>
      <c r="AD318" s="1349">
        <f t="shared" si="198"/>
        <v>0</v>
      </c>
      <c r="AE318" s="1350">
        <f t="shared" si="198"/>
        <v>0</v>
      </c>
      <c r="AF318" s="1346">
        <f>SUM(Y318,AA318,AB318,AD318)</f>
        <v>0</v>
      </c>
      <c r="AG318" s="1345">
        <f>SUM(AG311:AG317)</f>
        <v>0</v>
      </c>
      <c r="AH318" s="1348">
        <f>SUM(AH311:AH317)</f>
        <v>0</v>
      </c>
      <c r="AI318" s="1346">
        <f>SUM(AI311:AI317)</f>
        <v>0</v>
      </c>
      <c r="AJ318" s="1347">
        <f>SUM(AJ311:AJ317)</f>
        <v>0</v>
      </c>
      <c r="AK318" s="1351">
        <f>SUM(AK311:AK317)</f>
        <v>0</v>
      </c>
      <c r="AL318" s="1352">
        <f>SUM(AC318,AE318,AH318,AI318)</f>
        <v>0</v>
      </c>
      <c r="AM318" s="672"/>
      <c r="AN318" s="672"/>
    </row>
    <row r="319" spans="2:40" ht="11.25" customHeight="1">
      <c r="B319" s="1308">
        <v>313</v>
      </c>
      <c r="C319" s="2339" t="s">
        <v>953</v>
      </c>
      <c r="D319" s="1321" t="s">
        <v>235</v>
      </c>
      <c r="E319" s="1321" t="s">
        <v>969</v>
      </c>
      <c r="F319" s="1322"/>
      <c r="G319" s="1323"/>
      <c r="H319" s="1324"/>
      <c r="I319" s="1324"/>
      <c r="J319" s="1324"/>
      <c r="K319" s="1324"/>
      <c r="L319" s="1324"/>
      <c r="M319" s="1325"/>
      <c r="N319" s="1326"/>
      <c r="O319" s="1324"/>
      <c r="P319" s="1324"/>
      <c r="Q319" s="1324"/>
      <c r="R319" s="1326"/>
      <c r="S319" s="1324"/>
      <c r="T319" s="1325"/>
      <c r="U319" s="1325"/>
      <c r="V319" s="1327"/>
      <c r="W319" s="1328"/>
      <c r="X319" s="1329"/>
      <c r="Y319" s="1330">
        <f t="shared" ref="Y319:Y325" si="199">+$I319*(W319+X319)</f>
        <v>0</v>
      </c>
      <c r="Z319" s="1331">
        <f t="shared" si="165"/>
        <v>0</v>
      </c>
      <c r="AA319" s="2758"/>
      <c r="AB319" s="2759"/>
      <c r="AC319" s="2759"/>
      <c r="AD319" s="2759"/>
      <c r="AE319" s="2760"/>
      <c r="AF319" s="2761"/>
      <c r="AG319" s="1330">
        <f t="shared" ref="AG319:AG325" si="200">+$K319*(W319+X319)</f>
        <v>0</v>
      </c>
      <c r="AH319" s="2759"/>
      <c r="AI319" s="2774"/>
      <c r="AJ319" s="1332"/>
      <c r="AK319" s="1333"/>
      <c r="AL319" s="2777"/>
      <c r="AM319" s="330"/>
      <c r="AN319" s="330"/>
    </row>
    <row r="320" spans="2:40" ht="12" customHeight="1">
      <c r="B320" s="1309">
        <v>314</v>
      </c>
      <c r="C320" s="2340" t="s">
        <v>953</v>
      </c>
      <c r="D320" s="1334" t="s">
        <v>237</v>
      </c>
      <c r="E320" s="1335" t="s">
        <v>969</v>
      </c>
      <c r="F320" s="1336"/>
      <c r="G320" s="1324"/>
      <c r="H320" s="1324"/>
      <c r="I320" s="1324"/>
      <c r="J320" s="1324"/>
      <c r="K320" s="1324"/>
      <c r="L320" s="1324"/>
      <c r="M320" s="1325"/>
      <c r="N320" s="1337"/>
      <c r="O320" s="1324"/>
      <c r="P320" s="1324"/>
      <c r="Q320" s="1324"/>
      <c r="R320" s="1337"/>
      <c r="S320" s="1324"/>
      <c r="T320" s="1325"/>
      <c r="U320" s="1325"/>
      <c r="V320" s="1327"/>
      <c r="W320" s="1328"/>
      <c r="X320" s="1329"/>
      <c r="Y320" s="1338">
        <f t="shared" si="199"/>
        <v>0</v>
      </c>
      <c r="Z320" s="1339">
        <f t="shared" si="165"/>
        <v>0</v>
      </c>
      <c r="AA320" s="2762"/>
      <c r="AB320" s="2763"/>
      <c r="AC320" s="2763"/>
      <c r="AD320" s="2763"/>
      <c r="AE320" s="2764"/>
      <c r="AF320" s="2765"/>
      <c r="AG320" s="1338">
        <f t="shared" si="200"/>
        <v>0</v>
      </c>
      <c r="AH320" s="2763"/>
      <c r="AI320" s="2775"/>
      <c r="AJ320" s="1340"/>
      <c r="AK320" s="1341"/>
      <c r="AL320" s="2778"/>
      <c r="AM320" s="330"/>
      <c r="AN320" s="330"/>
    </row>
    <row r="321" spans="2:40" ht="12.75">
      <c r="B321" s="1309">
        <v>315</v>
      </c>
      <c r="C321" s="2340" t="s">
        <v>953</v>
      </c>
      <c r="D321" s="1334" t="s">
        <v>238</v>
      </c>
      <c r="E321" s="1335" t="s">
        <v>969</v>
      </c>
      <c r="F321" s="1336"/>
      <c r="G321" s="1324"/>
      <c r="H321" s="1324"/>
      <c r="I321" s="1324"/>
      <c r="J321" s="1324"/>
      <c r="K321" s="1324"/>
      <c r="L321" s="1325"/>
      <c r="M321" s="1325"/>
      <c r="N321" s="1337"/>
      <c r="O321" s="1324"/>
      <c r="P321" s="1324"/>
      <c r="Q321" s="1324"/>
      <c r="R321" s="1337"/>
      <c r="S321" s="1324"/>
      <c r="T321" s="1325"/>
      <c r="U321" s="1325"/>
      <c r="V321" s="1327"/>
      <c r="W321" s="1328"/>
      <c r="X321" s="1329"/>
      <c r="Y321" s="1338">
        <f t="shared" si="199"/>
        <v>0</v>
      </c>
      <c r="Z321" s="1339">
        <f t="shared" si="165"/>
        <v>0</v>
      </c>
      <c r="AA321" s="2762"/>
      <c r="AB321" s="2763"/>
      <c r="AC321" s="2763"/>
      <c r="AD321" s="2763"/>
      <c r="AE321" s="2764"/>
      <c r="AF321" s="2766"/>
      <c r="AG321" s="1338">
        <f t="shared" si="200"/>
        <v>0</v>
      </c>
      <c r="AH321" s="2763"/>
      <c r="AI321" s="2775"/>
      <c r="AJ321" s="1340"/>
      <c r="AK321" s="1341"/>
      <c r="AL321" s="2778"/>
      <c r="AM321" s="330"/>
      <c r="AN321" s="330"/>
    </row>
    <row r="322" spans="2:40" ht="12.75">
      <c r="B322" s="1309">
        <v>316</v>
      </c>
      <c r="C322" s="2340" t="s">
        <v>953</v>
      </c>
      <c r="D322" s="1334" t="s">
        <v>239</v>
      </c>
      <c r="E322" s="1335" t="s">
        <v>969</v>
      </c>
      <c r="F322" s="1336"/>
      <c r="G322" s="1324"/>
      <c r="H322" s="1324"/>
      <c r="I322" s="1324"/>
      <c r="J322" s="1324"/>
      <c r="K322" s="1324"/>
      <c r="L322" s="1325"/>
      <c r="M322" s="1325"/>
      <c r="N322" s="1337"/>
      <c r="O322" s="1324"/>
      <c r="P322" s="1324"/>
      <c r="Q322" s="1324"/>
      <c r="R322" s="1337"/>
      <c r="S322" s="1324"/>
      <c r="T322" s="1325"/>
      <c r="U322" s="1325"/>
      <c r="V322" s="1327"/>
      <c r="W322" s="1328"/>
      <c r="X322" s="1329"/>
      <c r="Y322" s="1338">
        <f t="shared" si="199"/>
        <v>0</v>
      </c>
      <c r="Z322" s="1339">
        <f t="shared" si="165"/>
        <v>0</v>
      </c>
      <c r="AA322" s="2762"/>
      <c r="AB322" s="2763"/>
      <c r="AC322" s="2763"/>
      <c r="AD322" s="2767"/>
      <c r="AE322" s="2768"/>
      <c r="AF322" s="2765"/>
      <c r="AG322" s="1338">
        <f t="shared" si="200"/>
        <v>0</v>
      </c>
      <c r="AH322" s="2763"/>
      <c r="AI322" s="2775"/>
      <c r="AJ322" s="1340"/>
      <c r="AK322" s="1341"/>
      <c r="AL322" s="2778"/>
      <c r="AM322" s="330"/>
      <c r="AN322" s="330"/>
    </row>
    <row r="323" spans="2:40" ht="12.75">
      <c r="B323" s="1309">
        <v>317</v>
      </c>
      <c r="C323" s="2340" t="s">
        <v>953</v>
      </c>
      <c r="D323" s="1334" t="s">
        <v>240</v>
      </c>
      <c r="E323" s="1335" t="s">
        <v>969</v>
      </c>
      <c r="F323" s="1336"/>
      <c r="G323" s="1324"/>
      <c r="H323" s="1324"/>
      <c r="I323" s="1324"/>
      <c r="J323" s="1324"/>
      <c r="K323" s="1324"/>
      <c r="L323" s="1325"/>
      <c r="M323" s="1325"/>
      <c r="N323" s="1337"/>
      <c r="O323" s="1324"/>
      <c r="P323" s="1324"/>
      <c r="Q323" s="1324"/>
      <c r="R323" s="1337"/>
      <c r="S323" s="1324"/>
      <c r="T323" s="1325"/>
      <c r="U323" s="1325"/>
      <c r="V323" s="1327"/>
      <c r="W323" s="1328"/>
      <c r="X323" s="1329"/>
      <c r="Y323" s="1338">
        <f t="shared" si="199"/>
        <v>0</v>
      </c>
      <c r="Z323" s="1339">
        <f t="shared" si="165"/>
        <v>0</v>
      </c>
      <c r="AA323" s="2762"/>
      <c r="AB323" s="2763"/>
      <c r="AC323" s="2763"/>
      <c r="AD323" s="2767"/>
      <c r="AE323" s="2768"/>
      <c r="AF323" s="2765"/>
      <c r="AG323" s="1338">
        <f t="shared" si="200"/>
        <v>0</v>
      </c>
      <c r="AH323" s="2763"/>
      <c r="AI323" s="2775"/>
      <c r="AJ323" s="1340"/>
      <c r="AK323" s="1341"/>
      <c r="AL323" s="2778"/>
      <c r="AM323" s="330"/>
      <c r="AN323" s="330"/>
    </row>
    <row r="324" spans="2:40" ht="12.75">
      <c r="B324" s="1309">
        <v>318</v>
      </c>
      <c r="C324" s="2340" t="s">
        <v>953</v>
      </c>
      <c r="D324" s="1334" t="s">
        <v>241</v>
      </c>
      <c r="E324" s="1335" t="s">
        <v>969</v>
      </c>
      <c r="F324" s="1336"/>
      <c r="G324" s="1324"/>
      <c r="H324" s="1324"/>
      <c r="I324" s="1324"/>
      <c r="J324" s="1324"/>
      <c r="K324" s="1324"/>
      <c r="L324" s="1325"/>
      <c r="M324" s="1325"/>
      <c r="N324" s="1337"/>
      <c r="O324" s="1324"/>
      <c r="P324" s="1324"/>
      <c r="Q324" s="1324"/>
      <c r="R324" s="1337"/>
      <c r="S324" s="1324"/>
      <c r="T324" s="1325"/>
      <c r="U324" s="1325"/>
      <c r="V324" s="1327"/>
      <c r="W324" s="1328"/>
      <c r="X324" s="1329"/>
      <c r="Y324" s="1338">
        <f t="shared" si="199"/>
        <v>0</v>
      </c>
      <c r="Z324" s="1339">
        <f t="shared" si="165"/>
        <v>0</v>
      </c>
      <c r="AA324" s="2762"/>
      <c r="AB324" s="2763"/>
      <c r="AC324" s="2763"/>
      <c r="AD324" s="2767"/>
      <c r="AE324" s="2768"/>
      <c r="AF324" s="2765"/>
      <c r="AG324" s="1338">
        <f t="shared" si="200"/>
        <v>0</v>
      </c>
      <c r="AH324" s="2763"/>
      <c r="AI324" s="2775"/>
      <c r="AJ324" s="1340"/>
      <c r="AK324" s="1341"/>
      <c r="AL324" s="2778"/>
      <c r="AM324" s="330"/>
      <c r="AN324" s="330"/>
    </row>
    <row r="325" spans="2:40" ht="12.75">
      <c r="B325" s="1309">
        <v>319</v>
      </c>
      <c r="C325" s="2345" t="s">
        <v>953</v>
      </c>
      <c r="D325" s="2346" t="s">
        <v>242</v>
      </c>
      <c r="E325" s="2347" t="s">
        <v>969</v>
      </c>
      <c r="F325" s="2348"/>
      <c r="G325" s="2349"/>
      <c r="H325" s="2349"/>
      <c r="I325" s="2349"/>
      <c r="J325" s="2349"/>
      <c r="K325" s="2349"/>
      <c r="L325" s="2350"/>
      <c r="M325" s="2350"/>
      <c r="N325" s="2351"/>
      <c r="O325" s="2349"/>
      <c r="P325" s="2349"/>
      <c r="Q325" s="2349"/>
      <c r="R325" s="2351"/>
      <c r="S325" s="2349"/>
      <c r="T325" s="2350"/>
      <c r="U325" s="2350"/>
      <c r="V325" s="2352"/>
      <c r="W325" s="2353"/>
      <c r="X325" s="2354"/>
      <c r="Y325" s="2355">
        <f t="shared" si="199"/>
        <v>0</v>
      </c>
      <c r="Z325" s="2356">
        <f t="shared" si="165"/>
        <v>0</v>
      </c>
      <c r="AA325" s="2769"/>
      <c r="AB325" s="2770"/>
      <c r="AC325" s="2770"/>
      <c r="AD325" s="2771"/>
      <c r="AE325" s="2772"/>
      <c r="AF325" s="2773"/>
      <c r="AG325" s="2355">
        <f t="shared" si="200"/>
        <v>0</v>
      </c>
      <c r="AH325" s="2770"/>
      <c r="AI325" s="2776"/>
      <c r="AJ325" s="2357"/>
      <c r="AK325" s="2358"/>
      <c r="AL325" s="2779"/>
      <c r="AM325" s="330"/>
      <c r="AN325" s="330"/>
    </row>
    <row r="326" spans="2:40" s="673" customFormat="1" ht="13.5" thickBot="1">
      <c r="B326" s="2343">
        <v>320</v>
      </c>
      <c r="C326" s="2344" t="s">
        <v>954</v>
      </c>
      <c r="D326" s="1342" t="s">
        <v>243</v>
      </c>
      <c r="E326" s="1335" t="s">
        <v>969</v>
      </c>
      <c r="F326" s="1371">
        <f t="shared" ref="F326:V326" si="201">SUM(F319:F325)</f>
        <v>0</v>
      </c>
      <c r="G326" s="1372">
        <f t="shared" si="201"/>
        <v>0</v>
      </c>
      <c r="H326" s="1372">
        <f t="shared" si="201"/>
        <v>0</v>
      </c>
      <c r="I326" s="1372">
        <f t="shared" si="201"/>
        <v>0</v>
      </c>
      <c r="J326" s="1372">
        <f t="shared" si="201"/>
        <v>0</v>
      </c>
      <c r="K326" s="1372">
        <f t="shared" si="201"/>
        <v>0</v>
      </c>
      <c r="L326" s="1349">
        <f t="shared" si="201"/>
        <v>0</v>
      </c>
      <c r="M326" s="1349">
        <f t="shared" si="201"/>
        <v>0</v>
      </c>
      <c r="N326" s="1346">
        <f t="shared" si="201"/>
        <v>0</v>
      </c>
      <c r="O326" s="1372">
        <f t="shared" si="201"/>
        <v>0</v>
      </c>
      <c r="P326" s="1372">
        <f t="shared" si="201"/>
        <v>0</v>
      </c>
      <c r="Q326" s="1372">
        <f t="shared" si="201"/>
        <v>0</v>
      </c>
      <c r="R326" s="1346">
        <f t="shared" si="201"/>
        <v>0</v>
      </c>
      <c r="S326" s="1372">
        <f t="shared" si="201"/>
        <v>0</v>
      </c>
      <c r="T326" s="1349">
        <f t="shared" si="201"/>
        <v>0</v>
      </c>
      <c r="U326" s="1349">
        <f t="shared" si="201"/>
        <v>0</v>
      </c>
      <c r="V326" s="1350">
        <f t="shared" si="201"/>
        <v>0</v>
      </c>
      <c r="W326" s="1343"/>
      <c r="X326" s="1344"/>
      <c r="Y326" s="1345">
        <f t="shared" ref="Y326:Z326" si="202">SUM(Y319:Y325)</f>
        <v>0</v>
      </c>
      <c r="Z326" s="1346">
        <f t="shared" si="202"/>
        <v>0</v>
      </c>
      <c r="AA326" s="1347">
        <f t="shared" ref="AA326:AE326" si="203">SUM(AA319:AA325)</f>
        <v>0</v>
      </c>
      <c r="AB326" s="1348">
        <f t="shared" si="203"/>
        <v>0</v>
      </c>
      <c r="AC326" s="1348">
        <f t="shared" si="203"/>
        <v>0</v>
      </c>
      <c r="AD326" s="1349">
        <f t="shared" si="203"/>
        <v>0</v>
      </c>
      <c r="AE326" s="1350">
        <f t="shared" si="203"/>
        <v>0</v>
      </c>
      <c r="AF326" s="1346">
        <f>SUM(Y326,AA326,AB326,AD326)</f>
        <v>0</v>
      </c>
      <c r="AG326" s="1345">
        <f>SUM(AG319:AG325)</f>
        <v>0</v>
      </c>
      <c r="AH326" s="1348">
        <f>SUM(AH319:AH325)</f>
        <v>0</v>
      </c>
      <c r="AI326" s="1346">
        <f>SUM(AI319:AI325)</f>
        <v>0</v>
      </c>
      <c r="AJ326" s="1347">
        <f>SUM(AJ319:AJ325)</f>
        <v>0</v>
      </c>
      <c r="AK326" s="1351">
        <f>SUM(AK319:AK325)</f>
        <v>0</v>
      </c>
      <c r="AL326" s="1352">
        <f>SUM(AC326,AE326,AH326,AI326)</f>
        <v>0</v>
      </c>
      <c r="AM326" s="672"/>
      <c r="AN326" s="672"/>
    </row>
    <row r="327" spans="2:40" ht="11.25" customHeight="1">
      <c r="B327" s="1308">
        <v>321</v>
      </c>
      <c r="C327" s="2339" t="s">
        <v>953</v>
      </c>
      <c r="D327" s="1321" t="s">
        <v>235</v>
      </c>
      <c r="E327" s="1321" t="s">
        <v>283</v>
      </c>
      <c r="F327" s="1322"/>
      <c r="G327" s="1323"/>
      <c r="H327" s="1324"/>
      <c r="I327" s="1324"/>
      <c r="J327" s="1324"/>
      <c r="K327" s="1324"/>
      <c r="L327" s="1324"/>
      <c r="M327" s="1325"/>
      <c r="N327" s="1326"/>
      <c r="O327" s="1324"/>
      <c r="P327" s="1324"/>
      <c r="Q327" s="1324"/>
      <c r="R327" s="1326"/>
      <c r="S327" s="1324"/>
      <c r="T327" s="1325"/>
      <c r="U327" s="1325"/>
      <c r="V327" s="1327"/>
      <c r="W327" s="1328"/>
      <c r="X327" s="1329"/>
      <c r="Y327" s="1330">
        <f t="shared" ref="Y327:Y333" si="204">+$I327*(W327+X327)</f>
        <v>0</v>
      </c>
      <c r="Z327" s="1331">
        <f t="shared" si="165"/>
        <v>0</v>
      </c>
      <c r="AA327" s="2758"/>
      <c r="AB327" s="2759"/>
      <c r="AC327" s="2759"/>
      <c r="AD327" s="2759"/>
      <c r="AE327" s="2760"/>
      <c r="AF327" s="2761"/>
      <c r="AG327" s="1330">
        <f t="shared" ref="AG327:AG333" si="205">+$K327*(W327+X327)</f>
        <v>0</v>
      </c>
      <c r="AH327" s="2759"/>
      <c r="AI327" s="2774"/>
      <c r="AJ327" s="1332"/>
      <c r="AK327" s="1333"/>
      <c r="AL327" s="2777"/>
      <c r="AM327" s="330"/>
      <c r="AN327" s="330"/>
    </row>
    <row r="328" spans="2:40" ht="12" customHeight="1">
      <c r="B328" s="1309">
        <v>322</v>
      </c>
      <c r="C328" s="2340" t="s">
        <v>953</v>
      </c>
      <c r="D328" s="1334" t="s">
        <v>237</v>
      </c>
      <c r="E328" s="1335" t="s">
        <v>283</v>
      </c>
      <c r="F328" s="1336"/>
      <c r="G328" s="1324"/>
      <c r="H328" s="1324"/>
      <c r="I328" s="1324"/>
      <c r="J328" s="1324"/>
      <c r="K328" s="1324"/>
      <c r="L328" s="1324"/>
      <c r="M328" s="1325"/>
      <c r="N328" s="1337"/>
      <c r="O328" s="1324"/>
      <c r="P328" s="1324"/>
      <c r="Q328" s="1324"/>
      <c r="R328" s="1337"/>
      <c r="S328" s="1324"/>
      <c r="T328" s="1325"/>
      <c r="U328" s="1325"/>
      <c r="V328" s="1327"/>
      <c r="W328" s="1328"/>
      <c r="X328" s="1329"/>
      <c r="Y328" s="1338">
        <f t="shared" si="204"/>
        <v>0</v>
      </c>
      <c r="Z328" s="1339">
        <f t="shared" ref="Z328:Z359" si="206">+$J328*(W328+X328)</f>
        <v>0</v>
      </c>
      <c r="AA328" s="2762"/>
      <c r="AB328" s="2763"/>
      <c r="AC328" s="2763"/>
      <c r="AD328" s="2763"/>
      <c r="AE328" s="2764"/>
      <c r="AF328" s="2765"/>
      <c r="AG328" s="1338">
        <f t="shared" si="205"/>
        <v>0</v>
      </c>
      <c r="AH328" s="2763"/>
      <c r="AI328" s="2775"/>
      <c r="AJ328" s="1340"/>
      <c r="AK328" s="1341"/>
      <c r="AL328" s="2778"/>
      <c r="AM328" s="330"/>
      <c r="AN328" s="330"/>
    </row>
    <row r="329" spans="2:40" ht="12.75">
      <c r="B329" s="1309">
        <v>323</v>
      </c>
      <c r="C329" s="2340" t="s">
        <v>953</v>
      </c>
      <c r="D329" s="1334" t="s">
        <v>238</v>
      </c>
      <c r="E329" s="1335" t="s">
        <v>283</v>
      </c>
      <c r="F329" s="1336"/>
      <c r="G329" s="1324"/>
      <c r="H329" s="1324"/>
      <c r="I329" s="1324"/>
      <c r="J329" s="1324"/>
      <c r="K329" s="1324"/>
      <c r="L329" s="1325"/>
      <c r="M329" s="1325"/>
      <c r="N329" s="1337"/>
      <c r="O329" s="1324"/>
      <c r="P329" s="1324"/>
      <c r="Q329" s="1324"/>
      <c r="R329" s="1337"/>
      <c r="S329" s="1324"/>
      <c r="T329" s="1325"/>
      <c r="U329" s="1325"/>
      <c r="V329" s="1327"/>
      <c r="W329" s="1328"/>
      <c r="X329" s="1329"/>
      <c r="Y329" s="1338">
        <f t="shared" si="204"/>
        <v>0</v>
      </c>
      <c r="Z329" s="1339">
        <f t="shared" si="206"/>
        <v>0</v>
      </c>
      <c r="AA329" s="2762"/>
      <c r="AB329" s="2763"/>
      <c r="AC329" s="2763"/>
      <c r="AD329" s="2763"/>
      <c r="AE329" s="2764"/>
      <c r="AF329" s="2766"/>
      <c r="AG329" s="1338">
        <f t="shared" si="205"/>
        <v>0</v>
      </c>
      <c r="AH329" s="2763"/>
      <c r="AI329" s="2775"/>
      <c r="AJ329" s="1340"/>
      <c r="AK329" s="1341"/>
      <c r="AL329" s="2778"/>
      <c r="AM329" s="330"/>
      <c r="AN329" s="330"/>
    </row>
    <row r="330" spans="2:40" ht="12.75">
      <c r="B330" s="1309">
        <v>324</v>
      </c>
      <c r="C330" s="2340" t="s">
        <v>953</v>
      </c>
      <c r="D330" s="1334" t="s">
        <v>239</v>
      </c>
      <c r="E330" s="1335" t="s">
        <v>283</v>
      </c>
      <c r="F330" s="1336"/>
      <c r="G330" s="1324"/>
      <c r="H330" s="1324"/>
      <c r="I330" s="1324"/>
      <c r="J330" s="1324"/>
      <c r="K330" s="1324"/>
      <c r="L330" s="1325"/>
      <c r="M330" s="1325"/>
      <c r="N330" s="1337"/>
      <c r="O330" s="1324"/>
      <c r="P330" s="1324"/>
      <c r="Q330" s="1324"/>
      <c r="R330" s="1337"/>
      <c r="S330" s="1324"/>
      <c r="T330" s="1325"/>
      <c r="U330" s="1325"/>
      <c r="V330" s="1327"/>
      <c r="W330" s="1328"/>
      <c r="X330" s="1329"/>
      <c r="Y330" s="1338">
        <f t="shared" si="204"/>
        <v>0</v>
      </c>
      <c r="Z330" s="1339">
        <f t="shared" si="206"/>
        <v>0</v>
      </c>
      <c r="AA330" s="2762"/>
      <c r="AB330" s="2763"/>
      <c r="AC330" s="2763"/>
      <c r="AD330" s="2767"/>
      <c r="AE330" s="2768"/>
      <c r="AF330" s="2765"/>
      <c r="AG330" s="1338">
        <f t="shared" si="205"/>
        <v>0</v>
      </c>
      <c r="AH330" s="2763"/>
      <c r="AI330" s="2775"/>
      <c r="AJ330" s="1340"/>
      <c r="AK330" s="1341"/>
      <c r="AL330" s="2778"/>
      <c r="AM330" s="330"/>
      <c r="AN330" s="330"/>
    </row>
    <row r="331" spans="2:40" ht="12.75">
      <c r="B331" s="1309">
        <v>325</v>
      </c>
      <c r="C331" s="2340" t="s">
        <v>953</v>
      </c>
      <c r="D331" s="1334" t="s">
        <v>240</v>
      </c>
      <c r="E331" s="1335" t="s">
        <v>283</v>
      </c>
      <c r="F331" s="1336"/>
      <c r="G331" s="1324"/>
      <c r="H331" s="1324"/>
      <c r="I331" s="1324"/>
      <c r="J331" s="1324"/>
      <c r="K331" s="1324"/>
      <c r="L331" s="1325"/>
      <c r="M331" s="1325"/>
      <c r="N331" s="1337"/>
      <c r="O331" s="1324"/>
      <c r="P331" s="1324"/>
      <c r="Q331" s="1324"/>
      <c r="R331" s="1337"/>
      <c r="S331" s="1324"/>
      <c r="T331" s="1325"/>
      <c r="U331" s="1325"/>
      <c r="V331" s="1327"/>
      <c r="W331" s="1328"/>
      <c r="X331" s="1329"/>
      <c r="Y331" s="1338">
        <f t="shared" si="204"/>
        <v>0</v>
      </c>
      <c r="Z331" s="1339">
        <f t="shared" si="206"/>
        <v>0</v>
      </c>
      <c r="AA331" s="2762"/>
      <c r="AB331" s="2763"/>
      <c r="AC331" s="2763"/>
      <c r="AD331" s="2767"/>
      <c r="AE331" s="2768"/>
      <c r="AF331" s="2765"/>
      <c r="AG331" s="1338">
        <f t="shared" si="205"/>
        <v>0</v>
      </c>
      <c r="AH331" s="2763"/>
      <c r="AI331" s="2775"/>
      <c r="AJ331" s="1340"/>
      <c r="AK331" s="1341"/>
      <c r="AL331" s="2778"/>
      <c r="AM331" s="330"/>
      <c r="AN331" s="330"/>
    </row>
    <row r="332" spans="2:40" ht="12.75">
      <c r="B332" s="1309">
        <v>326</v>
      </c>
      <c r="C332" s="2340" t="s">
        <v>953</v>
      </c>
      <c r="D332" s="1334" t="s">
        <v>241</v>
      </c>
      <c r="E332" s="1335" t="s">
        <v>283</v>
      </c>
      <c r="F332" s="1336"/>
      <c r="G332" s="1324"/>
      <c r="H332" s="1324"/>
      <c r="I332" s="1324"/>
      <c r="J332" s="1324"/>
      <c r="K332" s="1324"/>
      <c r="L332" s="1325"/>
      <c r="M332" s="1325"/>
      <c r="N332" s="1337"/>
      <c r="O332" s="1324"/>
      <c r="P332" s="1324"/>
      <c r="Q332" s="1324"/>
      <c r="R332" s="1337"/>
      <c r="S332" s="1324"/>
      <c r="T332" s="1325"/>
      <c r="U332" s="1325"/>
      <c r="V332" s="1327"/>
      <c r="W332" s="1328"/>
      <c r="X332" s="1329"/>
      <c r="Y332" s="1338">
        <f t="shared" si="204"/>
        <v>0</v>
      </c>
      <c r="Z332" s="1339">
        <f t="shared" si="206"/>
        <v>0</v>
      </c>
      <c r="AA332" s="2762"/>
      <c r="AB332" s="2763"/>
      <c r="AC332" s="2763"/>
      <c r="AD332" s="2767"/>
      <c r="AE332" s="2768"/>
      <c r="AF332" s="2765"/>
      <c r="AG332" s="1338">
        <f t="shared" si="205"/>
        <v>0</v>
      </c>
      <c r="AH332" s="2763"/>
      <c r="AI332" s="2775"/>
      <c r="AJ332" s="1340"/>
      <c r="AK332" s="1341"/>
      <c r="AL332" s="2778"/>
      <c r="AM332" s="330"/>
      <c r="AN332" s="330"/>
    </row>
    <row r="333" spans="2:40" ht="12.75">
      <c r="B333" s="1309">
        <v>327</v>
      </c>
      <c r="C333" s="2345" t="s">
        <v>953</v>
      </c>
      <c r="D333" s="2346" t="s">
        <v>242</v>
      </c>
      <c r="E333" s="2347" t="s">
        <v>283</v>
      </c>
      <c r="F333" s="2348"/>
      <c r="G333" s="2349"/>
      <c r="H333" s="2349"/>
      <c r="I333" s="2349"/>
      <c r="J333" s="2349"/>
      <c r="K333" s="2349"/>
      <c r="L333" s="2350"/>
      <c r="M333" s="2350"/>
      <c r="N333" s="2351"/>
      <c r="O333" s="2349"/>
      <c r="P333" s="2349"/>
      <c r="Q333" s="2349"/>
      <c r="R333" s="2351"/>
      <c r="S333" s="2349"/>
      <c r="T333" s="2350"/>
      <c r="U333" s="2350"/>
      <c r="V333" s="2352"/>
      <c r="W333" s="2353"/>
      <c r="X333" s="2354"/>
      <c r="Y333" s="2355">
        <f t="shared" si="204"/>
        <v>0</v>
      </c>
      <c r="Z333" s="2356">
        <f t="shared" si="206"/>
        <v>0</v>
      </c>
      <c r="AA333" s="2769"/>
      <c r="AB333" s="2770"/>
      <c r="AC333" s="2770"/>
      <c r="AD333" s="2771"/>
      <c r="AE333" s="2772"/>
      <c r="AF333" s="2773"/>
      <c r="AG333" s="2355">
        <f t="shared" si="205"/>
        <v>0</v>
      </c>
      <c r="AH333" s="2770"/>
      <c r="AI333" s="2776"/>
      <c r="AJ333" s="2357"/>
      <c r="AK333" s="2358"/>
      <c r="AL333" s="2779"/>
      <c r="AM333" s="330"/>
      <c r="AN333" s="330"/>
    </row>
    <row r="334" spans="2:40" s="673" customFormat="1" ht="13.5" thickBot="1">
      <c r="B334" s="2343">
        <v>328</v>
      </c>
      <c r="C334" s="2344" t="s">
        <v>954</v>
      </c>
      <c r="D334" s="1342" t="s">
        <v>243</v>
      </c>
      <c r="E334" s="1335" t="s">
        <v>283</v>
      </c>
      <c r="F334" s="1371">
        <f t="shared" ref="F334:V334" si="207">SUM(F327:F333)</f>
        <v>0</v>
      </c>
      <c r="G334" s="1372">
        <f t="shared" si="207"/>
        <v>0</v>
      </c>
      <c r="H334" s="1372">
        <f t="shared" si="207"/>
        <v>0</v>
      </c>
      <c r="I334" s="1372">
        <f t="shared" si="207"/>
        <v>0</v>
      </c>
      <c r="J334" s="1372">
        <f t="shared" si="207"/>
        <v>0</v>
      </c>
      <c r="K334" s="1372">
        <f t="shared" si="207"/>
        <v>0</v>
      </c>
      <c r="L334" s="1349">
        <f t="shared" si="207"/>
        <v>0</v>
      </c>
      <c r="M334" s="1349">
        <f t="shared" si="207"/>
        <v>0</v>
      </c>
      <c r="N334" s="1346">
        <f t="shared" si="207"/>
        <v>0</v>
      </c>
      <c r="O334" s="1372">
        <f t="shared" si="207"/>
        <v>0</v>
      </c>
      <c r="P334" s="1372">
        <f t="shared" si="207"/>
        <v>0</v>
      </c>
      <c r="Q334" s="1372">
        <f t="shared" si="207"/>
        <v>0</v>
      </c>
      <c r="R334" s="1346">
        <f t="shared" si="207"/>
        <v>0</v>
      </c>
      <c r="S334" s="1372">
        <f t="shared" si="207"/>
        <v>0</v>
      </c>
      <c r="T334" s="1349">
        <f t="shared" si="207"/>
        <v>0</v>
      </c>
      <c r="U334" s="1349">
        <f t="shared" si="207"/>
        <v>0</v>
      </c>
      <c r="V334" s="1350">
        <f t="shared" si="207"/>
        <v>0</v>
      </c>
      <c r="W334" s="1343"/>
      <c r="X334" s="1344"/>
      <c r="Y334" s="1345">
        <f t="shared" ref="Y334:Z334" si="208">SUM(Y327:Y333)</f>
        <v>0</v>
      </c>
      <c r="Z334" s="1346">
        <f t="shared" si="208"/>
        <v>0</v>
      </c>
      <c r="AA334" s="1347">
        <f t="shared" ref="AA334:AE334" si="209">SUM(AA327:AA333)</f>
        <v>0</v>
      </c>
      <c r="AB334" s="1348">
        <f t="shared" si="209"/>
        <v>0</v>
      </c>
      <c r="AC334" s="1348">
        <f t="shared" si="209"/>
        <v>0</v>
      </c>
      <c r="AD334" s="1349">
        <f t="shared" si="209"/>
        <v>0</v>
      </c>
      <c r="AE334" s="1350">
        <f t="shared" si="209"/>
        <v>0</v>
      </c>
      <c r="AF334" s="1346">
        <f>SUM(Y334,AA334,AB334,AD334)</f>
        <v>0</v>
      </c>
      <c r="AG334" s="1345">
        <f>SUM(AG327:AG333)</f>
        <v>0</v>
      </c>
      <c r="AH334" s="1348">
        <f>SUM(AH327:AH333)</f>
        <v>0</v>
      </c>
      <c r="AI334" s="1346">
        <f>SUM(AI327:AI333)</f>
        <v>0</v>
      </c>
      <c r="AJ334" s="1347">
        <f>SUM(AJ327:AJ333)</f>
        <v>0</v>
      </c>
      <c r="AK334" s="1351">
        <f>SUM(AK327:AK333)</f>
        <v>0</v>
      </c>
      <c r="AL334" s="1352">
        <f>SUM(AC334,AE334,AH334,AI334)</f>
        <v>0</v>
      </c>
      <c r="AM334" s="672"/>
      <c r="AN334" s="672"/>
    </row>
    <row r="335" spans="2:40" ht="11.25" customHeight="1">
      <c r="B335" s="1308">
        <v>329</v>
      </c>
      <c r="C335" s="2339" t="s">
        <v>953</v>
      </c>
      <c r="D335" s="1321" t="s">
        <v>235</v>
      </c>
      <c r="E335" s="1321" t="s">
        <v>970</v>
      </c>
      <c r="F335" s="1322"/>
      <c r="G335" s="1323"/>
      <c r="H335" s="1324"/>
      <c r="I335" s="1324"/>
      <c r="J335" s="1324"/>
      <c r="K335" s="1324"/>
      <c r="L335" s="1324"/>
      <c r="M335" s="1325"/>
      <c r="N335" s="1326"/>
      <c r="O335" s="1324"/>
      <c r="P335" s="1324"/>
      <c r="Q335" s="1324"/>
      <c r="R335" s="1326"/>
      <c r="S335" s="1324"/>
      <c r="T335" s="1325"/>
      <c r="U335" s="1325"/>
      <c r="V335" s="1327"/>
      <c r="W335" s="1328"/>
      <c r="X335" s="1329"/>
      <c r="Y335" s="1330">
        <f t="shared" ref="Y335:Y341" si="210">+$I335*(W335+X335)</f>
        <v>0</v>
      </c>
      <c r="Z335" s="1331">
        <f t="shared" si="206"/>
        <v>0</v>
      </c>
      <c r="AA335" s="2758"/>
      <c r="AB335" s="2759"/>
      <c r="AC335" s="2759"/>
      <c r="AD335" s="2759"/>
      <c r="AE335" s="2760"/>
      <c r="AF335" s="2761"/>
      <c r="AG335" s="1330">
        <f t="shared" ref="AG335:AG341" si="211">+$K335*(W335+X335)</f>
        <v>0</v>
      </c>
      <c r="AH335" s="2759"/>
      <c r="AI335" s="2774"/>
      <c r="AJ335" s="1332"/>
      <c r="AK335" s="1333"/>
      <c r="AL335" s="2777"/>
      <c r="AM335" s="330"/>
      <c r="AN335" s="330"/>
    </row>
    <row r="336" spans="2:40" ht="12" customHeight="1">
      <c r="B336" s="1309">
        <v>330</v>
      </c>
      <c r="C336" s="2340" t="s">
        <v>953</v>
      </c>
      <c r="D336" s="1334" t="s">
        <v>237</v>
      </c>
      <c r="E336" s="1335" t="s">
        <v>970</v>
      </c>
      <c r="F336" s="1336"/>
      <c r="G336" s="1324"/>
      <c r="H336" s="1324"/>
      <c r="I336" s="1324"/>
      <c r="J336" s="1324"/>
      <c r="K336" s="1324"/>
      <c r="L336" s="1324"/>
      <c r="M336" s="1325"/>
      <c r="N336" s="1337"/>
      <c r="O336" s="1324"/>
      <c r="P336" s="1324"/>
      <c r="Q336" s="1324"/>
      <c r="R336" s="1337"/>
      <c r="S336" s="1324"/>
      <c r="T336" s="1325"/>
      <c r="U336" s="1325"/>
      <c r="V336" s="1327"/>
      <c r="W336" s="1328"/>
      <c r="X336" s="1329"/>
      <c r="Y336" s="1338">
        <f t="shared" si="210"/>
        <v>0</v>
      </c>
      <c r="Z336" s="1339">
        <f t="shared" si="206"/>
        <v>0</v>
      </c>
      <c r="AA336" s="2762"/>
      <c r="AB336" s="2763"/>
      <c r="AC336" s="2763"/>
      <c r="AD336" s="2763"/>
      <c r="AE336" s="2764"/>
      <c r="AF336" s="2765"/>
      <c r="AG336" s="1338">
        <f t="shared" si="211"/>
        <v>0</v>
      </c>
      <c r="AH336" s="2763"/>
      <c r="AI336" s="2775"/>
      <c r="AJ336" s="1340"/>
      <c r="AK336" s="1341"/>
      <c r="AL336" s="2778"/>
      <c r="AM336" s="330"/>
      <c r="AN336" s="330"/>
    </row>
    <row r="337" spans="2:40" ht="12.75">
      <c r="B337" s="1309">
        <v>331</v>
      </c>
      <c r="C337" s="2340" t="s">
        <v>953</v>
      </c>
      <c r="D337" s="1334" t="s">
        <v>238</v>
      </c>
      <c r="E337" s="1335" t="s">
        <v>970</v>
      </c>
      <c r="F337" s="1336"/>
      <c r="G337" s="1324"/>
      <c r="H337" s="1324"/>
      <c r="I337" s="1324"/>
      <c r="J337" s="1324"/>
      <c r="K337" s="1324"/>
      <c r="L337" s="1325"/>
      <c r="M337" s="1325"/>
      <c r="N337" s="1337"/>
      <c r="O337" s="1324"/>
      <c r="P337" s="1324"/>
      <c r="Q337" s="1324"/>
      <c r="R337" s="1337"/>
      <c r="S337" s="1324"/>
      <c r="T337" s="1325"/>
      <c r="U337" s="1325"/>
      <c r="V337" s="1327"/>
      <c r="W337" s="1328"/>
      <c r="X337" s="1329"/>
      <c r="Y337" s="1338">
        <f t="shared" si="210"/>
        <v>0</v>
      </c>
      <c r="Z337" s="1339">
        <f t="shared" si="206"/>
        <v>0</v>
      </c>
      <c r="AA337" s="2762"/>
      <c r="AB337" s="2763"/>
      <c r="AC337" s="2763"/>
      <c r="AD337" s="2763"/>
      <c r="AE337" s="2764"/>
      <c r="AF337" s="2766"/>
      <c r="AG337" s="1338">
        <f t="shared" si="211"/>
        <v>0</v>
      </c>
      <c r="AH337" s="2763"/>
      <c r="AI337" s="2775"/>
      <c r="AJ337" s="1340"/>
      <c r="AK337" s="1341"/>
      <c r="AL337" s="2778"/>
      <c r="AM337" s="330"/>
      <c r="AN337" s="330"/>
    </row>
    <row r="338" spans="2:40" ht="12.75">
      <c r="B338" s="1309">
        <v>332</v>
      </c>
      <c r="C338" s="2340" t="s">
        <v>953</v>
      </c>
      <c r="D338" s="1334" t="s">
        <v>239</v>
      </c>
      <c r="E338" s="1335" t="s">
        <v>970</v>
      </c>
      <c r="F338" s="1336"/>
      <c r="G338" s="1324"/>
      <c r="H338" s="1324"/>
      <c r="I338" s="1324"/>
      <c r="J338" s="1324"/>
      <c r="K338" s="1324"/>
      <c r="L338" s="1325"/>
      <c r="M338" s="1325"/>
      <c r="N338" s="1337"/>
      <c r="O338" s="1324"/>
      <c r="P338" s="1324"/>
      <c r="Q338" s="1324"/>
      <c r="R338" s="1337"/>
      <c r="S338" s="1324"/>
      <c r="T338" s="1325"/>
      <c r="U338" s="1325"/>
      <c r="V338" s="1327"/>
      <c r="W338" s="1328"/>
      <c r="X338" s="1329"/>
      <c r="Y338" s="1338">
        <f t="shared" si="210"/>
        <v>0</v>
      </c>
      <c r="Z338" s="1339">
        <f t="shared" si="206"/>
        <v>0</v>
      </c>
      <c r="AA338" s="2762"/>
      <c r="AB338" s="2763"/>
      <c r="AC338" s="2763"/>
      <c r="AD338" s="2767"/>
      <c r="AE338" s="2768"/>
      <c r="AF338" s="2765"/>
      <c r="AG338" s="1338">
        <f t="shared" si="211"/>
        <v>0</v>
      </c>
      <c r="AH338" s="2763"/>
      <c r="AI338" s="2775"/>
      <c r="AJ338" s="1340"/>
      <c r="AK338" s="1341"/>
      <c r="AL338" s="2778"/>
      <c r="AM338" s="330"/>
      <c r="AN338" s="330"/>
    </row>
    <row r="339" spans="2:40" ht="12.75">
      <c r="B339" s="1309">
        <v>333</v>
      </c>
      <c r="C339" s="2340" t="s">
        <v>953</v>
      </c>
      <c r="D339" s="1334" t="s">
        <v>240</v>
      </c>
      <c r="E339" s="1335" t="s">
        <v>970</v>
      </c>
      <c r="F339" s="1336"/>
      <c r="G339" s="1324"/>
      <c r="H339" s="1324"/>
      <c r="I339" s="1324"/>
      <c r="J339" s="1324"/>
      <c r="K339" s="1324"/>
      <c r="L339" s="1325"/>
      <c r="M339" s="1325"/>
      <c r="N339" s="1337"/>
      <c r="O339" s="1324"/>
      <c r="P339" s="1324"/>
      <c r="Q339" s="1324"/>
      <c r="R339" s="1337"/>
      <c r="S339" s="1324"/>
      <c r="T339" s="1325"/>
      <c r="U339" s="1325"/>
      <c r="V339" s="1327"/>
      <c r="W339" s="1328"/>
      <c r="X339" s="1329"/>
      <c r="Y339" s="1338">
        <f t="shared" si="210"/>
        <v>0</v>
      </c>
      <c r="Z339" s="1339">
        <f t="shared" si="206"/>
        <v>0</v>
      </c>
      <c r="AA339" s="2762"/>
      <c r="AB339" s="2763"/>
      <c r="AC339" s="2763"/>
      <c r="AD339" s="2767"/>
      <c r="AE339" s="2768"/>
      <c r="AF339" s="2765"/>
      <c r="AG339" s="1338">
        <f t="shared" si="211"/>
        <v>0</v>
      </c>
      <c r="AH339" s="2763"/>
      <c r="AI339" s="2775"/>
      <c r="AJ339" s="1340"/>
      <c r="AK339" s="1341"/>
      <c r="AL339" s="2778"/>
      <c r="AM339" s="330"/>
      <c r="AN339" s="330"/>
    </row>
    <row r="340" spans="2:40" ht="12.75">
      <c r="B340" s="1309">
        <v>334</v>
      </c>
      <c r="C340" s="2340" t="s">
        <v>953</v>
      </c>
      <c r="D340" s="1334" t="s">
        <v>241</v>
      </c>
      <c r="E340" s="1335" t="s">
        <v>970</v>
      </c>
      <c r="F340" s="1336"/>
      <c r="G340" s="1324"/>
      <c r="H340" s="1324"/>
      <c r="I340" s="1324"/>
      <c r="J340" s="1324"/>
      <c r="K340" s="1324"/>
      <c r="L340" s="1325"/>
      <c r="M340" s="1325"/>
      <c r="N340" s="1337"/>
      <c r="O340" s="1324"/>
      <c r="P340" s="1324"/>
      <c r="Q340" s="1324"/>
      <c r="R340" s="1337"/>
      <c r="S340" s="1324"/>
      <c r="T340" s="1325"/>
      <c r="U340" s="1325"/>
      <c r="V340" s="1327"/>
      <c r="W340" s="1328"/>
      <c r="X340" s="1329"/>
      <c r="Y340" s="1338">
        <f t="shared" si="210"/>
        <v>0</v>
      </c>
      <c r="Z340" s="1339">
        <f t="shared" si="206"/>
        <v>0</v>
      </c>
      <c r="AA340" s="2762"/>
      <c r="AB340" s="2763"/>
      <c r="AC340" s="2763"/>
      <c r="AD340" s="2767"/>
      <c r="AE340" s="2768"/>
      <c r="AF340" s="2765"/>
      <c r="AG340" s="1338">
        <f t="shared" si="211"/>
        <v>0</v>
      </c>
      <c r="AH340" s="2763"/>
      <c r="AI340" s="2775"/>
      <c r="AJ340" s="1340"/>
      <c r="AK340" s="1341"/>
      <c r="AL340" s="2778"/>
      <c r="AM340" s="330"/>
      <c r="AN340" s="330"/>
    </row>
    <row r="341" spans="2:40" ht="12.75">
      <c r="B341" s="1309">
        <v>335</v>
      </c>
      <c r="C341" s="2345" t="s">
        <v>953</v>
      </c>
      <c r="D341" s="2346" t="s">
        <v>242</v>
      </c>
      <c r="E341" s="2347" t="s">
        <v>970</v>
      </c>
      <c r="F341" s="2348"/>
      <c r="G341" s="2349"/>
      <c r="H341" s="2349"/>
      <c r="I341" s="2349"/>
      <c r="J341" s="2349"/>
      <c r="K341" s="2349"/>
      <c r="L341" s="2350"/>
      <c r="M341" s="2350"/>
      <c r="N341" s="2351"/>
      <c r="O341" s="2349"/>
      <c r="P341" s="2349"/>
      <c r="Q341" s="2349"/>
      <c r="R341" s="2351"/>
      <c r="S341" s="2349"/>
      <c r="T341" s="2350"/>
      <c r="U341" s="2350"/>
      <c r="V341" s="2352"/>
      <c r="W341" s="2353"/>
      <c r="X341" s="2354"/>
      <c r="Y341" s="2355">
        <f t="shared" si="210"/>
        <v>0</v>
      </c>
      <c r="Z341" s="2356">
        <f t="shared" si="206"/>
        <v>0</v>
      </c>
      <c r="AA341" s="2769"/>
      <c r="AB341" s="2770"/>
      <c r="AC341" s="2770"/>
      <c r="AD341" s="2771"/>
      <c r="AE341" s="2772"/>
      <c r="AF341" s="2773"/>
      <c r="AG341" s="2355">
        <f t="shared" si="211"/>
        <v>0</v>
      </c>
      <c r="AH341" s="2770"/>
      <c r="AI341" s="2776"/>
      <c r="AJ341" s="2357"/>
      <c r="AK341" s="2358"/>
      <c r="AL341" s="2779"/>
      <c r="AM341" s="330"/>
      <c r="AN341" s="330"/>
    </row>
    <row r="342" spans="2:40" s="673" customFormat="1" ht="13.5" thickBot="1">
      <c r="B342" s="2343">
        <v>336</v>
      </c>
      <c r="C342" s="2344" t="s">
        <v>954</v>
      </c>
      <c r="D342" s="1342" t="s">
        <v>243</v>
      </c>
      <c r="E342" s="1335" t="s">
        <v>970</v>
      </c>
      <c r="F342" s="1371">
        <f t="shared" ref="F342:V342" si="212">SUM(F335:F341)</f>
        <v>0</v>
      </c>
      <c r="G342" s="1372">
        <f t="shared" si="212"/>
        <v>0</v>
      </c>
      <c r="H342" s="1372">
        <f t="shared" si="212"/>
        <v>0</v>
      </c>
      <c r="I342" s="1372">
        <f t="shared" si="212"/>
        <v>0</v>
      </c>
      <c r="J342" s="1372">
        <f t="shared" si="212"/>
        <v>0</v>
      </c>
      <c r="K342" s="1372">
        <f t="shared" si="212"/>
        <v>0</v>
      </c>
      <c r="L342" s="1349">
        <f t="shared" si="212"/>
        <v>0</v>
      </c>
      <c r="M342" s="1349">
        <f t="shared" si="212"/>
        <v>0</v>
      </c>
      <c r="N342" s="1346">
        <f t="shared" si="212"/>
        <v>0</v>
      </c>
      <c r="O342" s="1372">
        <f t="shared" si="212"/>
        <v>0</v>
      </c>
      <c r="P342" s="1372">
        <f t="shared" si="212"/>
        <v>0</v>
      </c>
      <c r="Q342" s="1372">
        <f t="shared" si="212"/>
        <v>0</v>
      </c>
      <c r="R342" s="1346">
        <f t="shared" si="212"/>
        <v>0</v>
      </c>
      <c r="S342" s="1372">
        <f t="shared" si="212"/>
        <v>0</v>
      </c>
      <c r="T342" s="1349">
        <f t="shared" si="212"/>
        <v>0</v>
      </c>
      <c r="U342" s="1349">
        <f t="shared" si="212"/>
        <v>0</v>
      </c>
      <c r="V342" s="1350">
        <f t="shared" si="212"/>
        <v>0</v>
      </c>
      <c r="W342" s="1343"/>
      <c r="X342" s="1344"/>
      <c r="Y342" s="1345">
        <f t="shared" ref="Y342:Z342" si="213">SUM(Y335:Y341)</f>
        <v>0</v>
      </c>
      <c r="Z342" s="1346">
        <f t="shared" si="213"/>
        <v>0</v>
      </c>
      <c r="AA342" s="1347">
        <f t="shared" ref="AA342:AE342" si="214">SUM(AA335:AA341)</f>
        <v>0</v>
      </c>
      <c r="AB342" s="1348">
        <f t="shared" si="214"/>
        <v>0</v>
      </c>
      <c r="AC342" s="1348">
        <f t="shared" si="214"/>
        <v>0</v>
      </c>
      <c r="AD342" s="1349">
        <f t="shared" si="214"/>
        <v>0</v>
      </c>
      <c r="AE342" s="1350">
        <f t="shared" si="214"/>
        <v>0</v>
      </c>
      <c r="AF342" s="1346">
        <f>SUM(Y342,AA342,AB342,AD342)</f>
        <v>0</v>
      </c>
      <c r="AG342" s="1345">
        <f>SUM(AG335:AG341)</f>
        <v>0</v>
      </c>
      <c r="AH342" s="1348">
        <f>SUM(AH335:AH341)</f>
        <v>0</v>
      </c>
      <c r="AI342" s="1346">
        <f>SUM(AI335:AI341)</f>
        <v>0</v>
      </c>
      <c r="AJ342" s="1347">
        <f>SUM(AJ335:AJ341)</f>
        <v>0</v>
      </c>
      <c r="AK342" s="1351">
        <f>SUM(AK335:AK341)</f>
        <v>0</v>
      </c>
      <c r="AL342" s="1352">
        <f>SUM(AC342,AE342,AH342,AI342)</f>
        <v>0</v>
      </c>
      <c r="AM342" s="672"/>
      <c r="AN342" s="672"/>
    </row>
    <row r="343" spans="2:40" ht="11.25" customHeight="1">
      <c r="B343" s="1308">
        <v>337</v>
      </c>
      <c r="C343" s="2339" t="s">
        <v>953</v>
      </c>
      <c r="D343" s="1321" t="s">
        <v>235</v>
      </c>
      <c r="E343" s="1321" t="s">
        <v>285</v>
      </c>
      <c r="F343" s="1322"/>
      <c r="G343" s="1323"/>
      <c r="H343" s="1324"/>
      <c r="I343" s="1324"/>
      <c r="J343" s="1324"/>
      <c r="K343" s="1324"/>
      <c r="L343" s="1324"/>
      <c r="M343" s="1325"/>
      <c r="N343" s="1326"/>
      <c r="O343" s="1324"/>
      <c r="P343" s="1324"/>
      <c r="Q343" s="1324"/>
      <c r="R343" s="1326"/>
      <c r="S343" s="1324"/>
      <c r="T343" s="1325"/>
      <c r="U343" s="1325"/>
      <c r="V343" s="1327"/>
      <c r="W343" s="1328"/>
      <c r="X343" s="1329"/>
      <c r="Y343" s="1330">
        <f t="shared" ref="Y343:Y349" si="215">+$I343*(W343+X343)</f>
        <v>0</v>
      </c>
      <c r="Z343" s="1331">
        <f t="shared" si="206"/>
        <v>0</v>
      </c>
      <c r="AA343" s="2758"/>
      <c r="AB343" s="2759"/>
      <c r="AC343" s="2759"/>
      <c r="AD343" s="2759"/>
      <c r="AE343" s="2760"/>
      <c r="AF343" s="2761"/>
      <c r="AG343" s="1330">
        <f t="shared" ref="AG343:AG349" si="216">+$K343*(W343+X343)</f>
        <v>0</v>
      </c>
      <c r="AH343" s="2759"/>
      <c r="AI343" s="2774"/>
      <c r="AJ343" s="1332"/>
      <c r="AK343" s="1333"/>
      <c r="AL343" s="2777"/>
      <c r="AM343" s="330"/>
      <c r="AN343" s="330"/>
    </row>
    <row r="344" spans="2:40" ht="12" customHeight="1">
      <c r="B344" s="1309">
        <v>338</v>
      </c>
      <c r="C344" s="2340" t="s">
        <v>953</v>
      </c>
      <c r="D344" s="1334" t="s">
        <v>237</v>
      </c>
      <c r="E344" s="1335" t="s">
        <v>285</v>
      </c>
      <c r="F344" s="1336"/>
      <c r="G344" s="1324"/>
      <c r="H344" s="1324"/>
      <c r="I344" s="1324"/>
      <c r="J344" s="1324"/>
      <c r="K344" s="1324"/>
      <c r="L344" s="1324"/>
      <c r="M344" s="1325"/>
      <c r="N344" s="1337"/>
      <c r="O344" s="1324"/>
      <c r="P344" s="1324"/>
      <c r="Q344" s="1324"/>
      <c r="R344" s="1337"/>
      <c r="S344" s="1324"/>
      <c r="T344" s="1325"/>
      <c r="U344" s="1325"/>
      <c r="V344" s="1327"/>
      <c r="W344" s="1328"/>
      <c r="X344" s="1329"/>
      <c r="Y344" s="1338">
        <f t="shared" si="215"/>
        <v>0</v>
      </c>
      <c r="Z344" s="1339">
        <f t="shared" si="206"/>
        <v>0</v>
      </c>
      <c r="AA344" s="2762"/>
      <c r="AB344" s="2763"/>
      <c r="AC344" s="2763"/>
      <c r="AD344" s="2763"/>
      <c r="AE344" s="2764"/>
      <c r="AF344" s="2765"/>
      <c r="AG344" s="1338">
        <f t="shared" si="216"/>
        <v>0</v>
      </c>
      <c r="AH344" s="2763"/>
      <c r="AI344" s="2775"/>
      <c r="AJ344" s="1340"/>
      <c r="AK344" s="1341"/>
      <c r="AL344" s="2778"/>
      <c r="AM344" s="330"/>
      <c r="AN344" s="330"/>
    </row>
    <row r="345" spans="2:40" ht="12.75">
      <c r="B345" s="1309">
        <v>339</v>
      </c>
      <c r="C345" s="2340" t="s">
        <v>953</v>
      </c>
      <c r="D345" s="1334" t="s">
        <v>238</v>
      </c>
      <c r="E345" s="1335" t="s">
        <v>285</v>
      </c>
      <c r="F345" s="1336"/>
      <c r="G345" s="1324"/>
      <c r="H345" s="1324"/>
      <c r="I345" s="1324"/>
      <c r="J345" s="1324"/>
      <c r="K345" s="1324"/>
      <c r="L345" s="1325"/>
      <c r="M345" s="1325"/>
      <c r="N345" s="1337"/>
      <c r="O345" s="1324"/>
      <c r="P345" s="1324"/>
      <c r="Q345" s="1324"/>
      <c r="R345" s="1337"/>
      <c r="S345" s="1324"/>
      <c r="T345" s="1325"/>
      <c r="U345" s="1325"/>
      <c r="V345" s="1327"/>
      <c r="W345" s="1328"/>
      <c r="X345" s="1329"/>
      <c r="Y345" s="1338">
        <f t="shared" si="215"/>
        <v>0</v>
      </c>
      <c r="Z345" s="1339">
        <f t="shared" si="206"/>
        <v>0</v>
      </c>
      <c r="AA345" s="2762"/>
      <c r="AB345" s="2763"/>
      <c r="AC345" s="2763"/>
      <c r="AD345" s="2763"/>
      <c r="AE345" s="2764"/>
      <c r="AF345" s="2766"/>
      <c r="AG345" s="1338">
        <f t="shared" si="216"/>
        <v>0</v>
      </c>
      <c r="AH345" s="2763"/>
      <c r="AI345" s="2775"/>
      <c r="AJ345" s="1340"/>
      <c r="AK345" s="1341"/>
      <c r="AL345" s="2778"/>
      <c r="AM345" s="330"/>
      <c r="AN345" s="330"/>
    </row>
    <row r="346" spans="2:40" ht="12.75">
      <c r="B346" s="1309">
        <v>340</v>
      </c>
      <c r="C346" s="2340" t="s">
        <v>953</v>
      </c>
      <c r="D346" s="1334" t="s">
        <v>239</v>
      </c>
      <c r="E346" s="1335" t="s">
        <v>285</v>
      </c>
      <c r="F346" s="1336"/>
      <c r="G346" s="1324"/>
      <c r="H346" s="1324"/>
      <c r="I346" s="1324"/>
      <c r="J346" s="1324"/>
      <c r="K346" s="1324"/>
      <c r="L346" s="1325"/>
      <c r="M346" s="1325"/>
      <c r="N346" s="1337"/>
      <c r="O346" s="1324"/>
      <c r="P346" s="1324"/>
      <c r="Q346" s="1324"/>
      <c r="R346" s="1337"/>
      <c r="S346" s="1324"/>
      <c r="T346" s="1325"/>
      <c r="U346" s="1325"/>
      <c r="V346" s="1327"/>
      <c r="W346" s="1328"/>
      <c r="X346" s="1329"/>
      <c r="Y346" s="1338">
        <f t="shared" si="215"/>
        <v>0</v>
      </c>
      <c r="Z346" s="1339">
        <f t="shared" si="206"/>
        <v>0</v>
      </c>
      <c r="AA346" s="2762"/>
      <c r="AB346" s="2763"/>
      <c r="AC346" s="2763"/>
      <c r="AD346" s="2767"/>
      <c r="AE346" s="2768"/>
      <c r="AF346" s="2765"/>
      <c r="AG346" s="1338">
        <f t="shared" si="216"/>
        <v>0</v>
      </c>
      <c r="AH346" s="2763"/>
      <c r="AI346" s="2775"/>
      <c r="AJ346" s="1340"/>
      <c r="AK346" s="1341"/>
      <c r="AL346" s="2778"/>
      <c r="AM346" s="330"/>
      <c r="AN346" s="330"/>
    </row>
    <row r="347" spans="2:40" ht="12.75">
      <c r="B347" s="1309">
        <v>341</v>
      </c>
      <c r="C347" s="2340" t="s">
        <v>953</v>
      </c>
      <c r="D347" s="1334" t="s">
        <v>240</v>
      </c>
      <c r="E347" s="1335" t="s">
        <v>285</v>
      </c>
      <c r="F347" s="1336"/>
      <c r="G347" s="1324"/>
      <c r="H347" s="1324"/>
      <c r="I347" s="1324"/>
      <c r="J347" s="1324"/>
      <c r="K347" s="1324"/>
      <c r="L347" s="1325"/>
      <c r="M347" s="1325"/>
      <c r="N347" s="1337"/>
      <c r="O347" s="1324"/>
      <c r="P347" s="1324"/>
      <c r="Q347" s="1324"/>
      <c r="R347" s="1337"/>
      <c r="S347" s="1324"/>
      <c r="T347" s="1325"/>
      <c r="U347" s="1325"/>
      <c r="V347" s="1327"/>
      <c r="W347" s="1328"/>
      <c r="X347" s="1329"/>
      <c r="Y347" s="1338">
        <f t="shared" si="215"/>
        <v>0</v>
      </c>
      <c r="Z347" s="1339">
        <f t="shared" si="206"/>
        <v>0</v>
      </c>
      <c r="AA347" s="2762"/>
      <c r="AB347" s="2763"/>
      <c r="AC347" s="2763"/>
      <c r="AD347" s="2767"/>
      <c r="AE347" s="2768"/>
      <c r="AF347" s="2765"/>
      <c r="AG347" s="1338">
        <f t="shared" si="216"/>
        <v>0</v>
      </c>
      <c r="AH347" s="2763"/>
      <c r="AI347" s="2775"/>
      <c r="AJ347" s="1340"/>
      <c r="AK347" s="1341"/>
      <c r="AL347" s="2778"/>
      <c r="AM347" s="330"/>
      <c r="AN347" s="330"/>
    </row>
    <row r="348" spans="2:40" ht="12.75">
      <c r="B348" s="1309">
        <v>342</v>
      </c>
      <c r="C348" s="2340" t="s">
        <v>953</v>
      </c>
      <c r="D348" s="1334" t="s">
        <v>241</v>
      </c>
      <c r="E348" s="1335" t="s">
        <v>285</v>
      </c>
      <c r="F348" s="1336"/>
      <c r="G348" s="1324"/>
      <c r="H348" s="1324"/>
      <c r="I348" s="1324"/>
      <c r="J348" s="1324"/>
      <c r="K348" s="1324"/>
      <c r="L348" s="1325"/>
      <c r="M348" s="1325"/>
      <c r="N348" s="1337"/>
      <c r="O348" s="1324"/>
      <c r="P348" s="1324"/>
      <c r="Q348" s="1324"/>
      <c r="R348" s="1337"/>
      <c r="S348" s="1324"/>
      <c r="T348" s="1325"/>
      <c r="U348" s="1325"/>
      <c r="V348" s="1327"/>
      <c r="W348" s="1328"/>
      <c r="X348" s="1329"/>
      <c r="Y348" s="1338">
        <f t="shared" si="215"/>
        <v>0</v>
      </c>
      <c r="Z348" s="1339">
        <f t="shared" si="206"/>
        <v>0</v>
      </c>
      <c r="AA348" s="2762"/>
      <c r="AB348" s="2763"/>
      <c r="AC348" s="2763"/>
      <c r="AD348" s="2767"/>
      <c r="AE348" s="2768"/>
      <c r="AF348" s="2765"/>
      <c r="AG348" s="1338">
        <f t="shared" si="216"/>
        <v>0</v>
      </c>
      <c r="AH348" s="2763"/>
      <c r="AI348" s="2775"/>
      <c r="AJ348" s="1340"/>
      <c r="AK348" s="1341"/>
      <c r="AL348" s="2778"/>
      <c r="AM348" s="330"/>
      <c r="AN348" s="330"/>
    </row>
    <row r="349" spans="2:40" ht="12.75">
      <c r="B349" s="1309">
        <v>343</v>
      </c>
      <c r="C349" s="2345" t="s">
        <v>953</v>
      </c>
      <c r="D349" s="2346" t="s">
        <v>242</v>
      </c>
      <c r="E349" s="2347" t="s">
        <v>285</v>
      </c>
      <c r="F349" s="2348"/>
      <c r="G349" s="2349"/>
      <c r="H349" s="2349"/>
      <c r="I349" s="2349"/>
      <c r="J349" s="2349"/>
      <c r="K349" s="2349"/>
      <c r="L349" s="2350"/>
      <c r="M349" s="2350"/>
      <c r="N349" s="2351"/>
      <c r="O349" s="2349"/>
      <c r="P349" s="2349"/>
      <c r="Q349" s="2349"/>
      <c r="R349" s="2351"/>
      <c r="S349" s="2349"/>
      <c r="T349" s="2350"/>
      <c r="U349" s="2350"/>
      <c r="V349" s="2352"/>
      <c r="W349" s="2353"/>
      <c r="X349" s="2354"/>
      <c r="Y349" s="2355">
        <f t="shared" si="215"/>
        <v>0</v>
      </c>
      <c r="Z349" s="2356">
        <f t="shared" si="206"/>
        <v>0</v>
      </c>
      <c r="AA349" s="2769"/>
      <c r="AB349" s="2770"/>
      <c r="AC349" s="2770"/>
      <c r="AD349" s="2771"/>
      <c r="AE349" s="2772"/>
      <c r="AF349" s="2773"/>
      <c r="AG349" s="2355">
        <f t="shared" si="216"/>
        <v>0</v>
      </c>
      <c r="AH349" s="2770"/>
      <c r="AI349" s="2776"/>
      <c r="AJ349" s="2357"/>
      <c r="AK349" s="2358"/>
      <c r="AL349" s="2779"/>
      <c r="AM349" s="330"/>
      <c r="AN349" s="330"/>
    </row>
    <row r="350" spans="2:40" s="673" customFormat="1" ht="13.5" thickBot="1">
      <c r="B350" s="2343">
        <v>344</v>
      </c>
      <c r="C350" s="2344" t="s">
        <v>954</v>
      </c>
      <c r="D350" s="1342" t="s">
        <v>243</v>
      </c>
      <c r="E350" s="1335" t="s">
        <v>285</v>
      </c>
      <c r="F350" s="1371">
        <f t="shared" ref="F350:V350" si="217">SUM(F343:F349)</f>
        <v>0</v>
      </c>
      <c r="G350" s="1372">
        <f t="shared" si="217"/>
        <v>0</v>
      </c>
      <c r="H350" s="1372">
        <f t="shared" si="217"/>
        <v>0</v>
      </c>
      <c r="I350" s="1372">
        <f t="shared" si="217"/>
        <v>0</v>
      </c>
      <c r="J350" s="1372">
        <f t="shared" si="217"/>
        <v>0</v>
      </c>
      <c r="K350" s="1372">
        <f t="shared" si="217"/>
        <v>0</v>
      </c>
      <c r="L350" s="1349">
        <f t="shared" si="217"/>
        <v>0</v>
      </c>
      <c r="M350" s="1349">
        <f t="shared" si="217"/>
        <v>0</v>
      </c>
      <c r="N350" s="1346">
        <f t="shared" si="217"/>
        <v>0</v>
      </c>
      <c r="O350" s="1372">
        <f t="shared" si="217"/>
        <v>0</v>
      </c>
      <c r="P350" s="1372">
        <f t="shared" si="217"/>
        <v>0</v>
      </c>
      <c r="Q350" s="1372">
        <f t="shared" si="217"/>
        <v>0</v>
      </c>
      <c r="R350" s="1346">
        <f t="shared" si="217"/>
        <v>0</v>
      </c>
      <c r="S350" s="1372">
        <f t="shared" si="217"/>
        <v>0</v>
      </c>
      <c r="T350" s="1349">
        <f t="shared" si="217"/>
        <v>0</v>
      </c>
      <c r="U350" s="1349">
        <f t="shared" si="217"/>
        <v>0</v>
      </c>
      <c r="V350" s="1350">
        <f t="shared" si="217"/>
        <v>0</v>
      </c>
      <c r="W350" s="1343"/>
      <c r="X350" s="1344"/>
      <c r="Y350" s="1345">
        <f t="shared" ref="Y350:Z350" si="218">SUM(Y343:Y349)</f>
        <v>0</v>
      </c>
      <c r="Z350" s="1346">
        <f t="shared" si="218"/>
        <v>0</v>
      </c>
      <c r="AA350" s="1347">
        <f t="shared" ref="AA350:AE350" si="219">SUM(AA343:AA349)</f>
        <v>0</v>
      </c>
      <c r="AB350" s="1348">
        <f t="shared" si="219"/>
        <v>0</v>
      </c>
      <c r="AC350" s="1348">
        <f t="shared" si="219"/>
        <v>0</v>
      </c>
      <c r="AD350" s="1349">
        <f t="shared" si="219"/>
        <v>0</v>
      </c>
      <c r="AE350" s="1350">
        <f t="shared" si="219"/>
        <v>0</v>
      </c>
      <c r="AF350" s="1346">
        <f>SUM(Y350,AA350,AB350,AD350)</f>
        <v>0</v>
      </c>
      <c r="AG350" s="1345">
        <f>SUM(AG343:AG349)</f>
        <v>0</v>
      </c>
      <c r="AH350" s="1348">
        <f>SUM(AH343:AH349)</f>
        <v>0</v>
      </c>
      <c r="AI350" s="1346">
        <f>SUM(AI343:AI349)</f>
        <v>0</v>
      </c>
      <c r="AJ350" s="1347">
        <f>SUM(AJ343:AJ349)</f>
        <v>0</v>
      </c>
      <c r="AK350" s="1351">
        <f>SUM(AK343:AK349)</f>
        <v>0</v>
      </c>
      <c r="AL350" s="1352">
        <f>SUM(AC350,AE350,AH350,AI350)</f>
        <v>0</v>
      </c>
      <c r="AM350" s="672"/>
      <c r="AN350" s="672"/>
    </row>
    <row r="351" spans="2:40" ht="11.25" customHeight="1">
      <c r="B351" s="1308">
        <v>345</v>
      </c>
      <c r="C351" s="2339" t="s">
        <v>953</v>
      </c>
      <c r="D351" s="1321" t="s">
        <v>235</v>
      </c>
      <c r="E351" s="1321" t="s">
        <v>3</v>
      </c>
      <c r="F351" s="1322"/>
      <c r="G351" s="1323"/>
      <c r="H351" s="1324"/>
      <c r="I351" s="1324"/>
      <c r="J351" s="1324"/>
      <c r="K351" s="1324"/>
      <c r="L351" s="1324"/>
      <c r="M351" s="1325"/>
      <c r="N351" s="1326"/>
      <c r="O351" s="1324"/>
      <c r="P351" s="1324"/>
      <c r="Q351" s="1324"/>
      <c r="R351" s="1326"/>
      <c r="S351" s="1324"/>
      <c r="T351" s="1325"/>
      <c r="U351" s="1325"/>
      <c r="V351" s="1327"/>
      <c r="W351" s="1328"/>
      <c r="X351" s="1329"/>
      <c r="Y351" s="1330">
        <f t="shared" ref="Y351:Y357" si="220">+$I351*(W351+X351)</f>
        <v>0</v>
      </c>
      <c r="Z351" s="1331">
        <f t="shared" si="206"/>
        <v>0</v>
      </c>
      <c r="AA351" s="2758"/>
      <c r="AB351" s="2759"/>
      <c r="AC351" s="2759"/>
      <c r="AD351" s="2759"/>
      <c r="AE351" s="2760"/>
      <c r="AF351" s="2761"/>
      <c r="AG351" s="1330">
        <f t="shared" ref="AG351:AG357" si="221">+$K351*(W351+X351)</f>
        <v>0</v>
      </c>
      <c r="AH351" s="2759"/>
      <c r="AI351" s="2774"/>
      <c r="AJ351" s="1332"/>
      <c r="AK351" s="1333"/>
      <c r="AL351" s="2777"/>
      <c r="AM351" s="330"/>
      <c r="AN351" s="330"/>
    </row>
    <row r="352" spans="2:40" ht="12" customHeight="1">
      <c r="B352" s="1309">
        <v>346</v>
      </c>
      <c r="C352" s="2340" t="s">
        <v>953</v>
      </c>
      <c r="D352" s="1334" t="s">
        <v>237</v>
      </c>
      <c r="E352" s="1335" t="s">
        <v>3</v>
      </c>
      <c r="F352" s="1336"/>
      <c r="G352" s="1324"/>
      <c r="H352" s="1324"/>
      <c r="I352" s="1324"/>
      <c r="J352" s="1324"/>
      <c r="K352" s="1324"/>
      <c r="L352" s="1324"/>
      <c r="M352" s="1325"/>
      <c r="N352" s="1337"/>
      <c r="O352" s="1324"/>
      <c r="P352" s="1324"/>
      <c r="Q352" s="1324"/>
      <c r="R352" s="1337"/>
      <c r="S352" s="1324"/>
      <c r="T352" s="1325"/>
      <c r="U352" s="1325"/>
      <c r="V352" s="1327"/>
      <c r="W352" s="1328"/>
      <c r="X352" s="1329"/>
      <c r="Y352" s="1338">
        <f t="shared" si="220"/>
        <v>0</v>
      </c>
      <c r="Z352" s="1339">
        <f t="shared" si="206"/>
        <v>0</v>
      </c>
      <c r="AA352" s="2762"/>
      <c r="AB352" s="2763"/>
      <c r="AC352" s="2763"/>
      <c r="AD352" s="2763"/>
      <c r="AE352" s="2764"/>
      <c r="AF352" s="2765"/>
      <c r="AG352" s="1338">
        <f t="shared" si="221"/>
        <v>0</v>
      </c>
      <c r="AH352" s="2763"/>
      <c r="AI352" s="2775"/>
      <c r="AJ352" s="1340"/>
      <c r="AK352" s="1341"/>
      <c r="AL352" s="2778"/>
      <c r="AM352" s="330"/>
      <c r="AN352" s="330"/>
    </row>
    <row r="353" spans="2:40" ht="12.75">
      <c r="B353" s="1309">
        <v>347</v>
      </c>
      <c r="C353" s="2340" t="s">
        <v>953</v>
      </c>
      <c r="D353" s="1334" t="s">
        <v>238</v>
      </c>
      <c r="E353" s="1335" t="s">
        <v>3</v>
      </c>
      <c r="F353" s="1336"/>
      <c r="G353" s="1324"/>
      <c r="H353" s="1324"/>
      <c r="I353" s="1324"/>
      <c r="J353" s="1324"/>
      <c r="K353" s="1324"/>
      <c r="L353" s="1325"/>
      <c r="M353" s="1325"/>
      <c r="N353" s="1337"/>
      <c r="O353" s="1324"/>
      <c r="P353" s="1324"/>
      <c r="Q353" s="1324"/>
      <c r="R353" s="1337"/>
      <c r="S353" s="1324"/>
      <c r="T353" s="1325"/>
      <c r="U353" s="1325"/>
      <c r="V353" s="1327"/>
      <c r="W353" s="1328"/>
      <c r="X353" s="1329"/>
      <c r="Y353" s="1338">
        <f t="shared" si="220"/>
        <v>0</v>
      </c>
      <c r="Z353" s="1339">
        <f t="shared" si="206"/>
        <v>0</v>
      </c>
      <c r="AA353" s="2762"/>
      <c r="AB353" s="2763"/>
      <c r="AC353" s="2763"/>
      <c r="AD353" s="2763"/>
      <c r="AE353" s="2764"/>
      <c r="AF353" s="2766"/>
      <c r="AG353" s="1338">
        <f t="shared" si="221"/>
        <v>0</v>
      </c>
      <c r="AH353" s="2763"/>
      <c r="AI353" s="2775"/>
      <c r="AJ353" s="1340"/>
      <c r="AK353" s="1341"/>
      <c r="AL353" s="2778"/>
      <c r="AM353" s="330"/>
      <c r="AN353" s="330"/>
    </row>
    <row r="354" spans="2:40" ht="12.75">
      <c r="B354" s="1309">
        <v>348</v>
      </c>
      <c r="C354" s="2340" t="s">
        <v>953</v>
      </c>
      <c r="D354" s="1334" t="s">
        <v>239</v>
      </c>
      <c r="E354" s="1335" t="s">
        <v>3</v>
      </c>
      <c r="F354" s="1336"/>
      <c r="G354" s="1324"/>
      <c r="H354" s="1324"/>
      <c r="I354" s="1324"/>
      <c r="J354" s="1324"/>
      <c r="K354" s="1324"/>
      <c r="L354" s="1325"/>
      <c r="M354" s="1325"/>
      <c r="N354" s="1337"/>
      <c r="O354" s="1324"/>
      <c r="P354" s="1324"/>
      <c r="Q354" s="1324"/>
      <c r="R354" s="1337"/>
      <c r="S354" s="1324"/>
      <c r="T354" s="1325"/>
      <c r="U354" s="1325"/>
      <c r="V354" s="1327"/>
      <c r="W354" s="1328"/>
      <c r="X354" s="1329"/>
      <c r="Y354" s="1338">
        <f t="shared" si="220"/>
        <v>0</v>
      </c>
      <c r="Z354" s="1339">
        <f t="shared" si="206"/>
        <v>0</v>
      </c>
      <c r="AA354" s="2762"/>
      <c r="AB354" s="2763"/>
      <c r="AC354" s="2763"/>
      <c r="AD354" s="2767"/>
      <c r="AE354" s="2768"/>
      <c r="AF354" s="2765"/>
      <c r="AG354" s="1338">
        <f t="shared" si="221"/>
        <v>0</v>
      </c>
      <c r="AH354" s="2763"/>
      <c r="AI354" s="2775"/>
      <c r="AJ354" s="1340"/>
      <c r="AK354" s="1341"/>
      <c r="AL354" s="2778"/>
      <c r="AM354" s="330"/>
      <c r="AN354" s="330"/>
    </row>
    <row r="355" spans="2:40" ht="12.75">
      <c r="B355" s="1309">
        <v>349</v>
      </c>
      <c r="C355" s="2340" t="s">
        <v>953</v>
      </c>
      <c r="D355" s="1334" t="s">
        <v>240</v>
      </c>
      <c r="E355" s="1335" t="s">
        <v>3</v>
      </c>
      <c r="F355" s="1336"/>
      <c r="G355" s="1324"/>
      <c r="H355" s="1324"/>
      <c r="I355" s="1324"/>
      <c r="J355" s="1324"/>
      <c r="K355" s="1324"/>
      <c r="L355" s="1325"/>
      <c r="M355" s="1325"/>
      <c r="N355" s="1337"/>
      <c r="O355" s="1324"/>
      <c r="P355" s="1324"/>
      <c r="Q355" s="1324"/>
      <c r="R355" s="1337"/>
      <c r="S355" s="1324"/>
      <c r="T355" s="1325"/>
      <c r="U355" s="1325"/>
      <c r="V355" s="1327"/>
      <c r="W355" s="1328"/>
      <c r="X355" s="1329"/>
      <c r="Y355" s="1338">
        <f t="shared" si="220"/>
        <v>0</v>
      </c>
      <c r="Z355" s="1339">
        <f t="shared" si="206"/>
        <v>0</v>
      </c>
      <c r="AA355" s="2762"/>
      <c r="AB355" s="2763"/>
      <c r="AC355" s="2763"/>
      <c r="AD355" s="2767"/>
      <c r="AE355" s="2768"/>
      <c r="AF355" s="2765"/>
      <c r="AG355" s="1338">
        <f t="shared" si="221"/>
        <v>0</v>
      </c>
      <c r="AH355" s="2763"/>
      <c r="AI355" s="2775"/>
      <c r="AJ355" s="1340"/>
      <c r="AK355" s="1341"/>
      <c r="AL355" s="2778"/>
      <c r="AM355" s="330"/>
      <c r="AN355" s="330"/>
    </row>
    <row r="356" spans="2:40" ht="12.75">
      <c r="B356" s="1309">
        <v>350</v>
      </c>
      <c r="C356" s="2340" t="s">
        <v>953</v>
      </c>
      <c r="D356" s="1334" t="s">
        <v>241</v>
      </c>
      <c r="E356" s="1335" t="s">
        <v>3</v>
      </c>
      <c r="F356" s="1336"/>
      <c r="G356" s="1324"/>
      <c r="H356" s="1324"/>
      <c r="I356" s="1324"/>
      <c r="J356" s="1324"/>
      <c r="K356" s="1324"/>
      <c r="L356" s="1325"/>
      <c r="M356" s="1325"/>
      <c r="N356" s="1337"/>
      <c r="O356" s="1324"/>
      <c r="P356" s="1324"/>
      <c r="Q356" s="1324"/>
      <c r="R356" s="1337"/>
      <c r="S356" s="1324"/>
      <c r="T356" s="1325"/>
      <c r="U356" s="1325"/>
      <c r="V356" s="1327"/>
      <c r="W356" s="1328"/>
      <c r="X356" s="1329"/>
      <c r="Y356" s="1338">
        <f t="shared" si="220"/>
        <v>0</v>
      </c>
      <c r="Z356" s="1339">
        <f t="shared" si="206"/>
        <v>0</v>
      </c>
      <c r="AA356" s="2762"/>
      <c r="AB356" s="2763"/>
      <c r="AC356" s="2763"/>
      <c r="AD356" s="2767"/>
      <c r="AE356" s="2768"/>
      <c r="AF356" s="2765"/>
      <c r="AG356" s="1338">
        <f t="shared" si="221"/>
        <v>0</v>
      </c>
      <c r="AH356" s="2763"/>
      <c r="AI356" s="2775"/>
      <c r="AJ356" s="1340"/>
      <c r="AK356" s="1341"/>
      <c r="AL356" s="2778"/>
      <c r="AM356" s="330"/>
      <c r="AN356" s="330"/>
    </row>
    <row r="357" spans="2:40" ht="12.75">
      <c r="B357" s="1309">
        <v>351</v>
      </c>
      <c r="C357" s="2345" t="s">
        <v>953</v>
      </c>
      <c r="D357" s="2346" t="s">
        <v>242</v>
      </c>
      <c r="E357" s="2347" t="s">
        <v>3</v>
      </c>
      <c r="F357" s="2348"/>
      <c r="G357" s="2349"/>
      <c r="H357" s="2349"/>
      <c r="I357" s="2349"/>
      <c r="J357" s="2349"/>
      <c r="K357" s="2349"/>
      <c r="L357" s="2350"/>
      <c r="M357" s="2350"/>
      <c r="N357" s="2351"/>
      <c r="O357" s="2349"/>
      <c r="P357" s="2349"/>
      <c r="Q357" s="2349"/>
      <c r="R357" s="2351"/>
      <c r="S357" s="2349"/>
      <c r="T357" s="2350"/>
      <c r="U357" s="2350"/>
      <c r="V357" s="2352"/>
      <c r="W357" s="2353"/>
      <c r="X357" s="2354"/>
      <c r="Y357" s="2355">
        <f t="shared" si="220"/>
        <v>0</v>
      </c>
      <c r="Z357" s="2356">
        <f t="shared" si="206"/>
        <v>0</v>
      </c>
      <c r="AA357" s="2769"/>
      <c r="AB357" s="2770"/>
      <c r="AC357" s="2770"/>
      <c r="AD357" s="2771"/>
      <c r="AE357" s="2772"/>
      <c r="AF357" s="2773"/>
      <c r="AG357" s="2355">
        <f t="shared" si="221"/>
        <v>0</v>
      </c>
      <c r="AH357" s="2770"/>
      <c r="AI357" s="2776"/>
      <c r="AJ357" s="2357"/>
      <c r="AK357" s="2358"/>
      <c r="AL357" s="2779"/>
      <c r="AM357" s="330"/>
      <c r="AN357" s="330"/>
    </row>
    <row r="358" spans="2:40" s="673" customFormat="1" ht="13.5" thickBot="1">
      <c r="B358" s="2343">
        <v>352</v>
      </c>
      <c r="C358" s="2344" t="s">
        <v>954</v>
      </c>
      <c r="D358" s="1342" t="s">
        <v>243</v>
      </c>
      <c r="E358" s="1335" t="s">
        <v>3</v>
      </c>
      <c r="F358" s="1371">
        <f t="shared" ref="F358:V358" si="222">SUM(F351:F357)</f>
        <v>0</v>
      </c>
      <c r="G358" s="1372">
        <f t="shared" si="222"/>
        <v>0</v>
      </c>
      <c r="H358" s="1372">
        <f t="shared" si="222"/>
        <v>0</v>
      </c>
      <c r="I358" s="1372">
        <f t="shared" si="222"/>
        <v>0</v>
      </c>
      <c r="J358" s="1372">
        <f t="shared" si="222"/>
        <v>0</v>
      </c>
      <c r="K358" s="1372">
        <f t="shared" si="222"/>
        <v>0</v>
      </c>
      <c r="L358" s="1349">
        <f t="shared" si="222"/>
        <v>0</v>
      </c>
      <c r="M358" s="1349">
        <f t="shared" si="222"/>
        <v>0</v>
      </c>
      <c r="N358" s="1346">
        <f t="shared" si="222"/>
        <v>0</v>
      </c>
      <c r="O358" s="1372">
        <f t="shared" si="222"/>
        <v>0</v>
      </c>
      <c r="P358" s="1372">
        <f t="shared" si="222"/>
        <v>0</v>
      </c>
      <c r="Q358" s="1372">
        <f t="shared" si="222"/>
        <v>0</v>
      </c>
      <c r="R358" s="1346">
        <f t="shared" si="222"/>
        <v>0</v>
      </c>
      <c r="S358" s="1372">
        <f t="shared" si="222"/>
        <v>0</v>
      </c>
      <c r="T358" s="1349">
        <f t="shared" si="222"/>
        <v>0</v>
      </c>
      <c r="U358" s="1349">
        <f t="shared" si="222"/>
        <v>0</v>
      </c>
      <c r="V358" s="1350">
        <f t="shared" si="222"/>
        <v>0</v>
      </c>
      <c r="W358" s="1343"/>
      <c r="X358" s="1344"/>
      <c r="Y358" s="1345">
        <f t="shared" ref="Y358:Z358" si="223">SUM(Y351:Y357)</f>
        <v>0</v>
      </c>
      <c r="Z358" s="1346">
        <f t="shared" si="223"/>
        <v>0</v>
      </c>
      <c r="AA358" s="1347">
        <f t="shared" ref="AA358:AE358" si="224">SUM(AA351:AA357)</f>
        <v>0</v>
      </c>
      <c r="AB358" s="1348">
        <f t="shared" si="224"/>
        <v>0</v>
      </c>
      <c r="AC358" s="1348">
        <f t="shared" si="224"/>
        <v>0</v>
      </c>
      <c r="AD358" s="1349">
        <f t="shared" si="224"/>
        <v>0</v>
      </c>
      <c r="AE358" s="1350">
        <f t="shared" si="224"/>
        <v>0</v>
      </c>
      <c r="AF358" s="1346">
        <f>SUM(Y358,AA358,AB358,AD358)</f>
        <v>0</v>
      </c>
      <c r="AG358" s="1345">
        <f>SUM(AG351:AG357)</f>
        <v>0</v>
      </c>
      <c r="AH358" s="1348">
        <f>SUM(AH351:AH357)</f>
        <v>0</v>
      </c>
      <c r="AI358" s="1346">
        <f>SUM(AI351:AI357)</f>
        <v>0</v>
      </c>
      <c r="AJ358" s="1347">
        <f>SUM(AJ351:AJ357)</f>
        <v>0</v>
      </c>
      <c r="AK358" s="1351">
        <f>SUM(AK351:AK357)</f>
        <v>0</v>
      </c>
      <c r="AL358" s="1352">
        <f>SUM(AC358,AE358,AH358,AI358)</f>
        <v>0</v>
      </c>
      <c r="AM358" s="672"/>
      <c r="AN358" s="672"/>
    </row>
    <row r="359" spans="2:40" ht="32.25" customHeight="1" thickBot="1">
      <c r="B359" s="1872">
        <v>353</v>
      </c>
      <c r="C359" s="2341" t="s">
        <v>954</v>
      </c>
      <c r="D359" s="1353" t="s">
        <v>49</v>
      </c>
      <c r="E359" s="1353" t="s">
        <v>49</v>
      </c>
      <c r="F359" s="1354">
        <f>SUM(F358,F350,F342,F334,F326,F318,F310,F302,F294,F286,F278,F270,F262,F254,F246,F238,F230,F222,F214,F206,F198,F190,F182,F174,F166,F158,F150,F142,F134,F126,F118,F110,F102,F94,F86,F78,F70,F62,F54,F46,F38,F30,F22,F14)</f>
        <v>0</v>
      </c>
      <c r="G359" s="1355">
        <f t="shared" ref="G359:V359" si="225">SUM(G358,G350,G342,G334,G326,G318,G310,G302,G294,G286,G278,G270,G262,G254,G246,G238,G230,G222,G214,G206,G198,G190,G182,G174,G166,G158,G150,G142,G134,G126,G118,G110,G102,G94,G86,G78,G70,G62,G54,G46,G38,G30,G22,G14)</f>
        <v>0</v>
      </c>
      <c r="H359" s="1356">
        <f t="shared" si="225"/>
        <v>0</v>
      </c>
      <c r="I359" s="1356">
        <f t="shared" si="225"/>
        <v>0</v>
      </c>
      <c r="J359" s="1356">
        <f t="shared" si="225"/>
        <v>0</v>
      </c>
      <c r="K359" s="1356">
        <f t="shared" si="225"/>
        <v>0</v>
      </c>
      <c r="L359" s="1356">
        <f t="shared" si="225"/>
        <v>0</v>
      </c>
      <c r="M359" s="1356">
        <f t="shared" si="225"/>
        <v>0</v>
      </c>
      <c r="N359" s="1357">
        <f t="shared" si="225"/>
        <v>0</v>
      </c>
      <c r="O359" s="1355">
        <f t="shared" si="225"/>
        <v>0</v>
      </c>
      <c r="P359" s="1356">
        <f t="shared" si="225"/>
        <v>0</v>
      </c>
      <c r="Q359" s="1356">
        <f t="shared" si="225"/>
        <v>0</v>
      </c>
      <c r="R359" s="1357">
        <f t="shared" si="225"/>
        <v>0</v>
      </c>
      <c r="S359" s="1355">
        <f t="shared" si="225"/>
        <v>0</v>
      </c>
      <c r="T359" s="1356">
        <f t="shared" si="225"/>
        <v>0</v>
      </c>
      <c r="U359" s="1356">
        <f t="shared" si="225"/>
        <v>0</v>
      </c>
      <c r="V359" s="1358">
        <f t="shared" si="225"/>
        <v>0</v>
      </c>
      <c r="W359" s="1359"/>
      <c r="X359" s="1360"/>
      <c r="Y359" s="1361">
        <f>+$I359*(W359+X359)</f>
        <v>0</v>
      </c>
      <c r="Z359" s="1357">
        <f t="shared" si="206"/>
        <v>0</v>
      </c>
      <c r="AA359" s="1355">
        <f t="shared" ref="AA359:AI359" si="226">SUM(AA358,AA350,AA342,AA334,AA326,AA318,AA310,AA302,AA294,AA286,AA278,AA270,AA262,AA254,AA246,AA238,AA230,AA222,AA214,AA206,AA198,AA190,AA182,AA174,AA166,AA158,AA150,AA142,AA134,AA126,AA118,AA110,AA102,AA94,AA86,AA78,AA70,AA62,AA54,AA46,AA38,AA30,AA22,AA14)</f>
        <v>0</v>
      </c>
      <c r="AB359" s="1356">
        <f t="shared" si="226"/>
        <v>0</v>
      </c>
      <c r="AC359" s="1356">
        <f t="shared" si="226"/>
        <v>0</v>
      </c>
      <c r="AD359" s="1356">
        <f t="shared" si="226"/>
        <v>0</v>
      </c>
      <c r="AE359" s="1362">
        <f t="shared" si="226"/>
        <v>0</v>
      </c>
      <c r="AF359" s="1357">
        <f t="shared" si="226"/>
        <v>0</v>
      </c>
      <c r="AG359" s="1363">
        <f t="shared" si="226"/>
        <v>0</v>
      </c>
      <c r="AH359" s="1355">
        <f t="shared" si="226"/>
        <v>0</v>
      </c>
      <c r="AI359" s="1357">
        <f t="shared" si="226"/>
        <v>0</v>
      </c>
      <c r="AJ359" s="1355">
        <f t="shared" ref="AJ359:AL359" si="227">SUM(AJ358,AJ350,AJ342,AJ334,AJ326,AJ318,AJ310,AJ302,AJ294,AJ286,AJ278,AJ270,AJ262,AJ254,AJ246,AJ238,AJ230,AJ222,AJ214,AJ206,AJ198,AJ190,AJ182,AJ174,AJ166,AJ158,AJ150,AJ142,AJ134,AJ126,AJ118,AJ110,AJ102,AJ94,AJ86,AJ78,AJ70,AJ62,AJ54,AJ46,AJ38,AJ30,AJ22,AJ14)</f>
        <v>0</v>
      </c>
      <c r="AK359" s="1357">
        <f t="shared" si="227"/>
        <v>0</v>
      </c>
      <c r="AL359" s="1364">
        <f t="shared" si="227"/>
        <v>0</v>
      </c>
      <c r="AM359" s="330"/>
      <c r="AN359" s="330"/>
    </row>
    <row r="360" spans="2:40" ht="12" customHeight="1" thickTop="1">
      <c r="D360" s="680"/>
      <c r="E360" s="38"/>
      <c r="F360" s="38"/>
      <c r="G360" s="38"/>
      <c r="H360" s="38"/>
      <c r="I360" s="38"/>
      <c r="J360" s="38"/>
      <c r="K360" s="38"/>
      <c r="L360" s="38"/>
      <c r="M360" s="38"/>
      <c r="N360" s="38"/>
      <c r="O360" s="38"/>
      <c r="P360" s="38"/>
      <c r="Q360" s="38"/>
      <c r="R360" s="38"/>
      <c r="S360" s="38"/>
      <c r="T360" s="38"/>
      <c r="U360" s="38"/>
      <c r="V360" s="38"/>
      <c r="W360" s="38"/>
      <c r="Y360" s="39"/>
      <c r="Z360" s="39"/>
      <c r="AA360" s="39"/>
      <c r="AB360" s="39"/>
      <c r="AC360" s="39"/>
      <c r="AD360" s="332"/>
      <c r="AE360" s="332"/>
      <c r="AF360" s="39"/>
      <c r="AG360" s="39"/>
      <c r="AH360" s="40"/>
      <c r="AI360" s="40"/>
      <c r="AJ360" s="330"/>
      <c r="AK360" s="330"/>
      <c r="AL360" s="330"/>
      <c r="AM360" s="330"/>
      <c r="AN360" s="330"/>
    </row>
    <row r="361" spans="2:40" s="852" customFormat="1">
      <c r="B361" s="1569"/>
      <c r="D361" s="850" t="s">
        <v>287</v>
      </c>
      <c r="E361" s="850"/>
      <c r="F361" s="850"/>
      <c r="G361" s="850"/>
      <c r="H361" s="850"/>
      <c r="I361" s="850"/>
      <c r="J361" s="850"/>
      <c r="K361" s="850"/>
      <c r="L361" s="850"/>
      <c r="M361" s="850"/>
      <c r="N361" s="850"/>
      <c r="O361" s="850"/>
      <c r="P361" s="850"/>
      <c r="Q361" s="850"/>
      <c r="R361" s="850"/>
      <c r="S361" s="850"/>
      <c r="T361" s="850"/>
      <c r="U361" s="850"/>
      <c r="V361" s="850"/>
      <c r="W361" s="850"/>
      <c r="X361" s="850"/>
      <c r="Y361" s="850"/>
      <c r="Z361" s="850"/>
      <c r="AA361" s="850"/>
      <c r="AB361" s="850"/>
      <c r="AC361" s="850"/>
      <c r="AD361" s="850"/>
      <c r="AE361" s="850"/>
      <c r="AF361" s="850"/>
      <c r="AG361" s="850"/>
      <c r="AH361" s="39"/>
      <c r="AI361" s="22"/>
      <c r="AJ361" s="851"/>
      <c r="AK361" s="851"/>
      <c r="AL361" s="851"/>
      <c r="AM361" s="851"/>
      <c r="AN361" s="851"/>
    </row>
    <row r="362" spans="2:40" s="852" customFormat="1" ht="11.25" customHeight="1">
      <c r="B362" s="1569"/>
      <c r="D362" s="853" t="s">
        <v>288</v>
      </c>
      <c r="E362" s="853"/>
      <c r="F362" s="853"/>
      <c r="G362" s="853"/>
      <c r="H362" s="853"/>
      <c r="I362" s="853"/>
      <c r="J362" s="853"/>
      <c r="K362" s="853"/>
      <c r="L362" s="853"/>
      <c r="M362" s="853"/>
      <c r="N362" s="853"/>
      <c r="O362" s="853"/>
      <c r="P362" s="853"/>
      <c r="Q362" s="853"/>
      <c r="R362" s="853"/>
      <c r="S362" s="853"/>
      <c r="T362" s="853"/>
      <c r="U362" s="853"/>
      <c r="V362" s="853"/>
      <c r="W362" s="853"/>
      <c r="X362" s="853"/>
      <c r="Y362" s="854"/>
      <c r="Z362" s="854"/>
      <c r="AA362" s="854"/>
      <c r="AB362" s="854"/>
      <c r="AC362" s="854"/>
      <c r="AD362" s="855"/>
      <c r="AE362" s="855"/>
      <c r="AF362" s="854"/>
      <c r="AG362" s="854"/>
      <c r="AH362" s="39"/>
      <c r="AI362" s="22"/>
      <c r="AJ362" s="851"/>
      <c r="AK362" s="851"/>
      <c r="AL362" s="851"/>
      <c r="AM362" s="851"/>
      <c r="AN362" s="851"/>
    </row>
    <row r="363" spans="2:40" s="852" customFormat="1" ht="11.25" customHeight="1">
      <c r="B363" s="1569"/>
      <c r="D363" s="853" t="s">
        <v>760</v>
      </c>
      <c r="E363" s="853"/>
      <c r="F363" s="853"/>
      <c r="G363" s="853"/>
      <c r="H363" s="853"/>
      <c r="I363" s="853"/>
      <c r="J363" s="853"/>
      <c r="K363" s="853"/>
      <c r="L363" s="853"/>
      <c r="M363" s="853"/>
      <c r="N363" s="853"/>
      <c r="O363" s="853"/>
      <c r="P363" s="853"/>
      <c r="Q363" s="853"/>
      <c r="R363" s="853"/>
      <c r="S363" s="853"/>
      <c r="T363" s="853"/>
      <c r="U363" s="853"/>
      <c r="V363" s="853"/>
      <c r="W363" s="853"/>
      <c r="X363" s="853"/>
      <c r="Y363" s="854"/>
      <c r="Z363" s="854"/>
      <c r="AA363" s="854"/>
      <c r="AB363" s="854"/>
      <c r="AC363" s="854"/>
      <c r="AD363" s="854"/>
      <c r="AE363" s="854"/>
      <c r="AF363" s="854"/>
      <c r="AG363" s="854"/>
      <c r="AH363" s="39"/>
      <c r="AI363" s="22"/>
      <c r="AJ363" s="851"/>
      <c r="AK363" s="851"/>
      <c r="AL363" s="851"/>
      <c r="AM363" s="851"/>
      <c r="AN363" s="851"/>
    </row>
    <row r="364" spans="2:40" s="852" customFormat="1" ht="11.25" customHeight="1">
      <c r="B364" s="1569"/>
      <c r="D364" s="856" t="s">
        <v>1191</v>
      </c>
      <c r="E364" s="856"/>
      <c r="F364" s="856"/>
      <c r="G364" s="856"/>
      <c r="H364" s="856"/>
      <c r="I364" s="856"/>
      <c r="J364" s="856"/>
      <c r="K364" s="856"/>
      <c r="L364" s="856"/>
      <c r="M364" s="856"/>
      <c r="N364" s="856"/>
      <c r="O364" s="856"/>
      <c r="P364" s="856"/>
      <c r="Q364" s="856"/>
      <c r="R364" s="856"/>
      <c r="S364" s="856"/>
      <c r="T364" s="856"/>
      <c r="U364" s="856"/>
      <c r="V364" s="856"/>
      <c r="W364" s="856"/>
      <c r="X364" s="856"/>
      <c r="Y364" s="857"/>
      <c r="Z364" s="857"/>
      <c r="AA364" s="857"/>
      <c r="AB364" s="857"/>
      <c r="AC364" s="857"/>
      <c r="AD364" s="857"/>
      <c r="AE364" s="857"/>
      <c r="AF364" s="857"/>
      <c r="AG364" s="857"/>
      <c r="AH364" s="22"/>
      <c r="AI364" s="22"/>
      <c r="AJ364" s="851"/>
      <c r="AK364" s="851"/>
      <c r="AL364" s="851"/>
      <c r="AM364" s="851"/>
      <c r="AN364" s="851"/>
    </row>
    <row r="365" spans="2:40" ht="18.75" customHeight="1">
      <c r="D365" s="848"/>
      <c r="E365" s="848"/>
      <c r="F365" s="848"/>
      <c r="G365" s="848"/>
      <c r="H365" s="848"/>
      <c r="I365" s="848"/>
      <c r="J365" s="848"/>
      <c r="K365" s="848"/>
      <c r="L365" s="848"/>
      <c r="M365" s="848"/>
      <c r="N365" s="848"/>
      <c r="O365" s="848"/>
      <c r="P365" s="848"/>
      <c r="Q365" s="848"/>
      <c r="R365" s="848"/>
      <c r="S365" s="848"/>
      <c r="T365" s="848"/>
      <c r="U365" s="848"/>
      <c r="V365" s="848"/>
      <c r="W365" s="848"/>
      <c r="X365" s="848"/>
      <c r="Y365" s="280"/>
      <c r="Z365" s="280"/>
      <c r="AA365" s="280"/>
      <c r="AB365" s="280"/>
      <c r="AC365" s="280"/>
      <c r="AD365" s="280"/>
      <c r="AE365" s="280"/>
      <c r="AF365" s="280"/>
      <c r="AG365" s="280"/>
      <c r="AH365" s="40"/>
      <c r="AI365" s="40"/>
      <c r="AJ365" s="330"/>
      <c r="AK365" s="330"/>
      <c r="AL365" s="330"/>
      <c r="AM365" s="330"/>
      <c r="AN365" s="330"/>
    </row>
    <row r="366" spans="2:40">
      <c r="D366" s="849"/>
      <c r="E366" s="849"/>
      <c r="F366" s="849"/>
      <c r="G366" s="849"/>
      <c r="H366" s="849"/>
      <c r="I366" s="849"/>
      <c r="J366" s="849"/>
      <c r="K366" s="849"/>
      <c r="L366" s="849"/>
      <c r="M366" s="849"/>
      <c r="N366" s="849"/>
      <c r="O366" s="849"/>
      <c r="P366" s="849"/>
      <c r="Q366" s="849"/>
      <c r="R366" s="849"/>
      <c r="S366" s="849"/>
      <c r="T366" s="849"/>
      <c r="U366" s="849"/>
      <c r="V366" s="849"/>
      <c r="W366" s="849"/>
      <c r="X366" s="849"/>
      <c r="Y366" s="281"/>
      <c r="Z366" s="281"/>
      <c r="AA366" s="281"/>
      <c r="AB366" s="281"/>
      <c r="AC366" s="281"/>
      <c r="AD366" s="281"/>
      <c r="AE366" s="281"/>
      <c r="AF366" s="281"/>
      <c r="AG366" s="281"/>
      <c r="AH366" s="279"/>
      <c r="AI366" s="279"/>
      <c r="AJ366" s="330"/>
      <c r="AK366" s="330"/>
      <c r="AL366" s="330"/>
      <c r="AM366" s="330"/>
      <c r="AN366" s="330"/>
    </row>
    <row r="367" spans="2:40">
      <c r="D367" s="38"/>
      <c r="E367" s="38"/>
      <c r="F367" s="38"/>
      <c r="G367" s="38"/>
      <c r="H367" s="38"/>
      <c r="I367" s="38"/>
      <c r="J367" s="38"/>
      <c r="K367" s="38"/>
      <c r="L367" s="38"/>
      <c r="M367" s="38"/>
      <c r="N367" s="38"/>
      <c r="O367" s="38"/>
      <c r="P367" s="38"/>
      <c r="Q367" s="38"/>
      <c r="R367" s="38"/>
      <c r="S367" s="38"/>
      <c r="T367" s="38"/>
      <c r="U367" s="38"/>
      <c r="V367" s="38"/>
      <c r="W367" s="38"/>
      <c r="AH367" s="40"/>
      <c r="AI367" s="40"/>
      <c r="AJ367" s="330"/>
      <c r="AK367" s="330"/>
      <c r="AL367" s="330"/>
      <c r="AM367" s="330"/>
      <c r="AN367" s="330"/>
    </row>
    <row r="368" spans="2:40">
      <c r="D368" s="38"/>
      <c r="E368" s="38"/>
      <c r="F368" s="38"/>
      <c r="G368" s="38"/>
      <c r="H368" s="38"/>
      <c r="I368" s="38"/>
      <c r="J368" s="38"/>
      <c r="K368" s="38"/>
      <c r="L368" s="38"/>
      <c r="M368" s="38"/>
      <c r="N368" s="38"/>
      <c r="O368" s="38"/>
      <c r="P368" s="38"/>
      <c r="Q368" s="38"/>
      <c r="R368" s="38"/>
      <c r="S368" s="38"/>
      <c r="T368" s="38"/>
      <c r="U368" s="38"/>
      <c r="V368" s="38"/>
      <c r="W368" s="38"/>
      <c r="AH368" s="40"/>
      <c r="AI368" s="40"/>
      <c r="AJ368" s="330"/>
      <c r="AK368" s="330"/>
      <c r="AL368" s="330"/>
      <c r="AM368" s="330"/>
      <c r="AN368" s="330"/>
    </row>
    <row r="369" spans="4:40">
      <c r="D369" s="38"/>
      <c r="E369" s="38"/>
      <c r="F369" s="38"/>
      <c r="G369" s="38"/>
      <c r="H369" s="38"/>
      <c r="I369" s="38"/>
      <c r="J369" s="38"/>
      <c r="K369" s="38"/>
      <c r="L369" s="38"/>
      <c r="M369" s="38"/>
      <c r="N369" s="38"/>
      <c r="O369" s="38"/>
      <c r="P369" s="38"/>
      <c r="Q369" s="38"/>
      <c r="R369" s="38"/>
      <c r="S369" s="38"/>
      <c r="T369" s="38"/>
      <c r="U369" s="38"/>
      <c r="V369" s="38"/>
      <c r="W369" s="38"/>
      <c r="AH369" s="40"/>
      <c r="AI369" s="40"/>
      <c r="AJ369" s="330"/>
      <c r="AK369" s="330"/>
      <c r="AL369" s="330"/>
      <c r="AM369" s="330"/>
      <c r="AN369" s="330"/>
    </row>
    <row r="370" spans="4:40">
      <c r="D370" s="38"/>
      <c r="E370" s="38"/>
      <c r="F370" s="38"/>
      <c r="G370" s="38"/>
      <c r="H370" s="38"/>
      <c r="I370" s="38"/>
      <c r="J370" s="38"/>
      <c r="K370" s="38"/>
      <c r="L370" s="38"/>
      <c r="M370" s="38"/>
      <c r="N370" s="38"/>
      <c r="O370" s="38"/>
      <c r="P370" s="38"/>
      <c r="Q370" s="38"/>
      <c r="R370" s="38"/>
      <c r="S370" s="38"/>
      <c r="T370" s="38"/>
      <c r="U370" s="38"/>
      <c r="V370" s="38"/>
      <c r="W370" s="38"/>
      <c r="AH370" s="40"/>
      <c r="AI370" s="40"/>
      <c r="AJ370" s="330"/>
      <c r="AK370" s="330"/>
      <c r="AL370" s="330"/>
      <c r="AM370" s="330"/>
      <c r="AN370" s="330"/>
    </row>
    <row r="371" spans="4:40">
      <c r="D371" s="38"/>
      <c r="E371" s="38"/>
      <c r="F371" s="38"/>
      <c r="G371" s="38"/>
      <c r="H371" s="38"/>
      <c r="I371" s="38"/>
      <c r="J371" s="38"/>
      <c r="K371" s="38"/>
      <c r="L371" s="38"/>
      <c r="M371" s="38"/>
      <c r="N371" s="38"/>
      <c r="O371" s="38"/>
      <c r="P371" s="38"/>
      <c r="Q371" s="38"/>
      <c r="R371" s="38"/>
      <c r="S371" s="38"/>
      <c r="T371" s="38"/>
      <c r="U371" s="38"/>
      <c r="V371" s="38"/>
      <c r="W371" s="38"/>
      <c r="AH371" s="40"/>
      <c r="AI371" s="40"/>
      <c r="AJ371" s="330"/>
      <c r="AK371" s="330"/>
      <c r="AL371" s="330"/>
      <c r="AM371" s="330"/>
      <c r="AN371" s="330"/>
    </row>
    <row r="372" spans="4:40">
      <c r="D372" s="38"/>
      <c r="E372" s="38"/>
      <c r="F372" s="38"/>
      <c r="G372" s="38"/>
      <c r="H372" s="38"/>
      <c r="I372" s="38"/>
      <c r="J372" s="38"/>
      <c r="K372" s="38"/>
      <c r="L372" s="38"/>
      <c r="M372" s="38"/>
      <c r="N372" s="38"/>
      <c r="O372" s="38"/>
      <c r="P372" s="38"/>
      <c r="Q372" s="38"/>
      <c r="R372" s="38"/>
      <c r="S372" s="38"/>
      <c r="T372" s="38"/>
      <c r="U372" s="38"/>
      <c r="V372" s="38"/>
      <c r="W372" s="38"/>
      <c r="AH372" s="40"/>
      <c r="AI372" s="40"/>
      <c r="AJ372" s="330"/>
      <c r="AK372" s="330"/>
      <c r="AL372" s="330"/>
      <c r="AM372" s="330"/>
      <c r="AN372" s="330"/>
    </row>
    <row r="373" spans="4:40">
      <c r="D373" s="38"/>
      <c r="E373" s="38"/>
      <c r="F373" s="38"/>
      <c r="G373" s="38"/>
      <c r="H373" s="38"/>
      <c r="I373" s="38"/>
      <c r="J373" s="38"/>
      <c r="K373" s="38"/>
      <c r="L373" s="38"/>
      <c r="M373" s="38"/>
      <c r="N373" s="38"/>
      <c r="O373" s="38"/>
      <c r="P373" s="38"/>
      <c r="Q373" s="38"/>
      <c r="R373" s="38"/>
      <c r="S373" s="38"/>
      <c r="T373" s="38"/>
      <c r="U373" s="38"/>
      <c r="V373" s="38"/>
      <c r="W373" s="38"/>
      <c r="AH373" s="40"/>
      <c r="AI373" s="40"/>
      <c r="AJ373" s="330"/>
      <c r="AK373" s="330"/>
      <c r="AL373" s="330"/>
      <c r="AM373" s="330"/>
      <c r="AN373" s="330"/>
    </row>
    <row r="374" spans="4:40">
      <c r="D374" s="38"/>
      <c r="E374" s="38"/>
      <c r="F374" s="38"/>
      <c r="G374" s="38"/>
      <c r="H374" s="38"/>
      <c r="I374" s="38"/>
      <c r="J374" s="38"/>
      <c r="K374" s="38"/>
      <c r="L374" s="38"/>
      <c r="M374" s="38"/>
      <c r="N374" s="38"/>
      <c r="O374" s="38"/>
      <c r="P374" s="38"/>
      <c r="Q374" s="38"/>
      <c r="R374" s="38"/>
      <c r="S374" s="38"/>
      <c r="T374" s="38"/>
      <c r="U374" s="38"/>
      <c r="V374" s="38"/>
      <c r="W374" s="38"/>
      <c r="AH374" s="40"/>
      <c r="AI374" s="40"/>
      <c r="AJ374" s="330"/>
      <c r="AK374" s="330"/>
      <c r="AL374" s="330"/>
      <c r="AM374" s="330"/>
      <c r="AN374" s="330"/>
    </row>
    <row r="375" spans="4:40">
      <c r="D375" s="38"/>
      <c r="E375" s="334"/>
      <c r="F375" s="38"/>
      <c r="G375" s="38"/>
      <c r="H375" s="38"/>
      <c r="I375" s="38"/>
      <c r="J375" s="38"/>
      <c r="K375" s="38"/>
      <c r="L375" s="38"/>
      <c r="M375" s="38"/>
      <c r="N375" s="38"/>
      <c r="O375" s="38"/>
      <c r="P375" s="38"/>
      <c r="Q375" s="38"/>
      <c r="R375" s="38"/>
      <c r="S375" s="38"/>
      <c r="T375" s="38"/>
      <c r="U375" s="38"/>
      <c r="V375" s="38"/>
      <c r="W375" s="38"/>
      <c r="AH375" s="40"/>
      <c r="AI375" s="40"/>
      <c r="AJ375" s="330"/>
      <c r="AK375" s="330"/>
      <c r="AL375" s="330"/>
      <c r="AM375" s="330"/>
      <c r="AN375" s="330"/>
    </row>
    <row r="376" spans="4:40">
      <c r="D376" s="38"/>
      <c r="E376" s="334"/>
      <c r="F376" s="38"/>
      <c r="G376" s="38"/>
      <c r="H376" s="38"/>
      <c r="I376" s="38"/>
      <c r="J376" s="38"/>
      <c r="K376" s="38"/>
      <c r="L376" s="38"/>
      <c r="M376" s="38"/>
      <c r="N376" s="38"/>
      <c r="O376" s="38"/>
      <c r="P376" s="38"/>
      <c r="Q376" s="38"/>
      <c r="R376" s="38"/>
      <c r="S376" s="38"/>
      <c r="T376" s="38"/>
      <c r="U376" s="38"/>
      <c r="V376" s="38"/>
      <c r="W376" s="38"/>
      <c r="AH376" s="40"/>
      <c r="AI376" s="40"/>
      <c r="AJ376" s="330"/>
      <c r="AK376" s="330"/>
      <c r="AL376" s="330"/>
      <c r="AM376" s="330"/>
      <c r="AN376" s="330"/>
    </row>
    <row r="377" spans="4:40">
      <c r="D377" s="38"/>
      <c r="E377" s="334"/>
      <c r="F377" s="38"/>
      <c r="G377" s="38"/>
      <c r="H377" s="38"/>
      <c r="I377" s="38"/>
      <c r="J377" s="38"/>
      <c r="K377" s="38"/>
      <c r="L377" s="38"/>
      <c r="M377" s="38"/>
      <c r="N377" s="38"/>
      <c r="O377" s="38"/>
      <c r="P377" s="38"/>
      <c r="Q377" s="38"/>
      <c r="R377" s="38"/>
      <c r="S377" s="38"/>
      <c r="T377" s="38"/>
      <c r="U377" s="38"/>
      <c r="V377" s="38"/>
      <c r="W377" s="38"/>
      <c r="AH377" s="40"/>
      <c r="AI377" s="40"/>
      <c r="AJ377" s="330"/>
      <c r="AK377" s="330"/>
      <c r="AL377" s="330"/>
      <c r="AM377" s="330"/>
      <c r="AN377" s="330"/>
    </row>
    <row r="378" spans="4:40">
      <c r="D378" s="38"/>
      <c r="E378" s="334"/>
      <c r="F378" s="38"/>
      <c r="G378" s="38"/>
      <c r="H378" s="38"/>
      <c r="I378" s="38"/>
      <c r="J378" s="38"/>
      <c r="K378" s="38"/>
      <c r="L378" s="38"/>
      <c r="M378" s="38"/>
      <c r="N378" s="38"/>
      <c r="O378" s="38"/>
      <c r="P378" s="38"/>
      <c r="Q378" s="38"/>
      <c r="R378" s="38"/>
      <c r="S378" s="38"/>
      <c r="T378" s="38"/>
      <c r="U378" s="38"/>
      <c r="V378" s="38"/>
      <c r="W378" s="38"/>
      <c r="AH378" s="40"/>
      <c r="AI378" s="40"/>
      <c r="AJ378" s="330"/>
      <c r="AK378" s="330"/>
      <c r="AL378" s="330"/>
      <c r="AM378" s="330"/>
      <c r="AN378" s="330"/>
    </row>
    <row r="379" spans="4:40">
      <c r="D379" s="38"/>
      <c r="E379" s="334"/>
      <c r="F379" s="38"/>
      <c r="G379" s="38"/>
      <c r="H379" s="38"/>
      <c r="I379" s="38"/>
      <c r="J379" s="38"/>
      <c r="K379" s="38"/>
      <c r="L379" s="38"/>
      <c r="M379" s="38"/>
      <c r="N379" s="38"/>
      <c r="O379" s="38"/>
      <c r="P379" s="38"/>
      <c r="Q379" s="38"/>
      <c r="R379" s="38"/>
      <c r="S379" s="38"/>
      <c r="T379" s="38"/>
      <c r="U379" s="38"/>
      <c r="V379" s="38"/>
      <c r="W379" s="38"/>
      <c r="AH379" s="40"/>
      <c r="AI379" s="40"/>
      <c r="AJ379" s="330"/>
      <c r="AK379" s="330"/>
      <c r="AL379" s="330"/>
      <c r="AM379" s="330"/>
      <c r="AN379" s="330"/>
    </row>
    <row r="380" spans="4:40">
      <c r="D380" s="38"/>
      <c r="E380" s="38"/>
      <c r="F380" s="38"/>
      <c r="G380" s="38"/>
      <c r="H380" s="38"/>
      <c r="I380" s="38"/>
      <c r="J380" s="38"/>
      <c r="K380" s="38"/>
      <c r="L380" s="38"/>
      <c r="M380" s="38"/>
      <c r="N380" s="38"/>
      <c r="O380" s="38"/>
      <c r="P380" s="38"/>
      <c r="Q380" s="38"/>
      <c r="R380" s="38"/>
      <c r="S380" s="38"/>
      <c r="T380" s="38"/>
      <c r="U380" s="38"/>
      <c r="V380" s="38"/>
      <c r="W380" s="38"/>
      <c r="AH380" s="40"/>
      <c r="AI380" s="40"/>
      <c r="AJ380" s="330"/>
      <c r="AK380" s="330"/>
      <c r="AL380" s="330"/>
      <c r="AM380" s="330"/>
      <c r="AN380" s="330"/>
    </row>
    <row r="381" spans="4:40">
      <c r="D381" s="38"/>
      <c r="E381" s="38"/>
      <c r="F381" s="38"/>
      <c r="G381" s="38"/>
      <c r="H381" s="38"/>
      <c r="I381" s="38"/>
      <c r="J381" s="38"/>
      <c r="K381" s="38"/>
      <c r="L381" s="38"/>
      <c r="M381" s="38"/>
      <c r="N381" s="38"/>
      <c r="O381" s="38"/>
      <c r="P381" s="38"/>
      <c r="Q381" s="38"/>
      <c r="R381" s="38"/>
      <c r="S381" s="38"/>
      <c r="T381" s="38"/>
      <c r="U381" s="38"/>
      <c r="V381" s="38"/>
      <c r="W381" s="38"/>
      <c r="AH381" s="40"/>
      <c r="AI381" s="40"/>
      <c r="AJ381" s="330"/>
      <c r="AK381" s="330"/>
      <c r="AL381" s="330"/>
      <c r="AM381" s="330"/>
      <c r="AN381" s="330"/>
    </row>
    <row r="382" spans="4:40">
      <c r="D382" s="38"/>
      <c r="E382" s="38"/>
      <c r="F382" s="38"/>
      <c r="G382" s="38"/>
      <c r="H382" s="38"/>
      <c r="I382" s="38"/>
      <c r="J382" s="38"/>
      <c r="K382" s="38"/>
      <c r="L382" s="38"/>
      <c r="M382" s="38"/>
      <c r="N382" s="38"/>
      <c r="O382" s="38"/>
      <c r="P382" s="38"/>
      <c r="Q382" s="38"/>
      <c r="R382" s="38"/>
      <c r="S382" s="38"/>
      <c r="T382" s="38"/>
      <c r="U382" s="38"/>
      <c r="V382" s="38"/>
      <c r="W382" s="38"/>
      <c r="AH382" s="40"/>
      <c r="AI382" s="40"/>
      <c r="AJ382" s="330"/>
      <c r="AK382" s="330"/>
      <c r="AL382" s="330"/>
      <c r="AM382" s="330"/>
      <c r="AN382" s="330"/>
    </row>
    <row r="383" spans="4:40">
      <c r="D383" s="38"/>
      <c r="E383" s="38"/>
      <c r="F383" s="38"/>
      <c r="G383" s="38"/>
      <c r="H383" s="38"/>
      <c r="I383" s="38"/>
      <c r="J383" s="38"/>
      <c r="K383" s="38"/>
      <c r="L383" s="38"/>
      <c r="M383" s="38"/>
      <c r="N383" s="38"/>
      <c r="O383" s="38"/>
      <c r="P383" s="38"/>
      <c r="Q383" s="38"/>
      <c r="R383" s="38"/>
      <c r="S383" s="38"/>
      <c r="T383" s="38"/>
      <c r="U383" s="38"/>
      <c r="V383" s="38"/>
      <c r="W383" s="38"/>
      <c r="AH383" s="40"/>
      <c r="AI383" s="40"/>
      <c r="AJ383" s="330"/>
      <c r="AK383" s="330"/>
      <c r="AL383" s="330"/>
      <c r="AM383" s="330"/>
      <c r="AN383" s="330"/>
    </row>
    <row r="384" spans="4:40">
      <c r="D384" s="38"/>
      <c r="E384" s="38"/>
      <c r="F384" s="38"/>
      <c r="G384" s="38"/>
      <c r="H384" s="38"/>
      <c r="I384" s="38"/>
      <c r="J384" s="38"/>
      <c r="K384" s="38"/>
      <c r="L384" s="38"/>
      <c r="M384" s="38"/>
      <c r="N384" s="38"/>
      <c r="O384" s="38"/>
      <c r="P384" s="38"/>
      <c r="Q384" s="38"/>
      <c r="R384" s="38"/>
      <c r="S384" s="38"/>
      <c r="T384" s="38"/>
      <c r="U384" s="38"/>
      <c r="V384" s="38"/>
      <c r="W384" s="38"/>
      <c r="AH384" s="40"/>
      <c r="AI384" s="40"/>
      <c r="AJ384" s="330"/>
      <c r="AK384" s="330"/>
      <c r="AL384" s="330"/>
      <c r="AM384" s="330"/>
      <c r="AN384" s="330"/>
    </row>
    <row r="385" spans="4:40">
      <c r="D385" s="38"/>
      <c r="E385" s="38"/>
      <c r="F385" s="38"/>
      <c r="G385" s="38"/>
      <c r="H385" s="38"/>
      <c r="I385" s="38"/>
      <c r="J385" s="38"/>
      <c r="K385" s="38"/>
      <c r="L385" s="38"/>
      <c r="M385" s="38"/>
      <c r="N385" s="38"/>
      <c r="O385" s="38"/>
      <c r="P385" s="38"/>
      <c r="Q385" s="38"/>
      <c r="R385" s="38"/>
      <c r="S385" s="38"/>
      <c r="T385" s="38"/>
      <c r="U385" s="38"/>
      <c r="V385" s="38"/>
      <c r="W385" s="38"/>
      <c r="AH385" s="40"/>
      <c r="AI385" s="40"/>
      <c r="AJ385" s="330"/>
      <c r="AK385" s="330"/>
      <c r="AL385" s="330"/>
      <c r="AM385" s="330"/>
      <c r="AN385" s="330"/>
    </row>
    <row r="386" spans="4:40">
      <c r="D386" s="38"/>
      <c r="E386" s="38"/>
      <c r="F386" s="38"/>
      <c r="G386" s="38"/>
      <c r="H386" s="38"/>
      <c r="I386" s="38"/>
      <c r="J386" s="38"/>
      <c r="K386" s="38"/>
      <c r="L386" s="38"/>
      <c r="M386" s="38"/>
      <c r="N386" s="38"/>
      <c r="O386" s="38"/>
      <c r="P386" s="38"/>
      <c r="Q386" s="38"/>
      <c r="R386" s="38"/>
      <c r="S386" s="38"/>
      <c r="T386" s="38"/>
      <c r="U386" s="38"/>
      <c r="V386" s="38"/>
      <c r="W386" s="38"/>
      <c r="AH386" s="40"/>
      <c r="AI386" s="40"/>
      <c r="AJ386" s="330"/>
      <c r="AK386" s="330"/>
      <c r="AL386" s="330"/>
      <c r="AM386" s="330"/>
      <c r="AN386" s="330"/>
    </row>
    <row r="387" spans="4:40">
      <c r="D387" s="38"/>
      <c r="E387" s="38"/>
      <c r="F387" s="38"/>
      <c r="G387" s="38"/>
      <c r="H387" s="38"/>
      <c r="I387" s="38"/>
      <c r="J387" s="38"/>
      <c r="K387" s="38"/>
      <c r="L387" s="38"/>
      <c r="M387" s="38"/>
      <c r="N387" s="38"/>
      <c r="O387" s="38"/>
      <c r="P387" s="38"/>
      <c r="Q387" s="38"/>
      <c r="R387" s="38"/>
      <c r="S387" s="38"/>
      <c r="T387" s="38"/>
      <c r="U387" s="38"/>
      <c r="V387" s="38"/>
      <c r="W387" s="38"/>
      <c r="AH387" s="40"/>
      <c r="AI387" s="40"/>
      <c r="AJ387" s="330"/>
      <c r="AK387" s="330"/>
      <c r="AL387" s="330"/>
      <c r="AM387" s="330"/>
      <c r="AN387" s="330"/>
    </row>
    <row r="388" spans="4:40">
      <c r="D388" s="38"/>
      <c r="E388" s="38"/>
      <c r="F388" s="38"/>
      <c r="G388" s="38"/>
      <c r="H388" s="38"/>
      <c r="I388" s="38"/>
      <c r="J388" s="38"/>
      <c r="K388" s="38"/>
      <c r="L388" s="38"/>
      <c r="M388" s="38"/>
      <c r="N388" s="38"/>
      <c r="O388" s="38"/>
      <c r="P388" s="38"/>
      <c r="Q388" s="38"/>
      <c r="R388" s="38"/>
      <c r="S388" s="38"/>
      <c r="T388" s="38"/>
      <c r="U388" s="38"/>
      <c r="V388" s="38"/>
      <c r="W388" s="38"/>
      <c r="AH388" s="40"/>
      <c r="AI388" s="40"/>
      <c r="AJ388" s="330"/>
      <c r="AK388" s="330"/>
      <c r="AL388" s="330"/>
      <c r="AM388" s="330"/>
      <c r="AN388" s="330"/>
    </row>
    <row r="389" spans="4:40">
      <c r="D389" s="38"/>
      <c r="E389" s="38"/>
      <c r="F389" s="38"/>
      <c r="G389" s="38"/>
      <c r="H389" s="38"/>
      <c r="I389" s="38"/>
      <c r="J389" s="38"/>
      <c r="K389" s="38"/>
      <c r="L389" s="38"/>
      <c r="M389" s="38"/>
      <c r="N389" s="38"/>
      <c r="O389" s="38"/>
      <c r="P389" s="38"/>
      <c r="Q389" s="38"/>
      <c r="R389" s="38"/>
      <c r="S389" s="38"/>
      <c r="T389" s="38"/>
      <c r="U389" s="38"/>
      <c r="V389" s="38"/>
      <c r="W389" s="38"/>
      <c r="AH389" s="40"/>
      <c r="AI389" s="40"/>
      <c r="AJ389" s="330"/>
      <c r="AK389" s="330"/>
      <c r="AL389" s="330"/>
      <c r="AM389" s="330"/>
      <c r="AN389" s="330"/>
    </row>
    <row r="390" spans="4:40">
      <c r="D390" s="38"/>
      <c r="E390" s="38"/>
      <c r="F390" s="38"/>
      <c r="G390" s="38"/>
      <c r="H390" s="38"/>
      <c r="I390" s="38"/>
      <c r="J390" s="38"/>
      <c r="K390" s="38"/>
      <c r="L390" s="38"/>
      <c r="M390" s="38"/>
      <c r="N390" s="38"/>
      <c r="O390" s="38"/>
      <c r="P390" s="38"/>
      <c r="Q390" s="38"/>
      <c r="R390" s="38"/>
      <c r="S390" s="38"/>
      <c r="T390" s="38"/>
      <c r="U390" s="38"/>
      <c r="V390" s="38"/>
      <c r="W390" s="38"/>
      <c r="AH390" s="40"/>
      <c r="AI390" s="40"/>
      <c r="AJ390" s="330"/>
      <c r="AK390" s="330"/>
      <c r="AL390" s="330"/>
      <c r="AM390" s="330"/>
      <c r="AN390" s="330"/>
    </row>
    <row r="391" spans="4:40">
      <c r="D391" s="38"/>
      <c r="E391" s="38"/>
      <c r="F391" s="38"/>
      <c r="G391" s="38"/>
      <c r="H391" s="38"/>
      <c r="I391" s="38"/>
      <c r="J391" s="38"/>
      <c r="K391" s="38"/>
      <c r="L391" s="38"/>
      <c r="M391" s="38"/>
      <c r="N391" s="38"/>
      <c r="O391" s="38"/>
      <c r="P391" s="38"/>
      <c r="Q391" s="38"/>
      <c r="R391" s="38"/>
      <c r="S391" s="38"/>
      <c r="T391" s="38"/>
      <c r="U391" s="38"/>
      <c r="V391" s="38"/>
      <c r="W391" s="38"/>
      <c r="AH391" s="40"/>
      <c r="AI391" s="40"/>
      <c r="AJ391" s="330"/>
      <c r="AK391" s="330"/>
      <c r="AL391" s="330"/>
      <c r="AM391" s="330"/>
      <c r="AN391" s="330"/>
    </row>
    <row r="392" spans="4:40">
      <c r="D392" s="38"/>
      <c r="E392" s="38"/>
      <c r="F392" s="38"/>
      <c r="G392" s="38"/>
      <c r="H392" s="38"/>
      <c r="I392" s="38"/>
      <c r="J392" s="38"/>
      <c r="K392" s="38"/>
      <c r="L392" s="38"/>
      <c r="M392" s="38"/>
      <c r="N392" s="38"/>
      <c r="O392" s="38"/>
      <c r="P392" s="38"/>
      <c r="Q392" s="38"/>
      <c r="R392" s="38"/>
      <c r="S392" s="38"/>
      <c r="T392" s="38"/>
      <c r="U392" s="38"/>
      <c r="V392" s="38"/>
      <c r="W392" s="38"/>
      <c r="AH392" s="40"/>
      <c r="AI392" s="40"/>
      <c r="AJ392" s="330"/>
      <c r="AK392" s="330"/>
      <c r="AL392" s="330"/>
      <c r="AM392" s="330"/>
      <c r="AN392" s="330"/>
    </row>
    <row r="393" spans="4:40">
      <c r="D393" s="38"/>
      <c r="E393" s="38"/>
      <c r="F393" s="38"/>
      <c r="G393" s="38"/>
      <c r="H393" s="38"/>
      <c r="I393" s="38"/>
      <c r="J393" s="38"/>
      <c r="K393" s="38"/>
      <c r="L393" s="38"/>
      <c r="M393" s="38"/>
      <c r="N393" s="38"/>
      <c r="O393" s="38"/>
      <c r="P393" s="38"/>
      <c r="Q393" s="38"/>
      <c r="R393" s="38"/>
      <c r="S393" s="38"/>
      <c r="T393" s="38"/>
      <c r="U393" s="38"/>
      <c r="V393" s="38"/>
      <c r="W393" s="38"/>
      <c r="AH393" s="40"/>
      <c r="AI393" s="40"/>
      <c r="AJ393" s="330"/>
      <c r="AK393" s="330"/>
      <c r="AL393" s="330"/>
      <c r="AM393" s="330"/>
      <c r="AN393" s="330"/>
    </row>
    <row r="394" spans="4:40">
      <c r="D394" s="38"/>
      <c r="E394" s="38"/>
      <c r="F394" s="38"/>
      <c r="G394" s="38"/>
      <c r="H394" s="38"/>
      <c r="I394" s="38"/>
      <c r="J394" s="38"/>
      <c r="K394" s="38"/>
      <c r="L394" s="38"/>
      <c r="M394" s="38"/>
      <c r="N394" s="38"/>
      <c r="O394" s="38"/>
      <c r="P394" s="38"/>
      <c r="Q394" s="38"/>
      <c r="R394" s="38"/>
      <c r="S394" s="38"/>
      <c r="T394" s="38"/>
      <c r="U394" s="38"/>
      <c r="V394" s="38"/>
      <c r="W394" s="38"/>
      <c r="AH394" s="40"/>
      <c r="AI394" s="40"/>
      <c r="AJ394" s="330"/>
      <c r="AK394" s="330"/>
      <c r="AL394" s="330"/>
      <c r="AM394" s="330"/>
      <c r="AN394" s="330"/>
    </row>
    <row r="395" spans="4:40">
      <c r="D395" s="38"/>
      <c r="E395" s="38"/>
      <c r="F395" s="38"/>
      <c r="G395" s="38"/>
      <c r="H395" s="38"/>
      <c r="I395" s="38"/>
      <c r="J395" s="38"/>
      <c r="K395" s="38"/>
      <c r="L395" s="38"/>
      <c r="M395" s="38"/>
      <c r="N395" s="38"/>
      <c r="O395" s="38"/>
      <c r="P395" s="38"/>
      <c r="Q395" s="38"/>
      <c r="R395" s="38"/>
      <c r="S395" s="38"/>
      <c r="T395" s="38"/>
      <c r="U395" s="38"/>
      <c r="V395" s="38"/>
      <c r="W395" s="38"/>
      <c r="AH395" s="40"/>
      <c r="AI395" s="40"/>
      <c r="AJ395" s="330"/>
      <c r="AK395" s="330"/>
      <c r="AL395" s="330"/>
      <c r="AM395" s="330"/>
      <c r="AN395" s="330"/>
    </row>
    <row r="396" spans="4:40">
      <c r="D396" s="38"/>
      <c r="E396" s="38"/>
      <c r="F396" s="38"/>
      <c r="G396" s="38"/>
      <c r="H396" s="38"/>
      <c r="I396" s="38"/>
      <c r="J396" s="38"/>
      <c r="K396" s="38"/>
      <c r="L396" s="38"/>
      <c r="M396" s="38"/>
      <c r="N396" s="38"/>
      <c r="O396" s="38"/>
      <c r="P396" s="38"/>
      <c r="Q396" s="38"/>
      <c r="R396" s="38"/>
      <c r="S396" s="38"/>
      <c r="T396" s="38"/>
      <c r="U396" s="38"/>
      <c r="V396" s="38"/>
      <c r="W396" s="38"/>
      <c r="AH396" s="40"/>
      <c r="AI396" s="40"/>
      <c r="AJ396" s="330"/>
      <c r="AK396" s="330"/>
      <c r="AL396" s="330"/>
      <c r="AM396" s="330"/>
      <c r="AN396" s="330"/>
    </row>
    <row r="397" spans="4:40">
      <c r="D397" s="38"/>
      <c r="E397" s="38"/>
      <c r="F397" s="38"/>
      <c r="G397" s="38"/>
      <c r="H397" s="38"/>
      <c r="I397" s="38"/>
      <c r="J397" s="38"/>
      <c r="K397" s="38"/>
      <c r="L397" s="38"/>
      <c r="M397" s="38"/>
      <c r="N397" s="38"/>
      <c r="O397" s="38"/>
      <c r="P397" s="38"/>
      <c r="Q397" s="38"/>
      <c r="R397" s="38"/>
      <c r="S397" s="38"/>
      <c r="T397" s="38"/>
      <c r="U397" s="38"/>
      <c r="V397" s="38"/>
      <c r="W397" s="38"/>
      <c r="AH397" s="40"/>
      <c r="AI397" s="40"/>
      <c r="AJ397" s="330"/>
      <c r="AK397" s="330"/>
      <c r="AL397" s="330"/>
      <c r="AM397" s="330"/>
      <c r="AN397" s="330"/>
    </row>
    <row r="398" spans="4:40">
      <c r="D398" s="38"/>
      <c r="E398" s="38"/>
      <c r="F398" s="38"/>
      <c r="G398" s="38"/>
      <c r="H398" s="38"/>
      <c r="I398" s="38"/>
      <c r="J398" s="38"/>
      <c r="K398" s="38"/>
      <c r="L398" s="38"/>
      <c r="M398" s="38"/>
      <c r="N398" s="38"/>
      <c r="O398" s="38"/>
      <c r="P398" s="38"/>
      <c r="Q398" s="38"/>
      <c r="R398" s="38"/>
      <c r="S398" s="38"/>
      <c r="T398" s="38"/>
      <c r="U398" s="38"/>
      <c r="V398" s="38"/>
      <c r="W398" s="38"/>
      <c r="AH398" s="40"/>
      <c r="AI398" s="40"/>
      <c r="AJ398" s="330"/>
      <c r="AK398" s="330"/>
      <c r="AL398" s="330"/>
      <c r="AM398" s="330"/>
      <c r="AN398" s="330"/>
    </row>
    <row r="399" spans="4:40">
      <c r="D399" s="38"/>
      <c r="E399" s="38"/>
      <c r="F399" s="38"/>
      <c r="G399" s="38"/>
      <c r="H399" s="38"/>
      <c r="I399" s="38"/>
      <c r="J399" s="38"/>
      <c r="K399" s="38"/>
      <c r="L399" s="38"/>
      <c r="M399" s="38"/>
      <c r="N399" s="38"/>
      <c r="O399" s="38"/>
      <c r="P399" s="38"/>
      <c r="Q399" s="38"/>
      <c r="R399" s="38"/>
      <c r="S399" s="38"/>
      <c r="T399" s="38"/>
      <c r="U399" s="38"/>
      <c r="V399" s="38"/>
      <c r="W399" s="38"/>
      <c r="AH399" s="40"/>
      <c r="AI399" s="40"/>
      <c r="AJ399" s="330"/>
      <c r="AK399" s="330"/>
      <c r="AL399" s="330"/>
      <c r="AM399" s="330"/>
      <c r="AN399" s="330"/>
    </row>
    <row r="400" spans="4:40">
      <c r="D400" s="38"/>
      <c r="E400" s="38"/>
      <c r="F400" s="38"/>
      <c r="G400" s="38"/>
      <c r="H400" s="38"/>
      <c r="I400" s="38"/>
      <c r="J400" s="38"/>
      <c r="K400" s="38"/>
      <c r="L400" s="38"/>
      <c r="M400" s="38"/>
      <c r="N400" s="38"/>
      <c r="O400" s="38"/>
      <c r="P400" s="38"/>
      <c r="Q400" s="38"/>
      <c r="R400" s="38"/>
      <c r="S400" s="38"/>
      <c r="T400" s="38"/>
      <c r="U400" s="38"/>
      <c r="V400" s="38"/>
      <c r="W400" s="38"/>
      <c r="AH400" s="40"/>
      <c r="AI400" s="40"/>
      <c r="AJ400" s="330"/>
      <c r="AK400" s="330"/>
      <c r="AL400" s="330"/>
      <c r="AM400" s="330"/>
      <c r="AN400" s="330"/>
    </row>
    <row r="401" spans="4:40">
      <c r="D401" s="38"/>
      <c r="E401" s="38"/>
      <c r="F401" s="38"/>
      <c r="G401" s="38"/>
      <c r="H401" s="38"/>
      <c r="I401" s="38"/>
      <c r="J401" s="38"/>
      <c r="K401" s="38"/>
      <c r="L401" s="38"/>
      <c r="M401" s="38"/>
      <c r="N401" s="38"/>
      <c r="O401" s="38"/>
      <c r="P401" s="38"/>
      <c r="Q401" s="38"/>
      <c r="R401" s="38"/>
      <c r="S401" s="38"/>
      <c r="T401" s="38"/>
      <c r="U401" s="38"/>
      <c r="V401" s="38"/>
      <c r="W401" s="38"/>
      <c r="AH401" s="40"/>
      <c r="AI401" s="40"/>
      <c r="AJ401" s="330"/>
      <c r="AK401" s="330"/>
      <c r="AL401" s="330"/>
      <c r="AM401" s="330"/>
      <c r="AN401" s="330"/>
    </row>
    <row r="402" spans="4:40">
      <c r="D402" s="38"/>
      <c r="E402" s="38"/>
      <c r="F402" s="38"/>
      <c r="G402" s="38"/>
      <c r="H402" s="38"/>
      <c r="I402" s="38"/>
      <c r="J402" s="38"/>
      <c r="K402" s="38"/>
      <c r="L402" s="38"/>
      <c r="M402" s="38"/>
      <c r="N402" s="38"/>
      <c r="O402" s="38"/>
      <c r="P402" s="38"/>
      <c r="Q402" s="38"/>
      <c r="R402" s="38"/>
      <c r="S402" s="38"/>
      <c r="T402" s="38"/>
      <c r="U402" s="38"/>
      <c r="V402" s="38"/>
      <c r="W402" s="38"/>
      <c r="AH402" s="40"/>
      <c r="AI402" s="40"/>
      <c r="AJ402" s="330"/>
      <c r="AK402" s="330"/>
      <c r="AL402" s="330"/>
      <c r="AM402" s="330"/>
      <c r="AN402" s="330"/>
    </row>
    <row r="403" spans="4:40">
      <c r="D403" s="38"/>
      <c r="E403" s="38"/>
      <c r="F403" s="38"/>
      <c r="G403" s="38"/>
      <c r="H403" s="38"/>
      <c r="I403" s="38"/>
      <c r="J403" s="38"/>
      <c r="K403" s="38"/>
      <c r="L403" s="38"/>
      <c r="M403" s="38"/>
      <c r="N403" s="38"/>
      <c r="O403" s="38"/>
      <c r="P403" s="38"/>
      <c r="Q403" s="38"/>
      <c r="R403" s="38"/>
      <c r="S403" s="38"/>
      <c r="T403" s="38"/>
      <c r="U403" s="38"/>
      <c r="V403" s="38"/>
      <c r="W403" s="38"/>
      <c r="AH403" s="40"/>
      <c r="AI403" s="40"/>
      <c r="AJ403" s="330"/>
      <c r="AK403" s="330"/>
      <c r="AL403" s="330"/>
      <c r="AM403" s="330"/>
      <c r="AN403" s="330"/>
    </row>
    <row r="404" spans="4:40">
      <c r="D404" s="38"/>
      <c r="E404" s="38"/>
      <c r="F404" s="38"/>
      <c r="G404" s="38"/>
      <c r="H404" s="38"/>
      <c r="I404" s="38"/>
      <c r="J404" s="38"/>
      <c r="K404" s="38"/>
      <c r="L404" s="38"/>
      <c r="M404" s="38"/>
      <c r="N404" s="38"/>
      <c r="O404" s="38"/>
      <c r="P404" s="38"/>
      <c r="Q404" s="38"/>
      <c r="R404" s="38"/>
      <c r="S404" s="38"/>
      <c r="T404" s="38"/>
      <c r="U404" s="38"/>
      <c r="V404" s="38"/>
      <c r="W404" s="38"/>
      <c r="AH404" s="40"/>
      <c r="AI404" s="40"/>
      <c r="AJ404" s="330"/>
      <c r="AK404" s="330"/>
      <c r="AL404" s="330"/>
      <c r="AM404" s="330"/>
      <c r="AN404" s="330"/>
    </row>
    <row r="405" spans="4:40">
      <c r="D405" s="38"/>
      <c r="E405" s="38"/>
      <c r="F405" s="38"/>
      <c r="G405" s="38"/>
      <c r="H405" s="38"/>
      <c r="I405" s="38"/>
      <c r="J405" s="38"/>
      <c r="K405" s="38"/>
      <c r="L405" s="38"/>
      <c r="M405" s="38"/>
      <c r="N405" s="38"/>
      <c r="O405" s="38"/>
      <c r="P405" s="38"/>
      <c r="Q405" s="38"/>
      <c r="R405" s="38"/>
      <c r="S405" s="38"/>
      <c r="T405" s="38"/>
      <c r="U405" s="38"/>
      <c r="V405" s="38"/>
      <c r="W405" s="38"/>
      <c r="AH405" s="40"/>
      <c r="AI405" s="40"/>
      <c r="AJ405" s="330"/>
      <c r="AK405" s="330"/>
      <c r="AL405" s="330"/>
      <c r="AM405" s="330"/>
      <c r="AN405" s="330"/>
    </row>
    <row r="406" spans="4:40">
      <c r="D406" s="38"/>
      <c r="E406" s="38"/>
      <c r="F406" s="38"/>
      <c r="G406" s="38"/>
      <c r="H406" s="38"/>
      <c r="I406" s="38"/>
      <c r="J406" s="38"/>
      <c r="K406" s="38"/>
      <c r="L406" s="38"/>
      <c r="M406" s="38"/>
      <c r="N406" s="38"/>
      <c r="O406" s="38"/>
      <c r="P406" s="38"/>
      <c r="Q406" s="38"/>
      <c r="R406" s="38"/>
      <c r="S406" s="38"/>
      <c r="T406" s="38"/>
      <c r="U406" s="38"/>
      <c r="V406" s="38"/>
      <c r="W406" s="38"/>
      <c r="AH406" s="40"/>
      <c r="AI406" s="40"/>
      <c r="AJ406" s="330"/>
      <c r="AK406" s="330"/>
      <c r="AL406" s="330"/>
      <c r="AM406" s="330"/>
      <c r="AN406" s="330"/>
    </row>
    <row r="407" spans="4:40">
      <c r="D407" s="38"/>
      <c r="E407" s="38"/>
      <c r="F407" s="38"/>
      <c r="G407" s="38"/>
      <c r="H407" s="38"/>
      <c r="I407" s="38"/>
      <c r="J407" s="38"/>
      <c r="K407" s="38"/>
      <c r="L407" s="38"/>
      <c r="M407" s="38"/>
      <c r="N407" s="38"/>
      <c r="O407" s="38"/>
      <c r="P407" s="38"/>
      <c r="Q407" s="38"/>
      <c r="R407" s="38"/>
      <c r="S407" s="38"/>
      <c r="T407" s="38"/>
      <c r="U407" s="38"/>
      <c r="V407" s="38"/>
      <c r="W407" s="38"/>
      <c r="AH407" s="40"/>
      <c r="AI407" s="40"/>
      <c r="AJ407" s="330"/>
      <c r="AK407" s="330"/>
      <c r="AL407" s="330"/>
      <c r="AM407" s="330"/>
      <c r="AN407" s="330"/>
    </row>
    <row r="408" spans="4:40">
      <c r="D408" s="38"/>
      <c r="E408" s="38"/>
      <c r="F408" s="38"/>
      <c r="G408" s="38"/>
      <c r="H408" s="38"/>
      <c r="I408" s="38"/>
      <c r="J408" s="38"/>
      <c r="K408" s="38"/>
      <c r="L408" s="38"/>
      <c r="M408" s="38"/>
      <c r="N408" s="38"/>
      <c r="O408" s="38"/>
      <c r="P408" s="38"/>
      <c r="Q408" s="38"/>
      <c r="R408" s="38"/>
      <c r="S408" s="38"/>
      <c r="T408" s="38"/>
      <c r="U408" s="38"/>
      <c r="V408" s="38"/>
      <c r="W408" s="38"/>
      <c r="AH408" s="40"/>
      <c r="AI408" s="40"/>
      <c r="AJ408" s="330"/>
      <c r="AK408" s="330"/>
      <c r="AL408" s="330"/>
      <c r="AM408" s="330"/>
      <c r="AN408" s="330"/>
    </row>
    <row r="409" spans="4:40">
      <c r="D409" s="38"/>
      <c r="E409" s="38"/>
      <c r="F409" s="38"/>
      <c r="G409" s="38"/>
      <c r="H409" s="38"/>
      <c r="I409" s="38"/>
      <c r="J409" s="38"/>
      <c r="K409" s="38"/>
      <c r="L409" s="38"/>
      <c r="M409" s="38"/>
      <c r="N409" s="38"/>
      <c r="O409" s="38"/>
      <c r="P409" s="38"/>
      <c r="Q409" s="38"/>
      <c r="R409" s="38"/>
      <c r="S409" s="38"/>
      <c r="T409" s="38"/>
      <c r="U409" s="38"/>
      <c r="V409" s="38"/>
      <c r="W409" s="38"/>
      <c r="AH409" s="40"/>
      <c r="AI409" s="40"/>
      <c r="AJ409" s="330"/>
      <c r="AK409" s="330"/>
      <c r="AL409" s="330"/>
      <c r="AM409" s="330"/>
      <c r="AN409" s="330"/>
    </row>
    <row r="410" spans="4:40">
      <c r="D410" s="38"/>
      <c r="E410" s="38"/>
      <c r="F410" s="38"/>
      <c r="G410" s="38"/>
      <c r="H410" s="38"/>
      <c r="I410" s="38"/>
      <c r="J410" s="38"/>
      <c r="K410" s="38"/>
      <c r="L410" s="38"/>
      <c r="M410" s="38"/>
      <c r="N410" s="38"/>
      <c r="O410" s="38"/>
      <c r="P410" s="38"/>
      <c r="Q410" s="38"/>
      <c r="R410" s="38"/>
      <c r="S410" s="38"/>
      <c r="T410" s="38"/>
      <c r="U410" s="38"/>
      <c r="V410" s="38"/>
      <c r="W410" s="38"/>
      <c r="AH410" s="40"/>
      <c r="AI410" s="40"/>
      <c r="AJ410" s="330"/>
      <c r="AK410" s="330"/>
      <c r="AL410" s="330"/>
      <c r="AM410" s="330"/>
      <c r="AN410" s="330"/>
    </row>
    <row r="411" spans="4:40">
      <c r="D411" s="38"/>
      <c r="E411" s="38"/>
      <c r="F411" s="38"/>
      <c r="G411" s="38"/>
      <c r="H411" s="38"/>
      <c r="I411" s="38"/>
      <c r="J411" s="38"/>
      <c r="K411" s="38"/>
      <c r="L411" s="38"/>
      <c r="M411" s="38"/>
      <c r="N411" s="38"/>
      <c r="O411" s="38"/>
      <c r="P411" s="38"/>
      <c r="Q411" s="38"/>
      <c r="R411" s="38"/>
      <c r="S411" s="38"/>
      <c r="T411" s="38"/>
      <c r="U411" s="38"/>
      <c r="V411" s="38"/>
      <c r="W411" s="38"/>
      <c r="AH411" s="40"/>
      <c r="AI411" s="40"/>
      <c r="AJ411" s="330"/>
      <c r="AK411" s="330"/>
      <c r="AL411" s="330"/>
      <c r="AM411" s="330"/>
      <c r="AN411" s="330"/>
    </row>
    <row r="412" spans="4:40">
      <c r="D412" s="38"/>
      <c r="E412" s="38"/>
      <c r="F412" s="38"/>
      <c r="G412" s="38"/>
      <c r="H412" s="38"/>
      <c r="I412" s="38"/>
      <c r="J412" s="38"/>
      <c r="K412" s="38"/>
      <c r="L412" s="38"/>
      <c r="M412" s="38"/>
      <c r="N412" s="38"/>
      <c r="O412" s="38"/>
      <c r="P412" s="38"/>
      <c r="Q412" s="38"/>
      <c r="R412" s="38"/>
      <c r="S412" s="38"/>
      <c r="T412" s="38"/>
      <c r="U412" s="38"/>
      <c r="V412" s="38"/>
      <c r="W412" s="38"/>
      <c r="AH412" s="40"/>
      <c r="AI412" s="40"/>
      <c r="AJ412" s="330"/>
      <c r="AK412" s="330"/>
      <c r="AL412" s="330"/>
      <c r="AM412" s="330"/>
      <c r="AN412" s="330"/>
    </row>
    <row r="413" spans="4:40">
      <c r="D413" s="38"/>
      <c r="E413" s="38"/>
      <c r="F413" s="38"/>
      <c r="G413" s="38"/>
      <c r="H413" s="38"/>
      <c r="I413" s="38"/>
      <c r="J413" s="38"/>
      <c r="K413" s="38"/>
      <c r="L413" s="38"/>
      <c r="M413" s="38"/>
      <c r="N413" s="38"/>
      <c r="O413" s="38"/>
      <c r="P413" s="38"/>
      <c r="Q413" s="38"/>
      <c r="R413" s="38"/>
      <c r="S413" s="38"/>
      <c r="T413" s="38"/>
      <c r="U413" s="38"/>
      <c r="V413" s="38"/>
      <c r="W413" s="38"/>
      <c r="AH413" s="40"/>
      <c r="AI413" s="40"/>
      <c r="AJ413" s="330"/>
      <c r="AK413" s="330"/>
      <c r="AL413" s="330"/>
      <c r="AM413" s="330"/>
      <c r="AN413" s="330"/>
    </row>
    <row r="414" spans="4:40">
      <c r="D414" s="38"/>
      <c r="E414" s="38"/>
      <c r="F414" s="38"/>
      <c r="G414" s="38"/>
      <c r="H414" s="38"/>
      <c r="I414" s="38"/>
      <c r="J414" s="38"/>
      <c r="K414" s="38"/>
      <c r="L414" s="38"/>
      <c r="M414" s="38"/>
      <c r="N414" s="38"/>
      <c r="O414" s="38"/>
      <c r="P414" s="38"/>
      <c r="Q414" s="38"/>
      <c r="R414" s="38"/>
      <c r="S414" s="38"/>
      <c r="T414" s="38"/>
      <c r="U414" s="38"/>
      <c r="V414" s="38"/>
      <c r="W414" s="38"/>
      <c r="AH414" s="40"/>
      <c r="AI414" s="40"/>
      <c r="AJ414" s="330"/>
      <c r="AK414" s="330"/>
      <c r="AL414" s="330"/>
      <c r="AM414" s="330"/>
      <c r="AN414" s="330"/>
    </row>
    <row r="415" spans="4:40">
      <c r="D415" s="38"/>
      <c r="E415" s="38"/>
      <c r="F415" s="38"/>
      <c r="G415" s="38"/>
      <c r="H415" s="38"/>
      <c r="I415" s="38"/>
      <c r="J415" s="38"/>
      <c r="K415" s="38"/>
      <c r="L415" s="38"/>
      <c r="M415" s="38"/>
      <c r="N415" s="38"/>
      <c r="O415" s="38"/>
      <c r="P415" s="38"/>
      <c r="Q415" s="38"/>
      <c r="R415" s="38"/>
      <c r="S415" s="38"/>
      <c r="T415" s="38"/>
      <c r="U415" s="38"/>
      <c r="V415" s="38"/>
      <c r="W415" s="38"/>
      <c r="AH415" s="40"/>
      <c r="AI415" s="40"/>
      <c r="AJ415" s="330"/>
      <c r="AK415" s="330"/>
      <c r="AL415" s="330"/>
      <c r="AM415" s="330"/>
      <c r="AN415" s="330"/>
    </row>
    <row r="416" spans="4:40">
      <c r="D416" s="38"/>
      <c r="E416" s="38"/>
      <c r="F416" s="38"/>
      <c r="G416" s="38"/>
      <c r="H416" s="38"/>
      <c r="I416" s="38"/>
      <c r="J416" s="38"/>
      <c r="K416" s="38"/>
      <c r="L416" s="38"/>
      <c r="M416" s="38"/>
      <c r="N416" s="38"/>
      <c r="O416" s="38"/>
      <c r="P416" s="38"/>
      <c r="Q416" s="38"/>
      <c r="R416" s="38"/>
      <c r="S416" s="38"/>
      <c r="T416" s="38"/>
      <c r="U416" s="38"/>
      <c r="V416" s="38"/>
      <c r="W416" s="38"/>
      <c r="AH416" s="40"/>
      <c r="AI416" s="40"/>
      <c r="AJ416" s="330"/>
      <c r="AK416" s="330"/>
      <c r="AL416" s="330"/>
      <c r="AM416" s="330"/>
      <c r="AN416" s="330"/>
    </row>
    <row r="417" spans="4:40">
      <c r="D417" s="38"/>
      <c r="E417" s="38"/>
      <c r="F417" s="38"/>
      <c r="G417" s="38"/>
      <c r="H417" s="38"/>
      <c r="I417" s="38"/>
      <c r="J417" s="38"/>
      <c r="K417" s="38"/>
      <c r="L417" s="38"/>
      <c r="M417" s="38"/>
      <c r="N417" s="38"/>
      <c r="O417" s="38"/>
      <c r="P417" s="38"/>
      <c r="Q417" s="38"/>
      <c r="R417" s="38"/>
      <c r="S417" s="38"/>
      <c r="T417" s="38"/>
      <c r="U417" s="38"/>
      <c r="V417" s="38"/>
      <c r="W417" s="38"/>
      <c r="AH417" s="40"/>
      <c r="AI417" s="40"/>
      <c r="AJ417" s="330"/>
      <c r="AK417" s="330"/>
      <c r="AL417" s="330"/>
      <c r="AM417" s="330"/>
      <c r="AN417" s="330"/>
    </row>
    <row r="418" spans="4:40">
      <c r="D418" s="38"/>
      <c r="E418" s="38"/>
      <c r="F418" s="38"/>
      <c r="G418" s="38"/>
      <c r="H418" s="38"/>
      <c r="I418" s="38"/>
      <c r="J418" s="38"/>
      <c r="K418" s="38"/>
      <c r="L418" s="38"/>
      <c r="M418" s="38"/>
      <c r="N418" s="38"/>
      <c r="O418" s="38"/>
      <c r="P418" s="38"/>
      <c r="Q418" s="38"/>
      <c r="R418" s="38"/>
      <c r="S418" s="38"/>
      <c r="T418" s="38"/>
      <c r="U418" s="38"/>
      <c r="V418" s="38"/>
      <c r="W418" s="38"/>
      <c r="AH418" s="40"/>
      <c r="AI418" s="40"/>
      <c r="AJ418" s="330"/>
      <c r="AK418" s="330"/>
      <c r="AL418" s="330"/>
      <c r="AM418" s="330"/>
      <c r="AN418" s="330"/>
    </row>
    <row r="419" spans="4:40">
      <c r="D419" s="38"/>
      <c r="E419" s="38"/>
      <c r="F419" s="38"/>
      <c r="G419" s="38"/>
      <c r="H419" s="38"/>
      <c r="I419" s="38"/>
      <c r="J419" s="38"/>
      <c r="K419" s="38"/>
      <c r="L419" s="38"/>
      <c r="M419" s="38"/>
      <c r="N419" s="38"/>
      <c r="O419" s="38"/>
      <c r="P419" s="38"/>
      <c r="Q419" s="38"/>
      <c r="R419" s="38"/>
      <c r="S419" s="38"/>
      <c r="T419" s="38"/>
      <c r="U419" s="38"/>
      <c r="V419" s="38"/>
      <c r="W419" s="38"/>
      <c r="AH419" s="40"/>
      <c r="AI419" s="40"/>
      <c r="AJ419" s="330"/>
      <c r="AK419" s="330"/>
      <c r="AL419" s="330"/>
      <c r="AM419" s="330"/>
      <c r="AN419" s="330"/>
    </row>
    <row r="420" spans="4:40">
      <c r="D420" s="38"/>
      <c r="E420" s="38"/>
      <c r="F420" s="38"/>
      <c r="G420" s="38"/>
      <c r="H420" s="38"/>
      <c r="I420" s="38"/>
      <c r="J420" s="38"/>
      <c r="K420" s="38"/>
      <c r="L420" s="38"/>
      <c r="M420" s="38"/>
      <c r="N420" s="38"/>
      <c r="O420" s="38"/>
      <c r="P420" s="38"/>
      <c r="Q420" s="38"/>
      <c r="R420" s="38"/>
      <c r="S420" s="38"/>
      <c r="T420" s="38"/>
      <c r="U420" s="38"/>
      <c r="V420" s="38"/>
      <c r="W420" s="38"/>
      <c r="AH420" s="40"/>
      <c r="AI420" s="40"/>
      <c r="AJ420" s="330"/>
      <c r="AK420" s="330"/>
      <c r="AL420" s="330"/>
      <c r="AM420" s="330"/>
      <c r="AN420" s="330"/>
    </row>
    <row r="421" spans="4:40">
      <c r="D421" s="38"/>
      <c r="E421" s="38"/>
      <c r="F421" s="38"/>
      <c r="G421" s="38"/>
      <c r="H421" s="38"/>
      <c r="I421" s="38"/>
      <c r="J421" s="38"/>
      <c r="K421" s="38"/>
      <c r="L421" s="38"/>
      <c r="M421" s="38"/>
      <c r="N421" s="38"/>
      <c r="O421" s="38"/>
      <c r="P421" s="38"/>
      <c r="Q421" s="38"/>
      <c r="R421" s="38"/>
      <c r="S421" s="38"/>
      <c r="T421" s="38"/>
      <c r="U421" s="38"/>
      <c r="V421" s="38"/>
      <c r="W421" s="38"/>
      <c r="AH421" s="40"/>
      <c r="AI421" s="40"/>
      <c r="AJ421" s="330"/>
      <c r="AK421" s="330"/>
      <c r="AL421" s="330"/>
      <c r="AM421" s="330"/>
      <c r="AN421" s="330"/>
    </row>
    <row r="422" spans="4:40">
      <c r="D422" s="38"/>
      <c r="E422" s="38"/>
      <c r="F422" s="38"/>
      <c r="G422" s="38"/>
      <c r="H422" s="38"/>
      <c r="I422" s="38"/>
      <c r="J422" s="38"/>
      <c r="K422" s="38"/>
      <c r="L422" s="38"/>
      <c r="M422" s="38"/>
      <c r="N422" s="38"/>
      <c r="O422" s="38"/>
      <c r="P422" s="38"/>
      <c r="Q422" s="38"/>
      <c r="R422" s="38"/>
      <c r="S422" s="38"/>
      <c r="T422" s="38"/>
      <c r="U422" s="38"/>
      <c r="V422" s="38"/>
      <c r="W422" s="38"/>
      <c r="AH422" s="40"/>
      <c r="AI422" s="40"/>
      <c r="AJ422" s="330"/>
      <c r="AK422" s="330"/>
      <c r="AL422" s="330"/>
      <c r="AM422" s="330"/>
      <c r="AN422" s="330"/>
    </row>
    <row r="423" spans="4:40">
      <c r="D423" s="38"/>
      <c r="E423" s="38"/>
      <c r="F423" s="38"/>
      <c r="G423" s="38"/>
      <c r="H423" s="38"/>
      <c r="I423" s="38"/>
      <c r="J423" s="38"/>
      <c r="K423" s="38"/>
      <c r="L423" s="38"/>
      <c r="M423" s="38"/>
      <c r="N423" s="38"/>
      <c r="O423" s="38"/>
      <c r="P423" s="38"/>
      <c r="Q423" s="38"/>
      <c r="R423" s="38"/>
      <c r="S423" s="38"/>
      <c r="T423" s="38"/>
      <c r="U423" s="38"/>
      <c r="V423" s="38"/>
      <c r="W423" s="38"/>
      <c r="AH423" s="40"/>
      <c r="AI423" s="40"/>
      <c r="AJ423" s="330"/>
      <c r="AK423" s="330"/>
      <c r="AL423" s="330"/>
      <c r="AM423" s="330"/>
      <c r="AN423" s="330"/>
    </row>
    <row r="424" spans="4:40">
      <c r="D424" s="38"/>
      <c r="E424" s="38"/>
      <c r="F424" s="38"/>
      <c r="G424" s="38"/>
      <c r="H424" s="38"/>
      <c r="I424" s="38"/>
      <c r="J424" s="38"/>
      <c r="K424" s="38"/>
      <c r="L424" s="38"/>
      <c r="M424" s="38"/>
      <c r="N424" s="38"/>
      <c r="O424" s="38"/>
      <c r="P424" s="38"/>
      <c r="Q424" s="38"/>
      <c r="R424" s="38"/>
      <c r="S424" s="38"/>
      <c r="T424" s="38"/>
      <c r="U424" s="38"/>
      <c r="V424" s="38"/>
      <c r="W424" s="38"/>
      <c r="AH424" s="40"/>
      <c r="AI424" s="40"/>
      <c r="AJ424" s="330"/>
      <c r="AK424" s="330"/>
      <c r="AL424" s="330"/>
      <c r="AM424" s="330"/>
      <c r="AN424" s="330"/>
    </row>
    <row r="425" spans="4:40">
      <c r="D425" s="38"/>
      <c r="E425" s="38"/>
      <c r="F425" s="38"/>
      <c r="G425" s="38"/>
      <c r="H425" s="38"/>
      <c r="I425" s="38"/>
      <c r="J425" s="38"/>
      <c r="K425" s="38"/>
      <c r="L425" s="38"/>
      <c r="M425" s="38"/>
      <c r="N425" s="38"/>
      <c r="O425" s="38"/>
      <c r="P425" s="38"/>
      <c r="Q425" s="38"/>
      <c r="R425" s="38"/>
      <c r="S425" s="38"/>
      <c r="T425" s="38"/>
      <c r="U425" s="38"/>
      <c r="V425" s="38"/>
      <c r="W425" s="38"/>
      <c r="AH425" s="40"/>
      <c r="AI425" s="40"/>
      <c r="AJ425" s="330"/>
      <c r="AK425" s="330"/>
      <c r="AL425" s="330"/>
      <c r="AM425" s="330"/>
      <c r="AN425" s="330"/>
    </row>
    <row r="426" spans="4:40">
      <c r="D426" s="38"/>
      <c r="E426" s="38"/>
      <c r="F426" s="38"/>
      <c r="G426" s="38"/>
      <c r="H426" s="38"/>
      <c r="I426" s="38"/>
      <c r="J426" s="38"/>
      <c r="K426" s="38"/>
      <c r="L426" s="38"/>
      <c r="M426" s="38"/>
      <c r="N426" s="38"/>
      <c r="O426" s="38"/>
      <c r="P426" s="38"/>
      <c r="Q426" s="38"/>
      <c r="R426" s="38"/>
      <c r="S426" s="38"/>
      <c r="T426" s="38"/>
      <c r="U426" s="38"/>
      <c r="V426" s="38"/>
      <c r="W426" s="38"/>
      <c r="AH426" s="40"/>
      <c r="AI426" s="40"/>
      <c r="AJ426" s="330"/>
      <c r="AK426" s="330"/>
      <c r="AL426" s="330"/>
      <c r="AM426" s="330"/>
      <c r="AN426" s="330"/>
    </row>
    <row r="427" spans="4:40">
      <c r="D427" s="38"/>
      <c r="E427" s="38"/>
      <c r="F427" s="38"/>
      <c r="G427" s="38"/>
      <c r="H427" s="38"/>
      <c r="I427" s="38"/>
      <c r="J427" s="38"/>
      <c r="K427" s="38"/>
      <c r="L427" s="38"/>
      <c r="M427" s="38"/>
      <c r="N427" s="38"/>
      <c r="O427" s="38"/>
      <c r="P427" s="38"/>
      <c r="Q427" s="38"/>
      <c r="R427" s="38"/>
      <c r="S427" s="38"/>
      <c r="T427" s="38"/>
      <c r="U427" s="38"/>
      <c r="V427" s="38"/>
      <c r="W427" s="38"/>
      <c r="AH427" s="40"/>
      <c r="AI427" s="40"/>
      <c r="AJ427" s="330"/>
      <c r="AK427" s="330"/>
      <c r="AL427" s="330"/>
      <c r="AM427" s="330"/>
      <c r="AN427" s="330"/>
    </row>
    <row r="428" spans="4:40">
      <c r="D428" s="38"/>
      <c r="E428" s="38"/>
      <c r="F428" s="38"/>
      <c r="G428" s="38"/>
      <c r="H428" s="38"/>
      <c r="I428" s="38"/>
      <c r="J428" s="38"/>
      <c r="K428" s="38"/>
      <c r="L428" s="38"/>
      <c r="M428" s="38"/>
      <c r="N428" s="38"/>
      <c r="O428" s="38"/>
      <c r="P428" s="38"/>
      <c r="Q428" s="38"/>
      <c r="R428" s="38"/>
      <c r="S428" s="38"/>
      <c r="T428" s="38"/>
      <c r="U428" s="38"/>
      <c r="V428" s="38"/>
      <c r="W428" s="38"/>
      <c r="AH428" s="40"/>
      <c r="AI428" s="40"/>
      <c r="AJ428" s="330"/>
      <c r="AK428" s="330"/>
      <c r="AL428" s="330"/>
      <c r="AM428" s="330"/>
      <c r="AN428" s="330"/>
    </row>
    <row r="429" spans="4:40">
      <c r="D429" s="38"/>
      <c r="E429" s="38"/>
      <c r="F429" s="38"/>
      <c r="G429" s="38"/>
      <c r="H429" s="38"/>
      <c r="I429" s="38"/>
      <c r="J429" s="38"/>
      <c r="K429" s="38"/>
      <c r="L429" s="38"/>
      <c r="M429" s="38"/>
      <c r="N429" s="38"/>
      <c r="O429" s="38"/>
      <c r="P429" s="38"/>
      <c r="Q429" s="38"/>
      <c r="R429" s="38"/>
      <c r="S429" s="38"/>
      <c r="T429" s="38"/>
      <c r="U429" s="38"/>
      <c r="V429" s="38"/>
      <c r="W429" s="38"/>
      <c r="AH429" s="40"/>
      <c r="AI429" s="40"/>
      <c r="AJ429" s="330"/>
      <c r="AK429" s="330"/>
      <c r="AL429" s="330"/>
      <c r="AM429" s="330"/>
      <c r="AN429" s="330"/>
    </row>
    <row r="430" spans="4:40">
      <c r="D430" s="38"/>
      <c r="E430" s="38"/>
      <c r="F430" s="38"/>
      <c r="G430" s="38"/>
      <c r="H430" s="38"/>
      <c r="I430" s="38"/>
      <c r="J430" s="38"/>
      <c r="K430" s="38"/>
      <c r="L430" s="38"/>
      <c r="M430" s="38"/>
      <c r="N430" s="38"/>
      <c r="O430" s="38"/>
      <c r="P430" s="38"/>
      <c r="Q430" s="38"/>
      <c r="R430" s="38"/>
      <c r="S430" s="38"/>
      <c r="T430" s="38"/>
      <c r="U430" s="38"/>
      <c r="V430" s="38"/>
      <c r="W430" s="38"/>
      <c r="AH430" s="40"/>
      <c r="AI430" s="40"/>
      <c r="AJ430" s="330"/>
      <c r="AK430" s="330"/>
      <c r="AL430" s="330"/>
      <c r="AM430" s="330"/>
      <c r="AN430" s="330"/>
    </row>
    <row r="431" spans="4:40">
      <c r="D431" s="38"/>
      <c r="E431" s="38"/>
      <c r="F431" s="38"/>
      <c r="G431" s="38"/>
      <c r="H431" s="38"/>
      <c r="I431" s="38"/>
      <c r="J431" s="38"/>
      <c r="K431" s="38"/>
      <c r="L431" s="38"/>
      <c r="M431" s="38"/>
      <c r="N431" s="38"/>
      <c r="O431" s="38"/>
      <c r="P431" s="38"/>
      <c r="Q431" s="38"/>
      <c r="R431" s="38"/>
      <c r="S431" s="38"/>
      <c r="T431" s="38"/>
      <c r="U431" s="38"/>
      <c r="V431" s="38"/>
      <c r="W431" s="38"/>
      <c r="AH431" s="40"/>
      <c r="AI431" s="40"/>
      <c r="AJ431" s="330"/>
      <c r="AK431" s="330"/>
      <c r="AL431" s="330"/>
      <c r="AM431" s="330"/>
      <c r="AN431" s="330"/>
    </row>
    <row r="432" spans="4:40">
      <c r="D432" s="38"/>
      <c r="E432" s="38"/>
      <c r="F432" s="38"/>
      <c r="G432" s="38"/>
      <c r="H432" s="38"/>
      <c r="I432" s="38"/>
      <c r="J432" s="38"/>
      <c r="K432" s="38"/>
      <c r="L432" s="38"/>
      <c r="M432" s="38"/>
      <c r="N432" s="38"/>
      <c r="O432" s="38"/>
      <c r="P432" s="38"/>
      <c r="Q432" s="38"/>
      <c r="R432" s="38"/>
      <c r="S432" s="38"/>
      <c r="T432" s="38"/>
      <c r="U432" s="38"/>
      <c r="V432" s="38"/>
      <c r="W432" s="38"/>
      <c r="AH432" s="40"/>
      <c r="AI432" s="40"/>
      <c r="AJ432" s="330"/>
      <c r="AK432" s="330"/>
      <c r="AL432" s="330"/>
      <c r="AM432" s="330"/>
      <c r="AN432" s="330"/>
    </row>
    <row r="433" spans="4:40">
      <c r="D433" s="38"/>
      <c r="E433" s="38"/>
      <c r="F433" s="38"/>
      <c r="G433" s="38"/>
      <c r="H433" s="38"/>
      <c r="I433" s="38"/>
      <c r="J433" s="38"/>
      <c r="K433" s="38"/>
      <c r="L433" s="38"/>
      <c r="M433" s="38"/>
      <c r="N433" s="38"/>
      <c r="O433" s="38"/>
      <c r="P433" s="38"/>
      <c r="Q433" s="38"/>
      <c r="R433" s="38"/>
      <c r="S433" s="38"/>
      <c r="T433" s="38"/>
      <c r="U433" s="38"/>
      <c r="V433" s="38"/>
      <c r="W433" s="38"/>
      <c r="AH433" s="40"/>
      <c r="AI433" s="40"/>
      <c r="AJ433" s="330"/>
      <c r="AK433" s="330"/>
      <c r="AL433" s="330"/>
      <c r="AM433" s="330"/>
      <c r="AN433" s="330"/>
    </row>
    <row r="434" spans="4:40">
      <c r="D434" s="38"/>
      <c r="E434" s="38"/>
      <c r="F434" s="38"/>
      <c r="G434" s="38"/>
      <c r="H434" s="38"/>
      <c r="I434" s="38"/>
      <c r="J434" s="38"/>
      <c r="K434" s="38"/>
      <c r="L434" s="38"/>
      <c r="M434" s="38"/>
      <c r="N434" s="38"/>
      <c r="O434" s="38"/>
      <c r="P434" s="38"/>
      <c r="Q434" s="38"/>
      <c r="R434" s="38"/>
      <c r="S434" s="38"/>
      <c r="T434" s="38"/>
      <c r="U434" s="38"/>
      <c r="V434" s="38"/>
      <c r="W434" s="38"/>
      <c r="AH434" s="40"/>
      <c r="AI434" s="40"/>
      <c r="AJ434" s="330"/>
      <c r="AK434" s="330"/>
      <c r="AL434" s="330"/>
      <c r="AM434" s="330"/>
      <c r="AN434" s="330"/>
    </row>
    <row r="435" spans="4:40">
      <c r="D435" s="38"/>
      <c r="E435" s="38"/>
      <c r="F435" s="38"/>
      <c r="G435" s="38"/>
      <c r="H435" s="38"/>
      <c r="I435" s="38"/>
      <c r="J435" s="38"/>
      <c r="K435" s="38"/>
      <c r="L435" s="38"/>
      <c r="M435" s="38"/>
      <c r="N435" s="38"/>
      <c r="O435" s="38"/>
      <c r="P435" s="38"/>
      <c r="Q435" s="38"/>
      <c r="R435" s="38"/>
      <c r="S435" s="38"/>
      <c r="T435" s="38"/>
      <c r="U435" s="38"/>
      <c r="V435" s="38"/>
      <c r="W435" s="38"/>
      <c r="AH435" s="40"/>
      <c r="AI435" s="40"/>
      <c r="AJ435" s="330"/>
      <c r="AK435" s="330"/>
      <c r="AL435" s="330"/>
      <c r="AM435" s="330"/>
      <c r="AN435" s="330"/>
    </row>
    <row r="436" spans="4:40">
      <c r="D436" s="38"/>
      <c r="E436" s="38"/>
      <c r="F436" s="38"/>
      <c r="G436" s="38"/>
      <c r="H436" s="38"/>
      <c r="I436" s="38"/>
      <c r="J436" s="38"/>
      <c r="K436" s="38"/>
      <c r="L436" s="38"/>
      <c r="M436" s="38"/>
      <c r="N436" s="38"/>
      <c r="O436" s="38"/>
      <c r="P436" s="38"/>
      <c r="Q436" s="38"/>
      <c r="R436" s="38"/>
      <c r="S436" s="38"/>
      <c r="T436" s="38"/>
      <c r="U436" s="38"/>
      <c r="V436" s="38"/>
      <c r="W436" s="38"/>
      <c r="AH436" s="40"/>
      <c r="AI436" s="40"/>
      <c r="AJ436" s="330"/>
      <c r="AK436" s="330"/>
      <c r="AL436" s="330"/>
      <c r="AM436" s="330"/>
      <c r="AN436" s="330"/>
    </row>
    <row r="437" spans="4:40">
      <c r="D437" s="38"/>
      <c r="E437" s="38"/>
      <c r="F437" s="38"/>
      <c r="G437" s="38"/>
      <c r="H437" s="38"/>
      <c r="I437" s="38"/>
      <c r="J437" s="38"/>
      <c r="K437" s="38"/>
      <c r="L437" s="38"/>
      <c r="M437" s="38"/>
      <c r="N437" s="38"/>
      <c r="O437" s="38"/>
      <c r="P437" s="38"/>
      <c r="Q437" s="38"/>
      <c r="R437" s="38"/>
      <c r="S437" s="38"/>
      <c r="T437" s="38"/>
      <c r="U437" s="38"/>
      <c r="V437" s="38"/>
      <c r="W437" s="38"/>
      <c r="AH437" s="40"/>
      <c r="AI437" s="40"/>
      <c r="AJ437" s="330"/>
      <c r="AK437" s="330"/>
      <c r="AL437" s="330"/>
      <c r="AM437" s="330"/>
      <c r="AN437" s="330"/>
    </row>
    <row r="438" spans="4:40">
      <c r="D438" s="38"/>
      <c r="E438" s="38"/>
      <c r="F438" s="38"/>
      <c r="G438" s="38"/>
      <c r="H438" s="38"/>
      <c r="I438" s="38"/>
      <c r="J438" s="38"/>
      <c r="K438" s="38"/>
      <c r="L438" s="38"/>
      <c r="M438" s="38"/>
      <c r="N438" s="38"/>
      <c r="O438" s="38"/>
      <c r="P438" s="38"/>
      <c r="Q438" s="38"/>
      <c r="R438" s="38"/>
      <c r="S438" s="38"/>
      <c r="T438" s="38"/>
      <c r="U438" s="38"/>
      <c r="V438" s="38"/>
      <c r="W438" s="38"/>
      <c r="AH438" s="40"/>
      <c r="AI438" s="40"/>
      <c r="AJ438" s="330"/>
      <c r="AK438" s="330"/>
      <c r="AL438" s="330"/>
      <c r="AM438" s="330"/>
      <c r="AN438" s="330"/>
    </row>
    <row r="439" spans="4:40">
      <c r="D439" s="38"/>
      <c r="E439" s="38"/>
      <c r="F439" s="38"/>
      <c r="G439" s="38"/>
      <c r="H439" s="38"/>
      <c r="I439" s="38"/>
      <c r="J439" s="38"/>
      <c r="K439" s="38"/>
      <c r="L439" s="38"/>
      <c r="M439" s="38"/>
      <c r="N439" s="38"/>
      <c r="O439" s="38"/>
      <c r="P439" s="38"/>
      <c r="Q439" s="38"/>
      <c r="R439" s="38"/>
      <c r="S439" s="38"/>
      <c r="T439" s="38"/>
      <c r="U439" s="38"/>
      <c r="V439" s="38"/>
      <c r="W439" s="38"/>
      <c r="AH439" s="40"/>
      <c r="AI439" s="40"/>
      <c r="AJ439" s="330"/>
      <c r="AK439" s="330"/>
      <c r="AL439" s="330"/>
      <c r="AM439" s="330"/>
      <c r="AN439" s="330"/>
    </row>
    <row r="440" spans="4:40">
      <c r="D440" s="38"/>
      <c r="E440" s="38"/>
      <c r="F440" s="38"/>
      <c r="G440" s="38"/>
      <c r="H440" s="38"/>
      <c r="I440" s="38"/>
      <c r="J440" s="38"/>
      <c r="K440" s="38"/>
      <c r="L440" s="38"/>
      <c r="M440" s="38"/>
      <c r="N440" s="38"/>
      <c r="O440" s="38"/>
      <c r="P440" s="38"/>
      <c r="Q440" s="38"/>
      <c r="R440" s="38"/>
      <c r="S440" s="38"/>
      <c r="T440" s="38"/>
      <c r="U440" s="38"/>
      <c r="V440" s="38"/>
      <c r="W440" s="38"/>
      <c r="AH440" s="40"/>
      <c r="AI440" s="40"/>
      <c r="AJ440" s="330"/>
      <c r="AK440" s="330"/>
      <c r="AL440" s="330"/>
      <c r="AM440" s="330"/>
      <c r="AN440" s="330"/>
    </row>
    <row r="441" spans="4:40">
      <c r="D441" s="38"/>
      <c r="E441" s="38"/>
      <c r="F441" s="38"/>
      <c r="G441" s="38"/>
      <c r="H441" s="38"/>
      <c r="I441" s="38"/>
      <c r="J441" s="38"/>
      <c r="K441" s="38"/>
      <c r="L441" s="38"/>
      <c r="M441" s="38"/>
      <c r="N441" s="38"/>
      <c r="O441" s="38"/>
      <c r="P441" s="38"/>
      <c r="Q441" s="38"/>
      <c r="R441" s="38"/>
      <c r="S441" s="38"/>
      <c r="T441" s="38"/>
      <c r="U441" s="38"/>
      <c r="V441" s="38"/>
      <c r="W441" s="38"/>
      <c r="AH441" s="40"/>
      <c r="AI441" s="40"/>
      <c r="AJ441" s="330"/>
      <c r="AK441" s="330"/>
      <c r="AL441" s="330"/>
      <c r="AM441" s="330"/>
      <c r="AN441" s="330"/>
    </row>
    <row r="442" spans="4:40">
      <c r="D442" s="38"/>
      <c r="E442" s="38"/>
      <c r="F442" s="38"/>
      <c r="G442" s="38"/>
      <c r="H442" s="38"/>
      <c r="I442" s="38"/>
      <c r="J442" s="38"/>
      <c r="K442" s="38"/>
      <c r="L442" s="38"/>
      <c r="M442" s="38"/>
      <c r="N442" s="38"/>
      <c r="O442" s="38"/>
      <c r="P442" s="38"/>
      <c r="Q442" s="38"/>
      <c r="R442" s="38"/>
      <c r="S442" s="38"/>
      <c r="T442" s="38"/>
      <c r="U442" s="38"/>
      <c r="V442" s="38"/>
      <c r="W442" s="38"/>
      <c r="AH442" s="40"/>
      <c r="AI442" s="40"/>
      <c r="AJ442" s="330"/>
      <c r="AK442" s="330"/>
      <c r="AL442" s="330"/>
      <c r="AM442" s="330"/>
      <c r="AN442" s="330"/>
    </row>
    <row r="443" spans="4:40">
      <c r="D443" s="38"/>
      <c r="E443" s="38"/>
      <c r="F443" s="38"/>
      <c r="G443" s="38"/>
      <c r="H443" s="38"/>
      <c r="I443" s="38"/>
      <c r="J443" s="38"/>
      <c r="K443" s="38"/>
      <c r="L443" s="38"/>
      <c r="M443" s="38"/>
      <c r="N443" s="38"/>
      <c r="O443" s="38"/>
      <c r="P443" s="38"/>
      <c r="Q443" s="38"/>
      <c r="R443" s="38"/>
      <c r="S443" s="38"/>
      <c r="T443" s="38"/>
      <c r="U443" s="38"/>
      <c r="V443" s="38"/>
      <c r="W443" s="38"/>
      <c r="AH443" s="40"/>
      <c r="AI443" s="40"/>
      <c r="AJ443" s="330"/>
      <c r="AK443" s="330"/>
      <c r="AL443" s="330"/>
      <c r="AM443" s="330"/>
      <c r="AN443" s="330"/>
    </row>
    <row r="444" spans="4:40">
      <c r="D444" s="38"/>
      <c r="E444" s="38"/>
      <c r="F444" s="38"/>
      <c r="G444" s="38"/>
      <c r="H444" s="38"/>
      <c r="I444" s="38"/>
      <c r="J444" s="38"/>
      <c r="K444" s="38"/>
      <c r="L444" s="38"/>
      <c r="M444" s="38"/>
      <c r="N444" s="38"/>
      <c r="O444" s="38"/>
      <c r="P444" s="38"/>
      <c r="Q444" s="38"/>
      <c r="R444" s="38"/>
      <c r="S444" s="38"/>
      <c r="T444" s="38"/>
      <c r="U444" s="38"/>
      <c r="V444" s="38"/>
      <c r="W444" s="38"/>
      <c r="AH444" s="40"/>
      <c r="AI444" s="40"/>
      <c r="AJ444" s="330"/>
      <c r="AK444" s="330"/>
      <c r="AL444" s="330"/>
      <c r="AM444" s="330"/>
      <c r="AN444" s="330"/>
    </row>
    <row r="445" spans="4:40">
      <c r="D445" s="38"/>
      <c r="E445" s="38"/>
      <c r="F445" s="38"/>
      <c r="G445" s="38"/>
      <c r="H445" s="38"/>
      <c r="I445" s="38"/>
      <c r="J445" s="38"/>
      <c r="K445" s="38"/>
      <c r="L445" s="38"/>
      <c r="M445" s="38"/>
      <c r="N445" s="38"/>
      <c r="O445" s="38"/>
      <c r="P445" s="38"/>
      <c r="Q445" s="38"/>
      <c r="R445" s="38"/>
      <c r="S445" s="38"/>
      <c r="T445" s="38"/>
      <c r="U445" s="38"/>
      <c r="V445" s="38"/>
      <c r="W445" s="38"/>
      <c r="AH445" s="40"/>
      <c r="AI445" s="40"/>
      <c r="AJ445" s="330"/>
      <c r="AK445" s="330"/>
      <c r="AL445" s="330"/>
      <c r="AM445" s="330"/>
      <c r="AN445" s="330"/>
    </row>
    <row r="446" spans="4:40">
      <c r="D446" s="38"/>
      <c r="E446" s="38"/>
      <c r="F446" s="38"/>
      <c r="G446" s="38"/>
      <c r="H446" s="38"/>
      <c r="I446" s="38"/>
      <c r="J446" s="38"/>
      <c r="K446" s="38"/>
      <c r="L446" s="38"/>
      <c r="M446" s="38"/>
      <c r="N446" s="38"/>
      <c r="O446" s="38"/>
      <c r="P446" s="38"/>
      <c r="Q446" s="38"/>
      <c r="R446" s="38"/>
      <c r="S446" s="38"/>
      <c r="T446" s="38"/>
      <c r="U446" s="38"/>
      <c r="V446" s="38"/>
      <c r="W446" s="38"/>
      <c r="AH446" s="40"/>
      <c r="AI446" s="40"/>
      <c r="AJ446" s="330"/>
      <c r="AK446" s="330"/>
      <c r="AL446" s="330"/>
      <c r="AM446" s="330"/>
      <c r="AN446" s="330"/>
    </row>
    <row r="447" spans="4:40">
      <c r="D447" s="38"/>
      <c r="E447" s="38"/>
      <c r="F447" s="38"/>
      <c r="G447" s="38"/>
      <c r="H447" s="38"/>
      <c r="I447" s="38"/>
      <c r="J447" s="38"/>
      <c r="K447" s="38"/>
      <c r="L447" s="38"/>
      <c r="M447" s="38"/>
      <c r="N447" s="38"/>
      <c r="O447" s="38"/>
      <c r="P447" s="38"/>
      <c r="Q447" s="38"/>
      <c r="R447" s="38"/>
      <c r="S447" s="38"/>
      <c r="T447" s="38"/>
      <c r="U447" s="38"/>
      <c r="V447" s="38"/>
      <c r="W447" s="38"/>
      <c r="AH447" s="40"/>
      <c r="AI447" s="40"/>
      <c r="AJ447" s="330"/>
      <c r="AK447" s="330"/>
      <c r="AL447" s="330"/>
      <c r="AM447" s="330"/>
      <c r="AN447" s="330"/>
    </row>
    <row r="448" spans="4:40">
      <c r="D448" s="38"/>
      <c r="E448" s="38"/>
      <c r="F448" s="38"/>
      <c r="G448" s="38"/>
      <c r="H448" s="38"/>
      <c r="I448" s="38"/>
      <c r="J448" s="38"/>
      <c r="K448" s="38"/>
      <c r="L448" s="38"/>
      <c r="M448" s="38"/>
      <c r="N448" s="38"/>
      <c r="O448" s="38"/>
      <c r="P448" s="38"/>
      <c r="Q448" s="38"/>
      <c r="R448" s="38"/>
      <c r="S448" s="38"/>
      <c r="T448" s="38"/>
      <c r="U448" s="38"/>
      <c r="V448" s="38"/>
      <c r="W448" s="38"/>
      <c r="AH448" s="40"/>
      <c r="AI448" s="40"/>
      <c r="AJ448" s="330"/>
      <c r="AK448" s="330"/>
      <c r="AL448" s="330"/>
      <c r="AM448" s="330"/>
      <c r="AN448" s="330"/>
    </row>
    <row r="449" spans="4:40">
      <c r="D449" s="38"/>
      <c r="E449" s="38"/>
      <c r="F449" s="38"/>
      <c r="G449" s="38"/>
      <c r="H449" s="38"/>
      <c r="I449" s="38"/>
      <c r="J449" s="38"/>
      <c r="K449" s="38"/>
      <c r="L449" s="38"/>
      <c r="M449" s="38"/>
      <c r="N449" s="38"/>
      <c r="O449" s="38"/>
      <c r="P449" s="38"/>
      <c r="Q449" s="38"/>
      <c r="R449" s="38"/>
      <c r="S449" s="38"/>
      <c r="T449" s="38"/>
      <c r="U449" s="38"/>
      <c r="V449" s="38"/>
      <c r="W449" s="38"/>
      <c r="AH449" s="40"/>
      <c r="AI449" s="40"/>
      <c r="AJ449" s="330"/>
      <c r="AK449" s="330"/>
      <c r="AL449" s="330"/>
      <c r="AM449" s="330"/>
      <c r="AN449" s="330"/>
    </row>
    <row r="450" spans="4:40">
      <c r="D450" s="38"/>
      <c r="E450" s="38"/>
      <c r="F450" s="38"/>
      <c r="G450" s="38"/>
      <c r="H450" s="38"/>
      <c r="I450" s="38"/>
      <c r="J450" s="38"/>
      <c r="K450" s="38"/>
      <c r="L450" s="38"/>
      <c r="M450" s="38"/>
      <c r="N450" s="38"/>
      <c r="O450" s="38"/>
      <c r="P450" s="38"/>
      <c r="Q450" s="38"/>
      <c r="R450" s="38"/>
      <c r="S450" s="38"/>
      <c r="T450" s="38"/>
      <c r="U450" s="38"/>
      <c r="V450" s="38"/>
      <c r="W450" s="38"/>
      <c r="AH450" s="40"/>
      <c r="AI450" s="40"/>
      <c r="AJ450" s="330"/>
      <c r="AK450" s="330"/>
      <c r="AL450" s="330"/>
      <c r="AM450" s="330"/>
      <c r="AN450" s="330"/>
    </row>
    <row r="451" spans="4:40">
      <c r="D451" s="335"/>
      <c r="E451" s="335"/>
      <c r="F451" s="335"/>
      <c r="G451" s="335"/>
      <c r="H451" s="335"/>
      <c r="I451" s="335"/>
      <c r="J451" s="335"/>
      <c r="K451" s="335"/>
      <c r="L451" s="335"/>
      <c r="M451" s="335"/>
      <c r="N451" s="335"/>
      <c r="O451" s="335"/>
      <c r="P451" s="335"/>
      <c r="Q451" s="335"/>
      <c r="R451" s="335"/>
      <c r="S451" s="335"/>
      <c r="T451" s="335"/>
      <c r="U451" s="335"/>
      <c r="V451" s="335"/>
      <c r="W451" s="335"/>
      <c r="AJ451" s="330"/>
      <c r="AK451" s="330"/>
      <c r="AL451" s="330"/>
      <c r="AM451" s="330"/>
      <c r="AN451" s="330"/>
    </row>
    <row r="452" spans="4:40">
      <c r="D452" s="38"/>
      <c r="E452" s="38"/>
      <c r="F452" s="38"/>
      <c r="G452" s="38"/>
      <c r="H452" s="38"/>
      <c r="I452" s="38"/>
      <c r="J452" s="38"/>
      <c r="K452" s="38"/>
      <c r="L452" s="38"/>
      <c r="M452" s="38"/>
      <c r="N452" s="38"/>
      <c r="O452" s="38"/>
      <c r="P452" s="38"/>
      <c r="Q452" s="38"/>
      <c r="R452" s="38"/>
      <c r="S452" s="38"/>
      <c r="T452" s="38"/>
      <c r="U452" s="38"/>
      <c r="V452" s="38"/>
      <c r="W452" s="38"/>
      <c r="AJ452" s="330"/>
      <c r="AK452" s="330"/>
      <c r="AL452" s="330"/>
      <c r="AM452" s="330"/>
      <c r="AN452" s="330"/>
    </row>
    <row r="453" spans="4:40">
      <c r="D453" s="38"/>
      <c r="E453" s="38"/>
      <c r="F453" s="38"/>
      <c r="G453" s="38"/>
      <c r="H453" s="38"/>
      <c r="I453" s="38"/>
      <c r="J453" s="38"/>
      <c r="K453" s="38"/>
      <c r="L453" s="38"/>
      <c r="M453" s="38"/>
      <c r="N453" s="38"/>
      <c r="O453" s="38"/>
      <c r="P453" s="38"/>
      <c r="Q453" s="38"/>
      <c r="R453" s="38"/>
      <c r="S453" s="38"/>
      <c r="T453" s="38"/>
      <c r="U453" s="38"/>
      <c r="V453" s="38"/>
      <c r="W453" s="38"/>
      <c r="AJ453" s="330"/>
      <c r="AK453" s="330"/>
      <c r="AL453" s="330"/>
      <c r="AM453" s="330"/>
      <c r="AN453" s="330"/>
    </row>
    <row r="454" spans="4:40">
      <c r="D454" s="38"/>
      <c r="E454" s="38"/>
      <c r="F454" s="38"/>
      <c r="G454" s="38"/>
      <c r="H454" s="38"/>
      <c r="I454" s="38"/>
      <c r="J454" s="38"/>
      <c r="K454" s="38"/>
      <c r="L454" s="38"/>
      <c r="M454" s="38"/>
      <c r="N454" s="38"/>
      <c r="O454" s="38"/>
      <c r="P454" s="38"/>
      <c r="Q454" s="38"/>
      <c r="R454" s="38"/>
      <c r="S454" s="38"/>
      <c r="T454" s="38"/>
      <c r="U454" s="38"/>
      <c r="V454" s="38"/>
      <c r="W454" s="38"/>
      <c r="AJ454" s="330"/>
      <c r="AK454" s="330"/>
      <c r="AL454" s="330"/>
      <c r="AM454" s="330"/>
      <c r="AN454" s="330"/>
    </row>
    <row r="455" spans="4:40">
      <c r="D455" s="38"/>
      <c r="E455" s="38"/>
      <c r="F455" s="38"/>
      <c r="G455" s="38"/>
      <c r="H455" s="38"/>
      <c r="I455" s="38"/>
      <c r="J455" s="38"/>
      <c r="K455" s="38"/>
      <c r="L455" s="38"/>
      <c r="M455" s="38"/>
      <c r="N455" s="38"/>
      <c r="O455" s="38"/>
      <c r="P455" s="38"/>
      <c r="Q455" s="38"/>
      <c r="R455" s="38"/>
      <c r="S455" s="38"/>
      <c r="T455" s="38"/>
      <c r="U455" s="38"/>
      <c r="V455" s="38"/>
      <c r="W455" s="38"/>
      <c r="AJ455" s="330"/>
      <c r="AK455" s="330"/>
      <c r="AL455" s="330"/>
      <c r="AM455" s="330"/>
      <c r="AN455" s="330"/>
    </row>
    <row r="456" spans="4:40">
      <c r="D456" s="38"/>
      <c r="E456" s="38"/>
      <c r="F456" s="38"/>
      <c r="G456" s="38"/>
      <c r="H456" s="38"/>
      <c r="I456" s="38"/>
      <c r="J456" s="38"/>
      <c r="K456" s="38"/>
      <c r="L456" s="38"/>
      <c r="M456" s="38"/>
      <c r="N456" s="38"/>
      <c r="O456" s="38"/>
      <c r="P456" s="38"/>
      <c r="Q456" s="38"/>
      <c r="R456" s="38"/>
      <c r="S456" s="38"/>
      <c r="T456" s="38"/>
      <c r="U456" s="38"/>
      <c r="V456" s="38"/>
      <c r="W456" s="38"/>
      <c r="AJ456" s="330"/>
      <c r="AK456" s="330"/>
      <c r="AL456" s="330"/>
      <c r="AM456" s="330"/>
      <c r="AN456" s="330"/>
    </row>
  </sheetData>
  <autoFilter ref="C6:E6"/>
  <mergeCells count="8">
    <mergeCell ref="AG4:AI4"/>
    <mergeCell ref="AJ4:AK4"/>
    <mergeCell ref="O3:R3"/>
    <mergeCell ref="S3:V3"/>
    <mergeCell ref="U4:V4"/>
    <mergeCell ref="S4:T4"/>
    <mergeCell ref="Q4:R4"/>
    <mergeCell ref="O4:P4"/>
  </mergeCells>
  <dataValidations count="3">
    <dataValidation type="custom" operator="greaterThanOrEqual" allowBlank="1" showInputMessage="1" showErrorMessage="1" error="This value must be a number" sqref="D7:D358">
      <formula1>ISNUMBER(D7)</formula1>
    </dataValidation>
    <dataValidation type="custom" showInputMessage="1" showErrorMessage="1" error="This value must be a number" sqref="F7:J358 K8:L358 M7:W358 Y7:AL358">
      <formula1>AND(ISNUMBER(F7))</formula1>
    </dataValidation>
    <dataValidation type="decimal" allowBlank="1" showInputMessage="1" showErrorMessage="1" error="This value must be a decimal between 0 and 1" sqref="X7:X358">
      <formula1>0</formula1>
      <formula2>1</formula2>
    </dataValidation>
  </dataValidations>
  <printOptions headings="1"/>
  <pageMargins left="0.70866141732283472" right="0.70866141732283472" top="0.74803149606299213" bottom="0.74803149606299213" header="0.31496062992125984" footer="0.31496062992125984"/>
  <pageSetup paperSize="9" scale="10"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F13"/>
  <sheetViews>
    <sheetView showGridLines="0" zoomScale="85" zoomScaleNormal="85" workbookViewId="0">
      <selection activeCell="F13" sqref="F13"/>
    </sheetView>
  </sheetViews>
  <sheetFormatPr defaultColWidth="9.140625" defaultRowHeight="15"/>
  <cols>
    <col min="1" max="1" width="4.7109375" customWidth="1"/>
    <col min="2" max="2" width="12.7109375" hidden="1" customWidth="1"/>
    <col min="3" max="3" width="24.7109375" customWidth="1"/>
    <col min="4" max="9" width="12.7109375" customWidth="1"/>
  </cols>
  <sheetData>
    <row r="1" spans="1:110" s="324" customFormat="1" ht="63.95" customHeight="1">
      <c r="A1" s="1488"/>
      <c r="B1" s="1487"/>
      <c r="C1" s="1488"/>
      <c r="D1" s="1488"/>
      <c r="E1" s="1488"/>
      <c r="F1" s="1627" t="s">
        <v>931</v>
      </c>
      <c r="G1" s="1488"/>
      <c r="H1" s="1488"/>
      <c r="I1" s="1488"/>
      <c r="J1" s="1488"/>
      <c r="K1" s="1488"/>
      <c r="L1" s="1488"/>
      <c r="M1" s="1488"/>
      <c r="N1" s="1488"/>
      <c r="O1" s="1488"/>
      <c r="P1" s="1488"/>
      <c r="Q1" s="1488"/>
      <c r="R1" s="1488"/>
      <c r="S1" s="1488"/>
      <c r="T1" s="1488"/>
      <c r="U1" s="1488"/>
      <c r="V1" s="1487"/>
      <c r="W1" s="1487"/>
    </row>
    <row r="2" spans="1:110" s="13" customFormat="1" ht="15.75" thickBot="1">
      <c r="A2" s="1005"/>
      <c r="B2" s="1005"/>
      <c r="C2" s="1005"/>
      <c r="D2" s="1005"/>
      <c r="E2" s="1005"/>
      <c r="F2" s="1005"/>
      <c r="G2" s="1005"/>
      <c r="H2" s="1005"/>
      <c r="I2" s="1005"/>
      <c r="J2" s="1005"/>
      <c r="K2" s="1005"/>
      <c r="L2" s="1005"/>
      <c r="M2" s="1005"/>
      <c r="N2" s="1005"/>
      <c r="O2" s="1005"/>
      <c r="P2" s="1005"/>
      <c r="Q2" s="1005"/>
      <c r="R2" s="1005"/>
      <c r="S2" s="1005"/>
      <c r="T2" s="1005"/>
      <c r="U2" s="1005"/>
      <c r="V2" s="1005"/>
      <c r="W2" s="1005"/>
    </row>
    <row r="3" spans="1:110" s="5" customFormat="1" ht="13.5" thickBot="1">
      <c r="A3" s="4"/>
      <c r="B3" s="294"/>
      <c r="C3" s="1444"/>
      <c r="D3" s="2968" t="s">
        <v>887</v>
      </c>
      <c r="E3" s="2968"/>
      <c r="F3" s="2968"/>
      <c r="G3" s="2968" t="s">
        <v>886</v>
      </c>
      <c r="H3" s="2968"/>
      <c r="I3" s="2968"/>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8"/>
      <c r="DC3" s="8"/>
      <c r="DD3" s="8"/>
      <c r="DE3" s="7"/>
      <c r="DF3" s="7"/>
    </row>
    <row r="4" spans="1:110" s="5" customFormat="1" ht="13.5" hidden="1" thickBot="1">
      <c r="A4" s="4"/>
      <c r="B4" s="294"/>
      <c r="C4" s="1444"/>
      <c r="D4" s="1620">
        <v>1</v>
      </c>
      <c r="E4" s="1621">
        <v>2</v>
      </c>
      <c r="F4" s="1621">
        <v>3</v>
      </c>
      <c r="G4" s="1621">
        <v>4</v>
      </c>
      <c r="H4" s="1621">
        <v>5</v>
      </c>
      <c r="I4" s="1622">
        <v>6</v>
      </c>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8"/>
      <c r="DC4" s="8"/>
      <c r="DD4" s="8"/>
      <c r="DE4" s="7"/>
      <c r="DF4" s="7"/>
    </row>
    <row r="5" spans="1:110" s="5" customFormat="1" ht="24" customHeight="1" thickBot="1">
      <c r="A5" s="4"/>
      <c r="B5" s="1528" t="s">
        <v>1201</v>
      </c>
      <c r="C5" s="2854" t="s">
        <v>127</v>
      </c>
      <c r="D5" s="2855">
        <v>2016</v>
      </c>
      <c r="E5" s="2860" t="s">
        <v>53</v>
      </c>
      <c r="F5" s="2858" t="s">
        <v>54</v>
      </c>
      <c r="G5" s="2855">
        <v>2016</v>
      </c>
      <c r="H5" s="2860" t="s">
        <v>53</v>
      </c>
      <c r="I5" s="2858" t="s">
        <v>54</v>
      </c>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8"/>
      <c r="DC5" s="8"/>
      <c r="DD5" s="8"/>
      <c r="DE5" s="7"/>
      <c r="DF5" s="7"/>
    </row>
    <row r="6" spans="1:110" s="5" customFormat="1" ht="13.5" thickBot="1">
      <c r="A6" s="4"/>
      <c r="B6" s="1395">
        <v>1</v>
      </c>
      <c r="C6" s="1625" t="s">
        <v>55</v>
      </c>
      <c r="D6" s="2856" t="s">
        <v>680</v>
      </c>
      <c r="E6" s="2861" t="s">
        <v>680</v>
      </c>
      <c r="F6" s="2859" t="s">
        <v>680</v>
      </c>
      <c r="G6" s="2856" t="s">
        <v>680</v>
      </c>
      <c r="H6" s="2861" t="s">
        <v>680</v>
      </c>
      <c r="I6" s="2859" t="s">
        <v>680</v>
      </c>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9"/>
      <c r="CL6" s="7"/>
      <c r="CM6" s="7"/>
      <c r="CN6" s="7"/>
      <c r="CO6" s="7"/>
      <c r="CP6" s="7"/>
      <c r="CQ6" s="7"/>
      <c r="CR6" s="7"/>
      <c r="CS6" s="7"/>
      <c r="CT6" s="7"/>
      <c r="CU6" s="7"/>
      <c r="CV6" s="7"/>
      <c r="CW6" s="7"/>
      <c r="CX6" s="7"/>
      <c r="CY6" s="7"/>
      <c r="CZ6" s="7"/>
      <c r="DA6" s="7"/>
      <c r="DB6" s="8"/>
      <c r="DC6" s="8"/>
      <c r="DD6" s="8"/>
      <c r="DE6" s="7"/>
      <c r="DF6" s="7"/>
    </row>
    <row r="7" spans="1:110" s="5" customFormat="1" ht="13.5" thickBot="1">
      <c r="A7" s="4"/>
      <c r="B7" s="1395">
        <v>2</v>
      </c>
      <c r="C7" s="1625" t="s">
        <v>57</v>
      </c>
      <c r="D7" s="2856" t="s">
        <v>680</v>
      </c>
      <c r="E7" s="2861" t="s">
        <v>680</v>
      </c>
      <c r="F7" s="2859" t="s">
        <v>680</v>
      </c>
      <c r="G7" s="2856" t="s">
        <v>680</v>
      </c>
      <c r="H7" s="2861" t="s">
        <v>680</v>
      </c>
      <c r="I7" s="2859" t="s">
        <v>680</v>
      </c>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8"/>
      <c r="DC7" s="8"/>
      <c r="DD7" s="8"/>
      <c r="DE7" s="7"/>
      <c r="DF7" s="7"/>
    </row>
    <row r="8" spans="1:110" s="5" customFormat="1" ht="13.5" thickBot="1">
      <c r="A8" s="4"/>
      <c r="B8" s="1584">
        <v>3</v>
      </c>
      <c r="C8" s="1626" t="s">
        <v>58</v>
      </c>
      <c r="D8" s="2857">
        <f>IFERROR(D6-D7,0)</f>
        <v>0</v>
      </c>
      <c r="E8" s="2862">
        <f t="shared" ref="E8:I8" si="0">IFERROR(E6-E7,0)</f>
        <v>0</v>
      </c>
      <c r="F8" s="2863">
        <f t="shared" si="0"/>
        <v>0</v>
      </c>
      <c r="G8" s="2857">
        <f t="shared" si="0"/>
        <v>0</v>
      </c>
      <c r="H8" s="2862">
        <f t="shared" si="0"/>
        <v>0</v>
      </c>
      <c r="I8" s="2863">
        <f t="shared" si="0"/>
        <v>0</v>
      </c>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8"/>
      <c r="DC8" s="8"/>
      <c r="DD8" s="8"/>
      <c r="DE8" s="7"/>
      <c r="DF8" s="7"/>
    </row>
    <row r="9" spans="1:110" s="5" customFormat="1" ht="12.75">
      <c r="A9" s="4"/>
      <c r="B9" s="1623"/>
      <c r="C9" s="294"/>
      <c r="D9" s="294"/>
      <c r="E9" s="294"/>
      <c r="F9" s="294"/>
      <c r="G9" s="294"/>
      <c r="H9" s="294"/>
      <c r="I9" s="294"/>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8"/>
      <c r="DC9" s="8"/>
      <c r="DD9" s="8"/>
      <c r="DE9" s="7"/>
      <c r="DF9" s="7"/>
    </row>
    <row r="10" spans="1:110" s="5" customFormat="1" ht="13.5" thickBot="1">
      <c r="A10" s="4"/>
      <c r="B10" s="1623"/>
      <c r="C10" s="1444"/>
      <c r="D10" s="294"/>
      <c r="E10" s="294"/>
      <c r="F10" s="294"/>
      <c r="G10" s="294"/>
      <c r="H10" s="294"/>
      <c r="I10" s="294"/>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8"/>
      <c r="DC10" s="8"/>
      <c r="DD10" s="8"/>
      <c r="DE10" s="7"/>
      <c r="DF10" s="7"/>
    </row>
    <row r="11" spans="1:110" s="5" customFormat="1" ht="25.5">
      <c r="A11" s="4"/>
      <c r="B11" s="1624">
        <v>4</v>
      </c>
      <c r="C11" s="1628" t="s">
        <v>1197</v>
      </c>
      <c r="D11" s="1629"/>
      <c r="E11" s="294"/>
      <c r="F11" s="294"/>
      <c r="G11" s="294"/>
      <c r="H11" s="294"/>
      <c r="I11" s="294"/>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1"/>
      <c r="DC11" s="11"/>
      <c r="DD11" s="11"/>
      <c r="DE11" s="10"/>
      <c r="DF11" s="10"/>
    </row>
    <row r="12" spans="1:110" ht="15.95" customHeight="1" thickBot="1">
      <c r="B12" s="1584">
        <v>5</v>
      </c>
      <c r="C12" s="1630" t="s">
        <v>572</v>
      </c>
      <c r="D12" s="1631"/>
      <c r="E12" s="294"/>
      <c r="F12" s="294"/>
      <c r="G12" s="294"/>
      <c r="H12" s="294"/>
      <c r="I12" s="294"/>
    </row>
    <row r="13" spans="1:110">
      <c r="B13" s="294"/>
      <c r="C13" s="294"/>
      <c r="D13" s="294"/>
      <c r="E13" s="294"/>
      <c r="F13" s="294"/>
      <c r="G13" s="294"/>
      <c r="H13" s="294"/>
      <c r="I13" s="294"/>
    </row>
  </sheetData>
  <dataConsolidate/>
  <mergeCells count="2">
    <mergeCell ref="D3:F3"/>
    <mergeCell ref="G3:I3"/>
  </mergeCells>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FB82"/>
  <sheetViews>
    <sheetView showGridLines="0" zoomScale="85" zoomScaleNormal="85" workbookViewId="0">
      <pane xSplit="10" ySplit="8" topLeftCell="K9" activePane="bottomRight" state="frozen"/>
      <selection pane="topRight" activeCell="K1" sqref="K1"/>
      <selection pane="bottomLeft" activeCell="A9" sqref="A9"/>
      <selection pane="bottomRight" activeCell="K6" sqref="K6:R6"/>
    </sheetView>
  </sheetViews>
  <sheetFormatPr defaultColWidth="15.5703125" defaultRowHeight="12"/>
  <cols>
    <col min="1" max="1" width="4.7109375" style="5" customWidth="1"/>
    <col min="2" max="2" width="12.7109375" style="1585" hidden="1" customWidth="1"/>
    <col min="3" max="4" width="12.7109375" style="5" customWidth="1"/>
    <col min="5" max="5" width="24.7109375" style="4" customWidth="1"/>
    <col min="6" max="8" width="36.7109375" style="5" hidden="1" customWidth="1"/>
    <col min="9" max="9" width="72.7109375" style="5" customWidth="1"/>
    <col min="10" max="10" width="18.7109375" style="6" customWidth="1"/>
    <col min="11" max="66" width="10.7109375" style="5" customWidth="1"/>
    <col min="67" max="123" width="10.7109375" style="7" customWidth="1"/>
    <col min="124" max="126" width="10.7109375" style="8" customWidth="1"/>
    <col min="127" max="156" width="10.7109375" style="5" customWidth="1"/>
    <col min="157" max="16384" width="15.5703125" style="5"/>
  </cols>
  <sheetData>
    <row r="1" spans="2:158" s="1487" customFormat="1" ht="63.95" customHeight="1">
      <c r="B1" s="1582"/>
      <c r="E1" s="1488"/>
      <c r="G1" s="1488"/>
      <c r="H1" s="1488"/>
      <c r="I1" s="14" t="s">
        <v>1491</v>
      </c>
      <c r="J1" s="1488"/>
      <c r="K1" s="1488"/>
      <c r="L1" s="1488"/>
      <c r="M1" s="1488"/>
      <c r="N1" s="1488"/>
      <c r="O1" s="1488"/>
      <c r="P1" s="1488"/>
      <c r="Q1" s="1488"/>
      <c r="R1" s="1488"/>
      <c r="S1" s="1488"/>
      <c r="T1" s="1488"/>
      <c r="U1" s="1488"/>
      <c r="V1" s="1488"/>
      <c r="W1" s="1488"/>
      <c r="X1" s="1488"/>
      <c r="Y1" s="1488"/>
      <c r="Z1" s="1488"/>
      <c r="AA1" s="1488"/>
    </row>
    <row r="2" spans="2:158" s="1487" customFormat="1" ht="15.75" thickBot="1">
      <c r="B2" s="1582"/>
      <c r="E2" s="1488"/>
      <c r="G2" s="1488"/>
      <c r="H2" s="1488"/>
      <c r="I2" s="1488"/>
      <c r="J2" s="1488"/>
      <c r="K2" s="1488"/>
      <c r="L2" s="1488"/>
      <c r="M2" s="1488"/>
      <c r="N2" s="1488"/>
      <c r="O2" s="1488"/>
      <c r="P2" s="1488"/>
      <c r="Q2" s="1488"/>
      <c r="R2" s="1488"/>
      <c r="S2" s="1488"/>
      <c r="T2" s="1488"/>
      <c r="U2" s="1488"/>
      <c r="V2" s="1488"/>
      <c r="W2" s="1488"/>
      <c r="X2" s="1488"/>
      <c r="Y2" s="1488"/>
      <c r="Z2" s="1488"/>
      <c r="AA2" s="1488"/>
    </row>
    <row r="3" spans="2:158" ht="13.5" thickBot="1">
      <c r="B3" s="1583"/>
      <c r="C3" s="294"/>
      <c r="D3" s="1008"/>
      <c r="E3" s="1008"/>
      <c r="F3" s="1008"/>
      <c r="G3" s="1008"/>
      <c r="H3" s="1008"/>
      <c r="I3" s="294"/>
      <c r="J3" s="1444"/>
      <c r="K3" s="2978" t="s">
        <v>60</v>
      </c>
      <c r="L3" s="2979"/>
      <c r="M3" s="2979"/>
      <c r="N3" s="2979"/>
      <c r="O3" s="2979"/>
      <c r="P3" s="2979"/>
      <c r="Q3" s="2979"/>
      <c r="R3" s="2979"/>
      <c r="S3" s="2979"/>
      <c r="T3" s="2979"/>
      <c r="U3" s="2979"/>
      <c r="V3" s="2979"/>
      <c r="W3" s="2979"/>
      <c r="X3" s="2979"/>
      <c r="Y3" s="2979"/>
      <c r="Z3" s="2979"/>
      <c r="AA3" s="2979"/>
      <c r="AB3" s="2979"/>
      <c r="AC3" s="2979"/>
      <c r="AD3" s="2979"/>
      <c r="AE3" s="2979"/>
      <c r="AF3" s="2979"/>
      <c r="AG3" s="2979"/>
      <c r="AH3" s="2979"/>
      <c r="AI3" s="2979"/>
      <c r="AJ3" s="2979"/>
      <c r="AK3" s="2979"/>
      <c r="AL3" s="2979"/>
      <c r="AM3" s="2979"/>
      <c r="AN3" s="2979"/>
      <c r="AO3" s="2979"/>
      <c r="AP3" s="2979"/>
      <c r="AQ3" s="2979"/>
      <c r="AR3" s="2979"/>
      <c r="AS3" s="2979"/>
      <c r="AT3" s="2979"/>
      <c r="AU3" s="2979"/>
      <c r="AV3" s="2979"/>
      <c r="AW3" s="2979"/>
      <c r="AX3" s="2979"/>
      <c r="AY3" s="2979"/>
      <c r="AZ3" s="2979"/>
      <c r="BA3" s="2979"/>
      <c r="BB3" s="2979"/>
      <c r="BC3" s="2979"/>
      <c r="BD3" s="2979"/>
      <c r="BE3" s="2979"/>
      <c r="BF3" s="2979"/>
      <c r="BG3" s="2979"/>
      <c r="BH3" s="2979"/>
      <c r="BI3" s="2979"/>
      <c r="BJ3" s="2979"/>
      <c r="BK3" s="2979"/>
      <c r="BL3" s="2979"/>
      <c r="BM3" s="2979"/>
      <c r="BN3" s="2980"/>
      <c r="BO3" s="2978" t="s">
        <v>61</v>
      </c>
      <c r="BP3" s="2979"/>
      <c r="BQ3" s="2979"/>
      <c r="BR3" s="2979"/>
      <c r="BS3" s="2979"/>
      <c r="BT3" s="2979"/>
      <c r="BU3" s="2979"/>
      <c r="BV3" s="2979"/>
      <c r="BW3" s="2979"/>
      <c r="BX3" s="2979"/>
      <c r="BY3" s="2979"/>
      <c r="BZ3" s="2979"/>
      <c r="CA3" s="2979"/>
      <c r="CB3" s="2979"/>
      <c r="CC3" s="2979"/>
      <c r="CD3" s="2979"/>
      <c r="CE3" s="2979"/>
      <c r="CF3" s="2979"/>
      <c r="CG3" s="2979"/>
      <c r="CH3" s="2979"/>
      <c r="CI3" s="2979"/>
      <c r="CJ3" s="2979"/>
      <c r="CK3" s="2979"/>
      <c r="CL3" s="2979"/>
      <c r="CM3" s="2979"/>
      <c r="CN3" s="2979"/>
      <c r="CO3" s="2979"/>
      <c r="CP3" s="2979"/>
      <c r="CQ3" s="2979"/>
      <c r="CR3" s="2979"/>
      <c r="CS3" s="2979"/>
      <c r="CT3" s="2979"/>
      <c r="CU3" s="2979"/>
      <c r="CV3" s="2979"/>
      <c r="CW3" s="2979"/>
      <c r="CX3" s="2979"/>
      <c r="CY3" s="2979"/>
      <c r="CZ3" s="2979"/>
      <c r="DA3" s="2979"/>
      <c r="DB3" s="2979"/>
      <c r="DC3" s="2979"/>
      <c r="DD3" s="2979"/>
      <c r="DE3" s="2979"/>
      <c r="DF3" s="2979"/>
      <c r="DG3" s="2979"/>
      <c r="DH3" s="2979"/>
      <c r="DI3" s="2979"/>
      <c r="DJ3" s="2979"/>
      <c r="DK3" s="2979"/>
      <c r="DL3" s="2979"/>
      <c r="DM3" s="2979"/>
      <c r="DN3" s="2979"/>
      <c r="DO3" s="2979"/>
      <c r="DP3" s="2979"/>
      <c r="DQ3" s="2979"/>
      <c r="DR3" s="2979"/>
      <c r="DS3" s="2979"/>
      <c r="DT3" s="2979"/>
      <c r="DU3" s="2979"/>
      <c r="DV3" s="2980"/>
      <c r="DW3" s="2978" t="s">
        <v>932</v>
      </c>
      <c r="DX3" s="2979"/>
      <c r="DY3" s="2979"/>
      <c r="DZ3" s="2979"/>
      <c r="EA3" s="2979"/>
      <c r="EB3" s="2979"/>
      <c r="EC3" s="2979"/>
      <c r="ED3" s="2979"/>
      <c r="EE3" s="2979"/>
      <c r="EF3" s="2979"/>
      <c r="EG3" s="2979"/>
      <c r="EH3" s="2979"/>
      <c r="EI3" s="2979"/>
      <c r="EJ3" s="2979"/>
      <c r="EK3" s="2979"/>
      <c r="EL3" s="2979"/>
      <c r="EM3" s="2979"/>
      <c r="EN3" s="2979"/>
      <c r="EO3" s="2979"/>
      <c r="EP3" s="2979"/>
      <c r="EQ3" s="2979"/>
      <c r="ER3" s="2979"/>
      <c r="ES3" s="2979"/>
      <c r="ET3" s="2979"/>
      <c r="EU3" s="2979"/>
      <c r="EV3" s="2979"/>
      <c r="EW3" s="2979"/>
      <c r="EX3" s="2979"/>
      <c r="EY3" s="2979"/>
      <c r="EZ3" s="2980"/>
    </row>
    <row r="4" spans="2:158" s="327" customFormat="1" ht="15" thickBot="1">
      <c r="C4" s="2530"/>
      <c r="D4" s="2531"/>
      <c r="E4" s="2532"/>
      <c r="F4" s="1008"/>
      <c r="G4" s="1008"/>
      <c r="H4" s="1008"/>
      <c r="I4" s="294"/>
      <c r="J4" s="1444"/>
      <c r="K4" s="2978" t="s">
        <v>62</v>
      </c>
      <c r="L4" s="2979"/>
      <c r="M4" s="2979"/>
      <c r="N4" s="2979"/>
      <c r="O4" s="2979"/>
      <c r="P4" s="2979"/>
      <c r="Q4" s="2979"/>
      <c r="R4" s="2979"/>
      <c r="S4" s="2979"/>
      <c r="T4" s="2979"/>
      <c r="U4" s="2979"/>
      <c r="V4" s="2979"/>
      <c r="W4" s="2979"/>
      <c r="X4" s="2979"/>
      <c r="Y4" s="2979"/>
      <c r="Z4" s="2980"/>
      <c r="AA4" s="2978" t="s">
        <v>63</v>
      </c>
      <c r="AB4" s="2979"/>
      <c r="AC4" s="2979"/>
      <c r="AD4" s="2979"/>
      <c r="AE4" s="2979"/>
      <c r="AF4" s="2979"/>
      <c r="AG4" s="2979"/>
      <c r="AH4" s="2979"/>
      <c r="AI4" s="2979"/>
      <c r="AJ4" s="2980"/>
      <c r="AK4" s="2979" t="s">
        <v>66</v>
      </c>
      <c r="AL4" s="2979"/>
      <c r="AM4" s="2979"/>
      <c r="AN4" s="2979"/>
      <c r="AO4" s="2979"/>
      <c r="AP4" s="2979"/>
      <c r="AQ4" s="2979"/>
      <c r="AR4" s="2979"/>
      <c r="AS4" s="2979"/>
      <c r="AT4" s="2979"/>
      <c r="AU4" s="2979"/>
      <c r="AV4" s="2979"/>
      <c r="AW4" s="2979"/>
      <c r="AX4" s="2979"/>
      <c r="AY4" s="2980"/>
      <c r="AZ4" s="2979" t="s">
        <v>64</v>
      </c>
      <c r="BA4" s="2979"/>
      <c r="BB4" s="2979"/>
      <c r="BC4" s="2979"/>
      <c r="BD4" s="2979"/>
      <c r="BE4" s="2979"/>
      <c r="BF4" s="2979"/>
      <c r="BG4" s="2979"/>
      <c r="BH4" s="2979"/>
      <c r="BI4" s="2979"/>
      <c r="BJ4" s="2979"/>
      <c r="BK4" s="2979"/>
      <c r="BL4" s="2979"/>
      <c r="BM4" s="2979"/>
      <c r="BN4" s="2980"/>
      <c r="BO4" s="2978" t="s">
        <v>65</v>
      </c>
      <c r="BP4" s="2979"/>
      <c r="BQ4" s="2979"/>
      <c r="BR4" s="2979"/>
      <c r="BS4" s="2979"/>
      <c r="BT4" s="2979"/>
      <c r="BU4" s="2979"/>
      <c r="BV4" s="2979"/>
      <c r="BW4" s="2979"/>
      <c r="BX4" s="2979"/>
      <c r="BY4" s="2979"/>
      <c r="BZ4" s="2979"/>
      <c r="CA4" s="2979"/>
      <c r="CB4" s="2979"/>
      <c r="CC4" s="2979"/>
      <c r="CD4" s="2979"/>
      <c r="CE4" s="2979"/>
      <c r="CF4" s="2979"/>
      <c r="CG4" s="2979"/>
      <c r="CH4" s="2980"/>
      <c r="CI4" s="2978" t="s">
        <v>63</v>
      </c>
      <c r="CJ4" s="2979"/>
      <c r="CK4" s="2979"/>
      <c r="CL4" s="2979"/>
      <c r="CM4" s="2979"/>
      <c r="CN4" s="2979"/>
      <c r="CO4" s="2979"/>
      <c r="CP4" s="2979"/>
      <c r="CQ4" s="2979"/>
      <c r="CR4" s="2980"/>
      <c r="CS4" s="2978" t="s">
        <v>66</v>
      </c>
      <c r="CT4" s="2979"/>
      <c r="CU4" s="2979"/>
      <c r="CV4" s="2979"/>
      <c r="CW4" s="2979"/>
      <c r="CX4" s="2979"/>
      <c r="CY4" s="2979"/>
      <c r="CZ4" s="2979"/>
      <c r="DA4" s="2979"/>
      <c r="DB4" s="2979"/>
      <c r="DC4" s="2979"/>
      <c r="DD4" s="2979"/>
      <c r="DE4" s="2979"/>
      <c r="DF4" s="2979"/>
      <c r="DG4" s="2980"/>
      <c r="DH4" s="2978" t="s">
        <v>64</v>
      </c>
      <c r="DI4" s="2979"/>
      <c r="DJ4" s="2979"/>
      <c r="DK4" s="2979"/>
      <c r="DL4" s="2979"/>
      <c r="DM4" s="2979"/>
      <c r="DN4" s="2979"/>
      <c r="DO4" s="2979"/>
      <c r="DP4" s="2979"/>
      <c r="DQ4" s="2979"/>
      <c r="DR4" s="2979"/>
      <c r="DS4" s="2979"/>
      <c r="DT4" s="2979"/>
      <c r="DU4" s="2979"/>
      <c r="DV4" s="2980"/>
      <c r="DW4" s="2978" t="s">
        <v>855</v>
      </c>
      <c r="DX4" s="2979"/>
      <c r="DY4" s="2979"/>
      <c r="DZ4" s="2979"/>
      <c r="EA4" s="2979"/>
      <c r="EB4" s="2979"/>
      <c r="EC4" s="2979"/>
      <c r="ED4" s="2979"/>
      <c r="EE4" s="2979"/>
      <c r="EF4" s="2979"/>
      <c r="EG4" s="2979"/>
      <c r="EH4" s="2979"/>
      <c r="EI4" s="2979"/>
      <c r="EJ4" s="2979"/>
      <c r="EK4" s="2980"/>
      <c r="EL4" s="2981" t="s">
        <v>856</v>
      </c>
      <c r="EM4" s="2982"/>
      <c r="EN4" s="2982"/>
      <c r="EO4" s="2982"/>
      <c r="EP4" s="2982"/>
      <c r="EQ4" s="2982"/>
      <c r="ER4" s="2982"/>
      <c r="ES4" s="2982"/>
      <c r="ET4" s="2982"/>
      <c r="EU4" s="2982"/>
      <c r="EV4" s="2982"/>
      <c r="EW4" s="2982"/>
      <c r="EX4" s="2982"/>
      <c r="EY4" s="2982"/>
      <c r="EZ4" s="2983"/>
    </row>
    <row r="5" spans="2:158" s="12" customFormat="1" ht="58.5" customHeight="1" thickBot="1">
      <c r="C5" s="2533"/>
      <c r="D5" s="2531"/>
      <c r="E5" s="2534"/>
      <c r="F5" s="1489"/>
      <c r="G5" s="1489"/>
      <c r="H5" s="1489"/>
      <c r="I5" s="1445"/>
      <c r="J5" s="1445"/>
      <c r="K5" s="2969" t="s">
        <v>570</v>
      </c>
      <c r="L5" s="2970"/>
      <c r="M5" s="2970"/>
      <c r="N5" s="2970"/>
      <c r="O5" s="2970"/>
      <c r="P5" s="2971"/>
      <c r="Q5" s="2969" t="s">
        <v>68</v>
      </c>
      <c r="R5" s="2971"/>
      <c r="S5" s="2969" t="s">
        <v>69</v>
      </c>
      <c r="T5" s="2970"/>
      <c r="U5" s="2970"/>
      <c r="V5" s="2970"/>
      <c r="W5" s="2970"/>
      <c r="X5" s="2970"/>
      <c r="Y5" s="2970"/>
      <c r="Z5" s="2971"/>
      <c r="AA5" s="2969" t="s">
        <v>571</v>
      </c>
      <c r="AB5" s="2970"/>
      <c r="AC5" s="2970"/>
      <c r="AD5" s="2970"/>
      <c r="AE5" s="2970"/>
      <c r="AF5" s="2970"/>
      <c r="AG5" s="2970"/>
      <c r="AH5" s="2970"/>
      <c r="AI5" s="2970"/>
      <c r="AJ5" s="2971"/>
      <c r="AK5" s="2972" t="s">
        <v>70</v>
      </c>
      <c r="AL5" s="2973"/>
      <c r="AM5" s="2974"/>
      <c r="AN5" s="2969" t="s">
        <v>71</v>
      </c>
      <c r="AO5" s="2970"/>
      <c r="AP5" s="2970"/>
      <c r="AQ5" s="2970"/>
      <c r="AR5" s="2970"/>
      <c r="AS5" s="2970"/>
      <c r="AT5" s="2970"/>
      <c r="AU5" s="2970"/>
      <c r="AV5" s="2971"/>
      <c r="AW5" s="2972" t="s">
        <v>926</v>
      </c>
      <c r="AX5" s="2973"/>
      <c r="AY5" s="2974"/>
      <c r="AZ5" s="2972" t="s">
        <v>70</v>
      </c>
      <c r="BA5" s="2973"/>
      <c r="BB5" s="2974"/>
      <c r="BC5" s="2969" t="s">
        <v>71</v>
      </c>
      <c r="BD5" s="2970"/>
      <c r="BE5" s="2970"/>
      <c r="BF5" s="2970"/>
      <c r="BG5" s="2970"/>
      <c r="BH5" s="2970"/>
      <c r="BI5" s="2970"/>
      <c r="BJ5" s="2970"/>
      <c r="BK5" s="2971"/>
      <c r="BL5" s="2972" t="s">
        <v>926</v>
      </c>
      <c r="BM5" s="2973"/>
      <c r="BN5" s="2974"/>
      <c r="BO5" s="2972" t="s">
        <v>570</v>
      </c>
      <c r="BP5" s="2973"/>
      <c r="BQ5" s="2973"/>
      <c r="BR5" s="2973"/>
      <c r="BS5" s="2973"/>
      <c r="BT5" s="2973"/>
      <c r="BU5" s="2973"/>
      <c r="BV5" s="2972" t="s">
        <v>68</v>
      </c>
      <c r="BW5" s="2974"/>
      <c r="BX5" s="2969" t="s">
        <v>72</v>
      </c>
      <c r="BY5" s="2970"/>
      <c r="BZ5" s="2970"/>
      <c r="CA5" s="2970"/>
      <c r="CB5" s="2970"/>
      <c r="CC5" s="2970"/>
      <c r="CD5" s="2970"/>
      <c r="CE5" s="2970"/>
      <c r="CF5" s="2970"/>
      <c r="CG5" s="2970"/>
      <c r="CH5" s="2971"/>
      <c r="CI5" s="2969" t="s">
        <v>571</v>
      </c>
      <c r="CJ5" s="2970"/>
      <c r="CK5" s="2970"/>
      <c r="CL5" s="2970"/>
      <c r="CM5" s="2970"/>
      <c r="CN5" s="2970"/>
      <c r="CO5" s="2970"/>
      <c r="CP5" s="2970"/>
      <c r="CQ5" s="2970"/>
      <c r="CR5" s="2971"/>
      <c r="CS5" s="2972" t="s">
        <v>70</v>
      </c>
      <c r="CT5" s="2973"/>
      <c r="CU5" s="2973"/>
      <c r="CV5" s="2969" t="s">
        <v>71</v>
      </c>
      <c r="CW5" s="2970"/>
      <c r="CX5" s="2970"/>
      <c r="CY5" s="2970"/>
      <c r="CZ5" s="2970"/>
      <c r="DA5" s="2970"/>
      <c r="DB5" s="2970"/>
      <c r="DC5" s="2970"/>
      <c r="DD5" s="2971"/>
      <c r="DE5" s="2972" t="s">
        <v>926</v>
      </c>
      <c r="DF5" s="2973"/>
      <c r="DG5" s="2974"/>
      <c r="DH5" s="2972" t="s">
        <v>70</v>
      </c>
      <c r="DI5" s="2973"/>
      <c r="DJ5" s="2974"/>
      <c r="DK5" s="2969" t="s">
        <v>71</v>
      </c>
      <c r="DL5" s="2970"/>
      <c r="DM5" s="2970"/>
      <c r="DN5" s="2970"/>
      <c r="DO5" s="2970"/>
      <c r="DP5" s="2970"/>
      <c r="DQ5" s="2970"/>
      <c r="DR5" s="2970"/>
      <c r="DS5" s="2971"/>
      <c r="DT5" s="2972" t="s">
        <v>926</v>
      </c>
      <c r="DU5" s="2973"/>
      <c r="DV5" s="2973"/>
      <c r="DW5" s="2969" t="s">
        <v>857</v>
      </c>
      <c r="DX5" s="2970"/>
      <c r="DY5" s="2970"/>
      <c r="DZ5" s="2970"/>
      <c r="EA5" s="2970"/>
      <c r="EB5" s="2970"/>
      <c r="EC5" s="2970"/>
      <c r="ED5" s="2970"/>
      <c r="EE5" s="2971"/>
      <c r="EF5" s="2972" t="s">
        <v>858</v>
      </c>
      <c r="EG5" s="2973"/>
      <c r="EH5" s="2973"/>
      <c r="EI5" s="2972" t="s">
        <v>859</v>
      </c>
      <c r="EJ5" s="2973"/>
      <c r="EK5" s="2974"/>
      <c r="EL5" s="2969" t="s">
        <v>860</v>
      </c>
      <c r="EM5" s="2970"/>
      <c r="EN5" s="2970"/>
      <c r="EO5" s="2970"/>
      <c r="EP5" s="2970"/>
      <c r="EQ5" s="2970"/>
      <c r="ER5" s="2970"/>
      <c r="ES5" s="2970"/>
      <c r="ET5" s="2971"/>
      <c r="EU5" s="2972" t="s">
        <v>858</v>
      </c>
      <c r="EV5" s="2973"/>
      <c r="EW5" s="2974"/>
      <c r="EX5" s="2973" t="s">
        <v>861</v>
      </c>
      <c r="EY5" s="2973"/>
      <c r="EZ5" s="2974"/>
    </row>
    <row r="6" spans="2:158" s="12" customFormat="1" ht="23.25" customHeight="1" thickBot="1">
      <c r="B6" s="1445"/>
      <c r="C6" s="1445"/>
      <c r="D6" s="1445"/>
      <c r="E6" s="1445"/>
      <c r="F6" s="1445"/>
      <c r="G6" s="1445"/>
      <c r="H6" s="1445"/>
      <c r="I6" s="1445"/>
      <c r="J6" s="1446"/>
      <c r="K6" s="2969">
        <v>2015</v>
      </c>
      <c r="L6" s="2970"/>
      <c r="M6" s="2970"/>
      <c r="N6" s="2970"/>
      <c r="O6" s="2970"/>
      <c r="P6" s="2970"/>
      <c r="Q6" s="2970"/>
      <c r="R6" s="2971"/>
      <c r="S6" s="2969">
        <v>2016</v>
      </c>
      <c r="T6" s="2970"/>
      <c r="U6" s="2970"/>
      <c r="V6" s="2971"/>
      <c r="W6" s="2969">
        <v>2017</v>
      </c>
      <c r="X6" s="2971"/>
      <c r="Y6" s="2969">
        <v>2018</v>
      </c>
      <c r="Z6" s="2971"/>
      <c r="AA6" s="2969">
        <v>2016</v>
      </c>
      <c r="AB6" s="2970"/>
      <c r="AC6" s="2970"/>
      <c r="AD6" s="2971"/>
      <c r="AE6" s="2970">
        <v>2017</v>
      </c>
      <c r="AF6" s="2970"/>
      <c r="AG6" s="2971"/>
      <c r="AH6" s="2969">
        <v>2018</v>
      </c>
      <c r="AI6" s="2970"/>
      <c r="AJ6" s="2971"/>
      <c r="AK6" s="2975"/>
      <c r="AL6" s="2976"/>
      <c r="AM6" s="2977"/>
      <c r="AN6" s="2969">
        <v>2016</v>
      </c>
      <c r="AO6" s="2970"/>
      <c r="AP6" s="2971"/>
      <c r="AQ6" s="2969">
        <v>2017</v>
      </c>
      <c r="AR6" s="2970"/>
      <c r="AS6" s="2971"/>
      <c r="AT6" s="2969">
        <v>2018</v>
      </c>
      <c r="AU6" s="2970"/>
      <c r="AV6" s="2971"/>
      <c r="AW6" s="2975"/>
      <c r="AX6" s="2976"/>
      <c r="AY6" s="2977"/>
      <c r="AZ6" s="2975"/>
      <c r="BA6" s="2976"/>
      <c r="BB6" s="2977"/>
      <c r="BC6" s="2969">
        <v>2016</v>
      </c>
      <c r="BD6" s="2970"/>
      <c r="BE6" s="2971"/>
      <c r="BF6" s="2969">
        <v>2017</v>
      </c>
      <c r="BG6" s="2970"/>
      <c r="BH6" s="2971"/>
      <c r="BI6" s="2969">
        <v>2018</v>
      </c>
      <c r="BJ6" s="2970"/>
      <c r="BK6" s="2971"/>
      <c r="BL6" s="2975"/>
      <c r="BM6" s="2976"/>
      <c r="BN6" s="2977"/>
      <c r="BO6" s="2975"/>
      <c r="BP6" s="2976"/>
      <c r="BQ6" s="2976"/>
      <c r="BR6" s="2976"/>
      <c r="BS6" s="2976"/>
      <c r="BT6" s="2976"/>
      <c r="BU6" s="2976"/>
      <c r="BV6" s="2975"/>
      <c r="BW6" s="2977"/>
      <c r="BX6" s="2969">
        <v>2016</v>
      </c>
      <c r="BY6" s="2970"/>
      <c r="BZ6" s="2970"/>
      <c r="CA6" s="2970"/>
      <c r="CB6" s="2971"/>
      <c r="CC6" s="2969">
        <v>2017</v>
      </c>
      <c r="CD6" s="2970"/>
      <c r="CE6" s="2971"/>
      <c r="CF6" s="2969">
        <v>2018</v>
      </c>
      <c r="CG6" s="2970"/>
      <c r="CH6" s="2971"/>
      <c r="CI6" s="2969">
        <v>2016</v>
      </c>
      <c r="CJ6" s="2970"/>
      <c r="CK6" s="2970"/>
      <c r="CL6" s="2971"/>
      <c r="CM6" s="2969">
        <v>2017</v>
      </c>
      <c r="CN6" s="2970"/>
      <c r="CO6" s="2971"/>
      <c r="CP6" s="2969">
        <v>2018</v>
      </c>
      <c r="CQ6" s="2970"/>
      <c r="CR6" s="2971"/>
      <c r="CS6" s="2975"/>
      <c r="CT6" s="2976"/>
      <c r="CU6" s="2976"/>
      <c r="CV6" s="2969">
        <v>2016</v>
      </c>
      <c r="CW6" s="2970"/>
      <c r="CX6" s="2971"/>
      <c r="CY6" s="2969">
        <v>2017</v>
      </c>
      <c r="CZ6" s="2970"/>
      <c r="DA6" s="2971"/>
      <c r="DB6" s="2969">
        <v>2018</v>
      </c>
      <c r="DC6" s="2970"/>
      <c r="DD6" s="2971"/>
      <c r="DE6" s="2975"/>
      <c r="DF6" s="2976"/>
      <c r="DG6" s="2977"/>
      <c r="DH6" s="2975"/>
      <c r="DI6" s="2976"/>
      <c r="DJ6" s="2977"/>
      <c r="DK6" s="2969">
        <v>2016</v>
      </c>
      <c r="DL6" s="2970"/>
      <c r="DM6" s="2971"/>
      <c r="DN6" s="2969">
        <v>2017</v>
      </c>
      <c r="DO6" s="2970"/>
      <c r="DP6" s="2971"/>
      <c r="DQ6" s="2969">
        <v>2018</v>
      </c>
      <c r="DR6" s="2970"/>
      <c r="DS6" s="2971"/>
      <c r="DT6" s="2975"/>
      <c r="DU6" s="2976"/>
      <c r="DV6" s="2976"/>
      <c r="DW6" s="2969">
        <v>2016</v>
      </c>
      <c r="DX6" s="2970"/>
      <c r="DY6" s="2971"/>
      <c r="DZ6" s="2969">
        <v>2017</v>
      </c>
      <c r="EA6" s="2970"/>
      <c r="EB6" s="2971"/>
      <c r="EC6" s="2969">
        <v>2018</v>
      </c>
      <c r="ED6" s="2970"/>
      <c r="EE6" s="2971"/>
      <c r="EF6" s="2975"/>
      <c r="EG6" s="2976"/>
      <c r="EH6" s="2976"/>
      <c r="EI6" s="2975"/>
      <c r="EJ6" s="2976"/>
      <c r="EK6" s="2977"/>
      <c r="EL6" s="2969">
        <v>2016</v>
      </c>
      <c r="EM6" s="2970"/>
      <c r="EN6" s="2971"/>
      <c r="EO6" s="2969">
        <v>2017</v>
      </c>
      <c r="EP6" s="2970"/>
      <c r="EQ6" s="2971"/>
      <c r="ER6" s="2969">
        <v>2018</v>
      </c>
      <c r="ES6" s="2970"/>
      <c r="ET6" s="2971"/>
      <c r="EU6" s="2975"/>
      <c r="EV6" s="2976"/>
      <c r="EW6" s="2977"/>
      <c r="EX6" s="2976"/>
      <c r="EY6" s="2976"/>
      <c r="EZ6" s="2977"/>
    </row>
    <row r="7" spans="2:158" s="12" customFormat="1" ht="23.25" hidden="1" customHeight="1" thickBot="1">
      <c r="B7" s="1445"/>
      <c r="C7" s="1445"/>
      <c r="D7" s="1445"/>
      <c r="E7" s="1445"/>
      <c r="F7" s="1445"/>
      <c r="G7" s="1445"/>
      <c r="H7" s="1445"/>
      <c r="I7" s="1445"/>
      <c r="J7" s="1446"/>
      <c r="K7" s="2389">
        <v>1</v>
      </c>
      <c r="L7" s="2390">
        <v>2</v>
      </c>
      <c r="M7" s="2390">
        <v>3</v>
      </c>
      <c r="N7" s="2390">
        <v>4</v>
      </c>
      <c r="O7" s="2390">
        <v>5</v>
      </c>
      <c r="P7" s="2390">
        <v>6</v>
      </c>
      <c r="Q7" s="2390">
        <v>7</v>
      </c>
      <c r="R7" s="2529">
        <v>8</v>
      </c>
      <c r="S7" s="2389">
        <v>9</v>
      </c>
      <c r="T7" s="2390">
        <v>10</v>
      </c>
      <c r="U7" s="2390">
        <v>11</v>
      </c>
      <c r="V7" s="2529">
        <v>12</v>
      </c>
      <c r="W7" s="2389">
        <v>13</v>
      </c>
      <c r="X7" s="2529">
        <v>14</v>
      </c>
      <c r="Y7" s="2389">
        <v>15</v>
      </c>
      <c r="Z7" s="2529">
        <v>16</v>
      </c>
      <c r="AA7" s="2389">
        <v>17</v>
      </c>
      <c r="AB7" s="2390">
        <v>18</v>
      </c>
      <c r="AC7" s="2390">
        <v>19</v>
      </c>
      <c r="AD7" s="2529">
        <v>20</v>
      </c>
      <c r="AE7" s="2390">
        <v>21</v>
      </c>
      <c r="AF7" s="2390">
        <v>22</v>
      </c>
      <c r="AG7" s="2390">
        <v>23</v>
      </c>
      <c r="AH7" s="1586">
        <v>24</v>
      </c>
      <c r="AI7" s="1586">
        <v>25</v>
      </c>
      <c r="AJ7" s="1586">
        <v>26</v>
      </c>
      <c r="AK7" s="2390">
        <v>27</v>
      </c>
      <c r="AL7" s="2390">
        <v>28</v>
      </c>
      <c r="AM7" s="2390">
        <v>29</v>
      </c>
      <c r="AN7" s="2390">
        <v>33</v>
      </c>
      <c r="AO7" s="2390">
        <v>34</v>
      </c>
      <c r="AP7" s="2390">
        <v>35</v>
      </c>
      <c r="AQ7" s="2390">
        <v>36</v>
      </c>
      <c r="AR7" s="2390">
        <v>37</v>
      </c>
      <c r="AS7" s="2390">
        <v>38</v>
      </c>
      <c r="AT7" s="2390">
        <v>39</v>
      </c>
      <c r="AU7" s="2390">
        <v>40</v>
      </c>
      <c r="AV7" s="2390">
        <v>41</v>
      </c>
      <c r="AW7" s="2390">
        <v>42</v>
      </c>
      <c r="AX7" s="2390">
        <v>43</v>
      </c>
      <c r="AY7" s="2390">
        <v>44</v>
      </c>
      <c r="AZ7" s="2390">
        <v>45</v>
      </c>
      <c r="BA7" s="2390">
        <v>46</v>
      </c>
      <c r="BB7" s="2390">
        <v>47</v>
      </c>
      <c r="BC7" s="2390">
        <v>51</v>
      </c>
      <c r="BD7" s="2390">
        <v>52</v>
      </c>
      <c r="BE7" s="2390">
        <v>53</v>
      </c>
      <c r="BF7" s="2390">
        <v>54</v>
      </c>
      <c r="BG7" s="2390">
        <v>55</v>
      </c>
      <c r="BH7" s="2390">
        <v>56</v>
      </c>
      <c r="BI7" s="2390">
        <v>57</v>
      </c>
      <c r="BJ7" s="2390">
        <v>58</v>
      </c>
      <c r="BK7" s="2390">
        <v>59</v>
      </c>
      <c r="BL7" s="2390">
        <v>60</v>
      </c>
      <c r="BM7" s="2390">
        <v>61</v>
      </c>
      <c r="BN7" s="2390">
        <v>62</v>
      </c>
      <c r="BO7" s="2390">
        <v>63</v>
      </c>
      <c r="BP7" s="2390">
        <v>64</v>
      </c>
      <c r="BQ7" s="2390">
        <v>65</v>
      </c>
      <c r="BR7" s="2390">
        <v>66</v>
      </c>
      <c r="BS7" s="2390">
        <v>67</v>
      </c>
      <c r="BT7" s="2390">
        <v>68</v>
      </c>
      <c r="BU7" s="2390">
        <v>69</v>
      </c>
      <c r="BV7" s="2390">
        <v>70</v>
      </c>
      <c r="BW7" s="2390">
        <v>71</v>
      </c>
      <c r="BX7" s="2390">
        <v>72</v>
      </c>
      <c r="BY7" s="2390">
        <v>73</v>
      </c>
      <c r="BZ7" s="2390">
        <v>74</v>
      </c>
      <c r="CA7" s="2390">
        <v>75</v>
      </c>
      <c r="CB7" s="2390">
        <v>76</v>
      </c>
      <c r="CC7" s="2390">
        <v>77</v>
      </c>
      <c r="CD7" s="2390">
        <v>78</v>
      </c>
      <c r="CE7" s="2390">
        <v>79</v>
      </c>
      <c r="CF7" s="2390">
        <v>80</v>
      </c>
      <c r="CG7" s="2390">
        <v>81</v>
      </c>
      <c r="CH7" s="2390">
        <v>82</v>
      </c>
      <c r="CI7" s="2390">
        <v>83</v>
      </c>
      <c r="CJ7" s="2390">
        <v>84</v>
      </c>
      <c r="CK7" s="2390">
        <v>85</v>
      </c>
      <c r="CL7" s="2390">
        <v>86</v>
      </c>
      <c r="CM7" s="2390">
        <v>87</v>
      </c>
      <c r="CN7" s="2390">
        <v>88</v>
      </c>
      <c r="CO7" s="2390">
        <v>89</v>
      </c>
      <c r="CP7" s="2390">
        <v>90</v>
      </c>
      <c r="CQ7" s="2390">
        <v>91</v>
      </c>
      <c r="CR7" s="2390">
        <v>92</v>
      </c>
      <c r="CS7" s="2390">
        <v>93</v>
      </c>
      <c r="CT7" s="2390">
        <v>94</v>
      </c>
      <c r="CU7" s="2390">
        <v>95</v>
      </c>
      <c r="CV7" s="2390">
        <v>99</v>
      </c>
      <c r="CW7" s="2390">
        <v>100</v>
      </c>
      <c r="CX7" s="2390">
        <v>101</v>
      </c>
      <c r="CY7" s="2390">
        <v>102</v>
      </c>
      <c r="CZ7" s="2390">
        <v>103</v>
      </c>
      <c r="DA7" s="2390">
        <v>104</v>
      </c>
      <c r="DB7" s="2390">
        <v>105</v>
      </c>
      <c r="DC7" s="2390">
        <v>106</v>
      </c>
      <c r="DD7" s="2390">
        <v>107</v>
      </c>
      <c r="DE7" s="2390">
        <v>108</v>
      </c>
      <c r="DF7" s="2390">
        <v>109</v>
      </c>
      <c r="DG7" s="2390">
        <v>110</v>
      </c>
      <c r="DH7" s="2390">
        <v>111</v>
      </c>
      <c r="DI7" s="2390">
        <v>112</v>
      </c>
      <c r="DJ7" s="2390">
        <v>113</v>
      </c>
      <c r="DK7" s="2390">
        <v>117</v>
      </c>
      <c r="DL7" s="2390">
        <v>118</v>
      </c>
      <c r="DM7" s="2390">
        <v>119</v>
      </c>
      <c r="DN7" s="2390">
        <v>120</v>
      </c>
      <c r="DO7" s="2390">
        <v>121</v>
      </c>
      <c r="DP7" s="2390">
        <v>122</v>
      </c>
      <c r="DQ7" s="2390">
        <v>123</v>
      </c>
      <c r="DR7" s="2390">
        <v>124</v>
      </c>
      <c r="DS7" s="2390">
        <v>125</v>
      </c>
      <c r="DT7" s="2390">
        <v>126</v>
      </c>
      <c r="DU7" s="2390">
        <v>127</v>
      </c>
      <c r="DV7" s="2390">
        <v>128</v>
      </c>
      <c r="DW7" s="2390">
        <v>129</v>
      </c>
      <c r="DX7" s="2390">
        <v>130</v>
      </c>
      <c r="DY7" s="2390">
        <v>131</v>
      </c>
      <c r="DZ7" s="2390">
        <v>132</v>
      </c>
      <c r="EA7" s="2390">
        <v>133</v>
      </c>
      <c r="EB7" s="2390">
        <v>134</v>
      </c>
      <c r="EC7" s="2390">
        <v>135</v>
      </c>
      <c r="ED7" s="2390">
        <v>136</v>
      </c>
      <c r="EE7" s="2390">
        <v>137</v>
      </c>
      <c r="EF7" s="2390">
        <v>138</v>
      </c>
      <c r="EG7" s="2390">
        <v>139</v>
      </c>
      <c r="EH7" s="2390">
        <v>140</v>
      </c>
      <c r="EI7" s="2390">
        <v>141</v>
      </c>
      <c r="EJ7" s="2390">
        <v>142</v>
      </c>
      <c r="EK7" s="2390">
        <v>143</v>
      </c>
      <c r="EL7" s="2390">
        <v>144</v>
      </c>
      <c r="EM7" s="2390">
        <v>145</v>
      </c>
      <c r="EN7" s="2390">
        <v>146</v>
      </c>
      <c r="EO7" s="2390">
        <v>147</v>
      </c>
      <c r="EP7" s="2390">
        <v>148</v>
      </c>
      <c r="EQ7" s="2390">
        <v>149</v>
      </c>
      <c r="ER7" s="2390">
        <v>150</v>
      </c>
      <c r="ES7" s="2390">
        <v>151</v>
      </c>
      <c r="ET7" s="2390">
        <v>152</v>
      </c>
      <c r="EU7" s="2390">
        <v>153</v>
      </c>
      <c r="EV7" s="2390">
        <v>154</v>
      </c>
      <c r="EW7" s="2390">
        <v>155</v>
      </c>
      <c r="EX7" s="2390">
        <v>156</v>
      </c>
      <c r="EY7" s="2390">
        <v>157</v>
      </c>
      <c r="EZ7" s="2529">
        <v>158</v>
      </c>
    </row>
    <row r="8" spans="2:158" s="12" customFormat="1" ht="128.25" thickBot="1">
      <c r="B8" s="1474" t="s">
        <v>1201</v>
      </c>
      <c r="C8" s="1473" t="s">
        <v>52</v>
      </c>
      <c r="D8" s="1473" t="s">
        <v>1165</v>
      </c>
      <c r="E8" s="1473" t="s">
        <v>1306</v>
      </c>
      <c r="F8" s="1474" t="s">
        <v>1236</v>
      </c>
      <c r="G8" s="1474" t="s">
        <v>1166</v>
      </c>
      <c r="H8" s="1474" t="s">
        <v>1167</v>
      </c>
      <c r="I8" s="1473" t="s">
        <v>1168</v>
      </c>
      <c r="J8" s="2550" t="s">
        <v>67</v>
      </c>
      <c r="K8" s="2391" t="s">
        <v>1314</v>
      </c>
      <c r="L8" s="2392" t="s">
        <v>1315</v>
      </c>
      <c r="M8" s="2392" t="s">
        <v>1316</v>
      </c>
      <c r="N8" s="2392" t="s">
        <v>1317</v>
      </c>
      <c r="O8" s="2392" t="s">
        <v>1318</v>
      </c>
      <c r="P8" s="2394" t="s">
        <v>73</v>
      </c>
      <c r="Q8" s="2391" t="s">
        <v>1319</v>
      </c>
      <c r="R8" s="2393" t="s">
        <v>1320</v>
      </c>
      <c r="S8" s="2558" t="s">
        <v>1321</v>
      </c>
      <c r="T8" s="2392" t="s">
        <v>1322</v>
      </c>
      <c r="U8" s="2392" t="s">
        <v>1323</v>
      </c>
      <c r="V8" s="2394" t="s">
        <v>75</v>
      </c>
      <c r="W8" s="2391" t="s">
        <v>1321</v>
      </c>
      <c r="X8" s="2393" t="s">
        <v>75</v>
      </c>
      <c r="Y8" s="2391" t="s">
        <v>1321</v>
      </c>
      <c r="Z8" s="2393" t="s">
        <v>75</v>
      </c>
      <c r="AA8" s="2558" t="s">
        <v>76</v>
      </c>
      <c r="AB8" s="2392" t="s">
        <v>77</v>
      </c>
      <c r="AC8" s="2392" t="s">
        <v>78</v>
      </c>
      <c r="AD8" s="2394" t="s">
        <v>79</v>
      </c>
      <c r="AE8" s="2391" t="s">
        <v>77</v>
      </c>
      <c r="AF8" s="2392" t="s">
        <v>78</v>
      </c>
      <c r="AG8" s="2393" t="s">
        <v>79</v>
      </c>
      <c r="AH8" s="2391" t="s">
        <v>77</v>
      </c>
      <c r="AI8" s="2392" t="s">
        <v>78</v>
      </c>
      <c r="AJ8" s="2393" t="s">
        <v>79</v>
      </c>
      <c r="AK8" s="2391">
        <v>2016</v>
      </c>
      <c r="AL8" s="2392">
        <v>2017</v>
      </c>
      <c r="AM8" s="2393">
        <v>2018</v>
      </c>
      <c r="AN8" s="2391" t="s">
        <v>77</v>
      </c>
      <c r="AO8" s="2392" t="s">
        <v>78</v>
      </c>
      <c r="AP8" s="2393" t="s">
        <v>79</v>
      </c>
      <c r="AQ8" s="2391" t="s">
        <v>77</v>
      </c>
      <c r="AR8" s="2392" t="s">
        <v>78</v>
      </c>
      <c r="AS8" s="2393" t="s">
        <v>79</v>
      </c>
      <c r="AT8" s="2391" t="s">
        <v>77</v>
      </c>
      <c r="AU8" s="2392" t="s">
        <v>78</v>
      </c>
      <c r="AV8" s="2393" t="s">
        <v>79</v>
      </c>
      <c r="AW8" s="2391">
        <v>2016</v>
      </c>
      <c r="AX8" s="2392">
        <v>2017</v>
      </c>
      <c r="AY8" s="2393">
        <v>2018</v>
      </c>
      <c r="AZ8" s="2391">
        <v>2016</v>
      </c>
      <c r="BA8" s="2392">
        <v>2017</v>
      </c>
      <c r="BB8" s="2393">
        <v>2018</v>
      </c>
      <c r="BC8" s="2391" t="s">
        <v>77</v>
      </c>
      <c r="BD8" s="2392" t="s">
        <v>78</v>
      </c>
      <c r="BE8" s="2393" t="s">
        <v>79</v>
      </c>
      <c r="BF8" s="2391" t="s">
        <v>77</v>
      </c>
      <c r="BG8" s="2392" t="s">
        <v>78</v>
      </c>
      <c r="BH8" s="2393" t="s">
        <v>79</v>
      </c>
      <c r="BI8" s="2391" t="s">
        <v>77</v>
      </c>
      <c r="BJ8" s="2392" t="s">
        <v>78</v>
      </c>
      <c r="BK8" s="2393" t="s">
        <v>79</v>
      </c>
      <c r="BL8" s="2558">
        <v>2016</v>
      </c>
      <c r="BM8" s="2392">
        <v>2017</v>
      </c>
      <c r="BN8" s="2394">
        <v>2018</v>
      </c>
      <c r="BO8" s="2391" t="s">
        <v>1314</v>
      </c>
      <c r="BP8" s="2392" t="s">
        <v>1315</v>
      </c>
      <c r="BQ8" s="2392" t="s">
        <v>1316</v>
      </c>
      <c r="BR8" s="2392" t="s">
        <v>1317</v>
      </c>
      <c r="BS8" s="2392" t="s">
        <v>1318</v>
      </c>
      <c r="BT8" s="2392" t="s">
        <v>73</v>
      </c>
      <c r="BU8" s="2393" t="s">
        <v>74</v>
      </c>
      <c r="BV8" s="2391" t="s">
        <v>1319</v>
      </c>
      <c r="BW8" s="2393" t="s">
        <v>1320</v>
      </c>
      <c r="BX8" s="2391" t="s">
        <v>1321</v>
      </c>
      <c r="BY8" s="2392" t="s">
        <v>1322</v>
      </c>
      <c r="BZ8" s="2392" t="s">
        <v>1323</v>
      </c>
      <c r="CA8" s="2392" t="s">
        <v>75</v>
      </c>
      <c r="CB8" s="2393" t="s">
        <v>74</v>
      </c>
      <c r="CC8" s="2391" t="s">
        <v>1321</v>
      </c>
      <c r="CD8" s="2392" t="s">
        <v>75</v>
      </c>
      <c r="CE8" s="2393" t="s">
        <v>74</v>
      </c>
      <c r="CF8" s="2391" t="s">
        <v>1321</v>
      </c>
      <c r="CG8" s="2392" t="s">
        <v>75</v>
      </c>
      <c r="CH8" s="2393" t="s">
        <v>74</v>
      </c>
      <c r="CI8" s="2391" t="s">
        <v>76</v>
      </c>
      <c r="CJ8" s="2392" t="s">
        <v>77</v>
      </c>
      <c r="CK8" s="2392" t="s">
        <v>78</v>
      </c>
      <c r="CL8" s="2393" t="s">
        <v>79</v>
      </c>
      <c r="CM8" s="2391" t="s">
        <v>77</v>
      </c>
      <c r="CN8" s="2392" t="s">
        <v>78</v>
      </c>
      <c r="CO8" s="2393" t="s">
        <v>79</v>
      </c>
      <c r="CP8" s="2391" t="s">
        <v>77</v>
      </c>
      <c r="CQ8" s="2392" t="s">
        <v>78</v>
      </c>
      <c r="CR8" s="2393" t="s">
        <v>79</v>
      </c>
      <c r="CS8" s="2391">
        <v>2016</v>
      </c>
      <c r="CT8" s="2392">
        <v>2017</v>
      </c>
      <c r="CU8" s="2393">
        <v>2018</v>
      </c>
      <c r="CV8" s="2391" t="s">
        <v>77</v>
      </c>
      <c r="CW8" s="2392" t="s">
        <v>78</v>
      </c>
      <c r="CX8" s="2393" t="s">
        <v>79</v>
      </c>
      <c r="CY8" s="2391" t="s">
        <v>77</v>
      </c>
      <c r="CZ8" s="2392" t="s">
        <v>78</v>
      </c>
      <c r="DA8" s="2393" t="s">
        <v>79</v>
      </c>
      <c r="DB8" s="2391" t="s">
        <v>77</v>
      </c>
      <c r="DC8" s="2392" t="s">
        <v>78</v>
      </c>
      <c r="DD8" s="2393" t="s">
        <v>79</v>
      </c>
      <c r="DE8" s="2391">
        <v>2016</v>
      </c>
      <c r="DF8" s="2392">
        <v>2017</v>
      </c>
      <c r="DG8" s="2393">
        <v>2018</v>
      </c>
      <c r="DH8" s="2391">
        <v>2016</v>
      </c>
      <c r="DI8" s="2392">
        <v>2017</v>
      </c>
      <c r="DJ8" s="2393">
        <v>2018</v>
      </c>
      <c r="DK8" s="2391" t="s">
        <v>77</v>
      </c>
      <c r="DL8" s="2392" t="s">
        <v>78</v>
      </c>
      <c r="DM8" s="2393" t="s">
        <v>79</v>
      </c>
      <c r="DN8" s="2391" t="s">
        <v>77</v>
      </c>
      <c r="DO8" s="2392" t="s">
        <v>78</v>
      </c>
      <c r="DP8" s="2393" t="s">
        <v>79</v>
      </c>
      <c r="DQ8" s="2391" t="s">
        <v>77</v>
      </c>
      <c r="DR8" s="2392" t="s">
        <v>78</v>
      </c>
      <c r="DS8" s="2393" t="s">
        <v>79</v>
      </c>
      <c r="DT8" s="2558">
        <v>2016</v>
      </c>
      <c r="DU8" s="2392">
        <v>2017</v>
      </c>
      <c r="DV8" s="2393">
        <v>2018</v>
      </c>
      <c r="DW8" s="2391" t="s">
        <v>77</v>
      </c>
      <c r="DX8" s="2392" t="s">
        <v>78</v>
      </c>
      <c r="DY8" s="2393" t="s">
        <v>79</v>
      </c>
      <c r="DZ8" s="2391" t="s">
        <v>77</v>
      </c>
      <c r="EA8" s="2392" t="s">
        <v>78</v>
      </c>
      <c r="EB8" s="2393" t="s">
        <v>79</v>
      </c>
      <c r="EC8" s="2391" t="s">
        <v>77</v>
      </c>
      <c r="ED8" s="2392" t="s">
        <v>78</v>
      </c>
      <c r="EE8" s="2393" t="s">
        <v>79</v>
      </c>
      <c r="EF8" s="2391">
        <v>2016</v>
      </c>
      <c r="EG8" s="2392">
        <v>2017</v>
      </c>
      <c r="EH8" s="2393">
        <v>2018</v>
      </c>
      <c r="EI8" s="2391">
        <v>2016</v>
      </c>
      <c r="EJ8" s="2392">
        <v>2017</v>
      </c>
      <c r="EK8" s="2393">
        <v>2018</v>
      </c>
      <c r="EL8" s="2391" t="s">
        <v>77</v>
      </c>
      <c r="EM8" s="2392" t="s">
        <v>78</v>
      </c>
      <c r="EN8" s="2393" t="s">
        <v>79</v>
      </c>
      <c r="EO8" s="2391" t="s">
        <v>77</v>
      </c>
      <c r="EP8" s="2392" t="s">
        <v>78</v>
      </c>
      <c r="EQ8" s="2393" t="s">
        <v>79</v>
      </c>
      <c r="ER8" s="2391" t="s">
        <v>77</v>
      </c>
      <c r="ES8" s="2392" t="s">
        <v>78</v>
      </c>
      <c r="ET8" s="2393" t="s">
        <v>79</v>
      </c>
      <c r="EU8" s="2391">
        <v>2016</v>
      </c>
      <c r="EV8" s="2392">
        <v>2017</v>
      </c>
      <c r="EW8" s="2393">
        <v>2018</v>
      </c>
      <c r="EX8" s="2391">
        <v>2016</v>
      </c>
      <c r="EY8" s="2392">
        <v>2017</v>
      </c>
      <c r="EZ8" s="2393">
        <v>2018</v>
      </c>
    </row>
    <row r="9" spans="2:158" ht="12" customHeight="1">
      <c r="B9" s="1395">
        <v>1</v>
      </c>
      <c r="C9" s="1467" t="s">
        <v>49</v>
      </c>
      <c r="D9" s="1467" t="s">
        <v>49</v>
      </c>
      <c r="E9" s="1467" t="s">
        <v>80</v>
      </c>
      <c r="F9" s="1468" t="s">
        <v>1169</v>
      </c>
      <c r="G9" s="1468" t="s">
        <v>81</v>
      </c>
      <c r="H9" s="1468"/>
      <c r="I9" s="1469" t="str">
        <f t="shared" ref="I9:I72" si="0">CONCATENATE(E9," - ",F9," - ",G9,IF(ISBLANK(H9),"",CONCATENATE(" - ",H9)))</f>
        <v>Assets - Loans and  receivables - Central banks and general governments</v>
      </c>
      <c r="J9" s="1469" t="s">
        <v>925</v>
      </c>
      <c r="K9" s="1475"/>
      <c r="L9" s="1476"/>
      <c r="M9" s="1477"/>
      <c r="N9" s="1478"/>
      <c r="O9" s="1477"/>
      <c r="P9" s="2559"/>
      <c r="Q9" s="1481"/>
      <c r="R9" s="2560"/>
      <c r="S9" s="1475"/>
      <c r="T9" s="1476"/>
      <c r="U9" s="1476"/>
      <c r="V9" s="2561"/>
      <c r="W9" s="1481"/>
      <c r="X9" s="2562"/>
      <c r="Y9" s="1481"/>
      <c r="Z9" s="2562"/>
      <c r="AA9" s="1475"/>
      <c r="AB9" s="2563">
        <f>K9-S9</f>
        <v>0</v>
      </c>
      <c r="AC9" s="2563">
        <f>S9*AA9</f>
        <v>0</v>
      </c>
      <c r="AD9" s="2564">
        <f>S9*(1-AA9)</f>
        <v>0</v>
      </c>
      <c r="AE9" s="2565">
        <f>AB9+(AD9/(1-AA9))-(W9+T9)</f>
        <v>0</v>
      </c>
      <c r="AF9" s="2566">
        <f>(W9+T9)*AA9</f>
        <v>0</v>
      </c>
      <c r="AG9" s="2567">
        <f>(W9+T9)*(1-AA9)</f>
        <v>0</v>
      </c>
      <c r="AH9" s="2568">
        <f>AE9+(AG9/(1-AA9))-(Y9+T9+U9)</f>
        <v>0</v>
      </c>
      <c r="AI9" s="2563">
        <f>(Y9+T9+U9)*AA9</f>
        <v>0</v>
      </c>
      <c r="AJ9" s="2569">
        <f>(Y9+T9+U9)*(1-AA9)</f>
        <v>0</v>
      </c>
      <c r="AK9" s="1481"/>
      <c r="AL9" s="1476"/>
      <c r="AM9" s="2562"/>
      <c r="AN9" s="2570"/>
      <c r="AO9" s="1477"/>
      <c r="AP9" s="2560"/>
      <c r="AQ9" s="2570"/>
      <c r="AR9" s="1477"/>
      <c r="AS9" s="2571"/>
      <c r="AT9" s="2570"/>
      <c r="AU9" s="1480"/>
      <c r="AV9" s="2571"/>
      <c r="AW9" s="2572"/>
      <c r="AX9" s="1480"/>
      <c r="AY9" s="2571"/>
      <c r="AZ9" s="1481"/>
      <c r="BA9" s="1476"/>
      <c r="BB9" s="2562"/>
      <c r="BC9" s="2570"/>
      <c r="BD9" s="1477"/>
      <c r="BE9" s="2560"/>
      <c r="BF9" s="2570"/>
      <c r="BG9" s="1477"/>
      <c r="BH9" s="2571"/>
      <c r="BI9" s="2570"/>
      <c r="BJ9" s="1480"/>
      <c r="BK9" s="2571"/>
      <c r="BL9" s="2573"/>
      <c r="BM9" s="1480"/>
      <c r="BN9" s="2574"/>
      <c r="BO9" s="1481"/>
      <c r="BP9" s="1476"/>
      <c r="BQ9" s="1477"/>
      <c r="BR9" s="1476"/>
      <c r="BS9" s="1477"/>
      <c r="BT9" s="1482"/>
      <c r="BU9" s="2575"/>
      <c r="BV9" s="1481"/>
      <c r="BW9" s="2571"/>
      <c r="BX9" s="1481"/>
      <c r="BY9" s="1476"/>
      <c r="BZ9" s="1476"/>
      <c r="CA9" s="1479"/>
      <c r="CB9" s="2576"/>
      <c r="CC9" s="1481"/>
      <c r="CD9" s="1479"/>
      <c r="CE9" s="2576"/>
      <c r="CF9" s="1481"/>
      <c r="CG9" s="1479"/>
      <c r="CH9" s="2576"/>
      <c r="CI9" s="1481"/>
      <c r="CJ9" s="2563">
        <f>BO9-BX9</f>
        <v>0</v>
      </c>
      <c r="CK9" s="2563">
        <f>BX9*CI9</f>
        <v>0</v>
      </c>
      <c r="CL9" s="2569">
        <f>BX9*(1-CI9)</f>
        <v>0</v>
      </c>
      <c r="CM9" s="2568">
        <f>CJ9+(CL9/(1-CI9))-(CC9+BY9)</f>
        <v>0</v>
      </c>
      <c r="CN9" s="2563">
        <f>(CC9+BY9)*CI9</f>
        <v>0</v>
      </c>
      <c r="CO9" s="2569">
        <f>(CC9+BY9)*(1-CI9)</f>
        <v>0</v>
      </c>
      <c r="CP9" s="2568">
        <f>CM9+(CO9/(1-CI9))-(BY9+BZ9+CF9)</f>
        <v>0</v>
      </c>
      <c r="CQ9" s="2563">
        <f>(BY9+BZ9+CF9)*CI9</f>
        <v>0</v>
      </c>
      <c r="CR9" s="2569">
        <f>(BY9+BZ9+CF9)*(1-CI9)</f>
        <v>0</v>
      </c>
      <c r="CS9" s="1481"/>
      <c r="CT9" s="1476"/>
      <c r="CU9" s="2562"/>
      <c r="CV9" s="2570"/>
      <c r="CW9" s="1477"/>
      <c r="CX9" s="2560"/>
      <c r="CY9" s="2570"/>
      <c r="CZ9" s="1477"/>
      <c r="DA9" s="2571"/>
      <c r="DB9" s="2570"/>
      <c r="DC9" s="1480"/>
      <c r="DD9" s="2571"/>
      <c r="DE9" s="2572"/>
      <c r="DF9" s="1480"/>
      <c r="DG9" s="2571"/>
      <c r="DH9" s="1481"/>
      <c r="DI9" s="1476"/>
      <c r="DJ9" s="2562"/>
      <c r="DK9" s="2570"/>
      <c r="DL9" s="1477"/>
      <c r="DM9" s="2560"/>
      <c r="DN9" s="2570"/>
      <c r="DO9" s="1477"/>
      <c r="DP9" s="2571"/>
      <c r="DQ9" s="2570"/>
      <c r="DR9" s="1480"/>
      <c r="DS9" s="2571"/>
      <c r="DT9" s="2573"/>
      <c r="DU9" s="1480"/>
      <c r="DV9" s="1480"/>
      <c r="DW9" s="1484">
        <f>CSV_NII!AB9*CSV_NII!AN9+CSV_NII!CJ9*CSV_NII!CV9</f>
        <v>0</v>
      </c>
      <c r="DX9" s="1485">
        <f>CSV_NII!AC9*CSV_NII!AO9+CSV_NII!CK9*CSV_NII!CW9</f>
        <v>0</v>
      </c>
      <c r="DY9" s="1485">
        <f>CSV_NII!AD9*CSV_NII!AP9+CSV_NII!CL9*CSV_NII!CX9</f>
        <v>0</v>
      </c>
      <c r="DZ9" s="1485">
        <f>CSV_NII!AE9*CSV_NII!AQ9+CSV_NII!CM9*CSV_NII!CY9</f>
        <v>0</v>
      </c>
      <c r="EA9" s="1485">
        <f>CSV_NII!AF9*CSV_NII!AR9+CSV_NII!CN9*CSV_NII!CZ9</f>
        <v>0</v>
      </c>
      <c r="EB9" s="1485">
        <f>CSV_NII!AG9*CSV_NII!AS9+CSV_NII!CO9*CSV_NII!DA9</f>
        <v>0</v>
      </c>
      <c r="EC9" s="1485">
        <f>CSV_NII!AH9*CSV_NII!AT9+CSV_NII!CP9*CSV_NII!DB9</f>
        <v>0</v>
      </c>
      <c r="ED9" s="1485">
        <f>CSV_NII!AI9*CSV_NII!AU9+CSV_NII!CQ9*CSV_NII!DC9</f>
        <v>0</v>
      </c>
      <c r="EE9" s="1485">
        <f>CSV_NII!AJ9*CSV_NII!AV9+CSV_NII!CR9*CSV_NII!DD9</f>
        <v>0</v>
      </c>
      <c r="EF9" s="1485" t="e">
        <f>CSV_NII!AK9*((CSV_NII!AW9-CSV_NII!AN9)*(CSV_NII!AB9/(CSV_NII!AB9+(CSV_NII!AC9/CSV_NII!AA9)))+(CSV_NII!AW9-CSV_NII!AO9)*((CSV_NII!AC9/CSV_NII!AA9)/(CSV_NII!AB9+(CSV_NII!AC9/CSV_NII!AA9))))+CSV_NII!CS9*((CSV_NII!DE9-CSV_NII!CV9)*(CSV_NII!CJ9/(CSV_NII!CJ9+(CSV_NII!CK9/CSV_NII!CI9)))+(CSV_NII!DE9-CSV_NII!CW9)*((CSV_NII!CK9/CSV_NII!CI9)/(CSV_NII!CJ9+(CSV_NII!CK9/CSV_NII!CI9))))</f>
        <v>#DIV/0!</v>
      </c>
      <c r="EG9" s="1485" t="e">
        <f>CSV_NII!AL9*((CSV_NII!AX9-CSV_NII!AQ9)*(CSV_NII!AE9/(CSV_NII!AE9+(CSV_NII!AF9/CSV_NII!AA9)))+(CSV_NII!AX9-CSV_NII!AR9)*((CSV_NII!AF9/CSV_NII!AA9)/(CSV_NII!AE9+(CSV_NII!AF9/CSV_NII!AA9))))+CSV_NII!CT9*((CSV_NII!DF9-CSV_NII!CY9)*(CSV_NII!CM9/(CSV_NII!CM9+(CSV_NII!CN9/CSV_NII!CI9)))+(CSV_NII!DF9-CSV_NII!CZ9)*(CSV_NII!CN9/CSV_NII!CI9)/(CSV_NII!CM9+(CSV_NII!CN9/CSV_NII!CI9)))</f>
        <v>#DIV/0!</v>
      </c>
      <c r="EH9" s="1485" t="e">
        <f>CSV_NII!AM9*((CSV_NII!AY9-CSV_NII!AT9)*(CSV_NII!AH9/(CSV_NII!AH9+(CSV_NII!AI9/CSV_NII!AA9)))+(CSV_NII!AY9-CSV_NII!AU9)*((CSV_NII!AI9/CSV_NII!AA9)/(CSV_NII!AH9+(CSV_NII!AI9/CSV_NII!AA9))))+CSV_NII!CU9*((CSV_NII!DG9-CSV_NII!DB9)*(CSV_NII!CP9/(CSV_NII!CP9+(CSV_NII!CQ9/CSV_NII!CI9)))+(CSV_NII!DG9-CSV_NII!DC9)*((CSV_NII!CQ9/CSV_NII!CI9)/(CSV_NII!CP9+(CSV_NII!CQ9/CSV_NII!CI9))))</f>
        <v>#DIV/0!</v>
      </c>
      <c r="EI9" s="1485" t="str">
        <f>IFERROR(SUM(DW9:DY9)+EF9,"")</f>
        <v/>
      </c>
      <c r="EJ9" s="1485" t="str">
        <f t="shared" ref="EJ9:EJ39" si="1">IFERROR(SUM(DZ9:EB9)+EG9,"")</f>
        <v/>
      </c>
      <c r="EK9" s="1485" t="str">
        <f t="shared" ref="EK9:EK72" si="2">IFERROR(SUM(EC9:EE9)+EH9,"")</f>
        <v/>
      </c>
      <c r="EL9" s="1485">
        <f>CSV_NII!AB9*CSV_NII!BC9+CSV_NII!CJ9*CSV_NII!DK9</f>
        <v>0</v>
      </c>
      <c r="EM9" s="1485">
        <f>CSV_NII!AC9*CSV_NII!BD9+CSV_NII!CK9*CSV_NII!DL9</f>
        <v>0</v>
      </c>
      <c r="EN9" s="1485">
        <f>CSV_NII!AD9*CSV_NII!BE9+CSV_NII!CL9*CSV_NII!DM9</f>
        <v>0</v>
      </c>
      <c r="EO9" s="1485">
        <f>CSV_NII!AE9*CSV_NII!BF9+CSV_NII!CM9*CSV_NII!DN9</f>
        <v>0</v>
      </c>
      <c r="EP9" s="1485">
        <f>CSV_NII!AF9*CSV_NII!BG9+CSV_NII!CN9*CSV_NII!DO9</f>
        <v>0</v>
      </c>
      <c r="EQ9" s="1485">
        <f>CSV_NII!AG9*CSV_NII!BH9+CSV_NII!CO9*CSV_NII!DP9</f>
        <v>0</v>
      </c>
      <c r="ER9" s="1485">
        <f>CSV_NII!AH9*CSV_NII!BI9+CSV_NII!CP9*CSV_NII!DQ9</f>
        <v>0</v>
      </c>
      <c r="ES9" s="1485">
        <f>CSV_NII!AI9*CSV_NII!BJ9+CSV_NII!CQ9*CSV_NII!DR9</f>
        <v>0</v>
      </c>
      <c r="ET9" s="1485">
        <f>CSV_NII!AJ9*CSV_NII!BK9+CSV_NII!CR9*CSV_NII!DS9</f>
        <v>0</v>
      </c>
      <c r="EU9" s="1485" t="e">
        <f>CSV_NII!AZ9*((CSV_NII!BL9-CSV_NII!BC9)*(CSV_NII!AB9/(CSV_NII!AB9+(CSV_NII!AC9/CSV_NII!AA9)))+(CSV_NII!BL9-CSV_NII!BD9)*((CSV_NII!AC9/CSV_NII!AA9)/(CSV_NII!AB9+(CSV_NII!AC9/CSV_NII!AA9))))+CSV_NII!DH9*((CSV_NII!DT9-CSV_NII!DK9)*(CSV_NII!CJ9/(CSV_NII!CJ9+(CSV_NII!CK9/CSV_NII!CI9)))+(CSV_NII!DT9-CSV_NII!DL9)*((CSV_NII!CK9/CSV_NII!CI9)/(CSV_NII!CJ9+(CSV_NII!CK9/CSV_NII!CI9))))</f>
        <v>#DIV/0!</v>
      </c>
      <c r="EV9" s="1485" t="e">
        <f>CSV_NII!BA9*((CSV_NII!BM9-CSV_NII!BF9)*(CSV_NII!AE9/(CSV_NII!AE9+(CSV_NII!AF9/CSV_NII!AA9)))+(CSV_NII!BM9-CSV_NII!BG9)*((CSV_NII!AF9/CSV_NII!AA9)/(CSV_NII!AE9+(CSV_NII!AF9/CSV_NII!AA9))))+CSV_NII!DI9*((CSV_NII!DU9-CSV_NII!DN9)*(CSV_NII!CM9/(CSV_NII!CM9+(CSV_NII!CN9/CSV_NII!CI9)))+(CSV_NII!DU9-CSV_NII!DO9)*((CSV_NII!CN9/CSV_NII!CI9)/(CSV_NII!CM9+(CSV_NII!CN9/CSV_NII!CI9))))</f>
        <v>#DIV/0!</v>
      </c>
      <c r="EW9" s="1485" t="e">
        <f>CSV_NII!BB9*((CSV_NII!BN9-CSV_NII!BI9)*(CSV_NII!AH9/(CSV_NII!AH9+(CSV_NII!AI9/CSV_NII!AA9)))+(CSV_NII!BN9-CSV_NII!BJ9)*((CSV_NII!AI9/CSV_NII!AA9)/(CSV_NII!AH9+(CSV_NII!AI9/CSV_NII!AA9))))+CSV_NII!CU9*((CSV_NII!DG9-CSV_NII!DQ9)*(CSV_NII!CP9/(CSV_NII!CP9+(CSV_NII!CQ9/CSV_NII!CI9)))+(CSV_NII!DG9-CSV_NII!DR9)*((CSV_NII!CQ9/CSV_NII!CI9)/(CSV_NII!CP9+(CSV_NII!CQ9/CSV_NII!CI9))))</f>
        <v>#DIV/0!</v>
      </c>
      <c r="EX9" s="1485" t="str">
        <f t="shared" ref="EX9:EX72" si="3">IFERROR((SUM(EL9:EN9)+EU9),"")</f>
        <v/>
      </c>
      <c r="EY9" s="1485" t="str">
        <f t="shared" ref="EY9:EY72" si="4">IFERROR(SUM(EO9:EQ9)+EV9,"")</f>
        <v/>
      </c>
      <c r="EZ9" s="1486" t="str">
        <f t="shared" ref="EZ9:EZ72" si="5">IFERROR(SUM(ER9:ET9)+EW9,"")</f>
        <v/>
      </c>
      <c r="FB9" s="1443"/>
    </row>
    <row r="10" spans="2:158" ht="13.5" thickBot="1">
      <c r="B10" s="1395">
        <v>2</v>
      </c>
      <c r="C10" s="1467" t="s">
        <v>49</v>
      </c>
      <c r="D10" s="1467" t="s">
        <v>49</v>
      </c>
      <c r="E10" s="1467" t="s">
        <v>80</v>
      </c>
      <c r="F10" s="1468" t="s">
        <v>1169</v>
      </c>
      <c r="G10" s="1468" t="s">
        <v>81</v>
      </c>
      <c r="H10" s="1468"/>
      <c r="I10" s="1469" t="str">
        <f t="shared" si="0"/>
        <v>Assets - Loans and  receivables - Central banks and general governments</v>
      </c>
      <c r="J10" s="1469" t="s">
        <v>82</v>
      </c>
      <c r="K10" s="1466">
        <f>K9</f>
        <v>0</v>
      </c>
      <c r="L10" s="1466">
        <f>L9</f>
        <v>0</v>
      </c>
      <c r="M10" s="1450"/>
      <c r="N10" s="1466">
        <f>N9</f>
        <v>0</v>
      </c>
      <c r="O10" s="1450"/>
      <c r="P10" s="2577">
        <f>P9</f>
        <v>0</v>
      </c>
      <c r="Q10" s="2578">
        <f>Q9</f>
        <v>0</v>
      </c>
      <c r="R10" s="2579"/>
      <c r="S10" s="1466">
        <f>S9</f>
        <v>0</v>
      </c>
      <c r="T10" s="1244">
        <f t="shared" ref="T10:AA10" si="6">T9</f>
        <v>0</v>
      </c>
      <c r="U10" s="1244">
        <f t="shared" si="6"/>
        <v>0</v>
      </c>
      <c r="V10" s="2580">
        <f t="shared" si="6"/>
        <v>0</v>
      </c>
      <c r="W10" s="2578">
        <f t="shared" si="6"/>
        <v>0</v>
      </c>
      <c r="X10" s="2581">
        <f t="shared" si="6"/>
        <v>0</v>
      </c>
      <c r="Y10" s="2578">
        <f t="shared" si="6"/>
        <v>0</v>
      </c>
      <c r="Z10" s="2581">
        <f t="shared" si="6"/>
        <v>0</v>
      </c>
      <c r="AA10" s="1466">
        <f t="shared" si="6"/>
        <v>0</v>
      </c>
      <c r="AB10" s="2582">
        <f t="shared" ref="AB10:AB73" si="7">K10-S10</f>
        <v>0</v>
      </c>
      <c r="AC10" s="2582">
        <f t="shared" ref="AC10:AC73" si="8">S10*AA10</f>
        <v>0</v>
      </c>
      <c r="AD10" s="2583">
        <f t="shared" ref="AD10:AD73" si="9">S10*(1-AA10)</f>
        <v>0</v>
      </c>
      <c r="AE10" s="2584">
        <f t="shared" ref="AE10:AE73" si="10">AB10+(AD10/(1-AA10))-(W10+T10)</f>
        <v>0</v>
      </c>
      <c r="AF10" s="2582">
        <f t="shared" ref="AF10:AF73" si="11">(W10+T10)*AA10</f>
        <v>0</v>
      </c>
      <c r="AG10" s="2585">
        <f t="shared" ref="AG10:AG73" si="12">(W10+T10)*(1-AA10)</f>
        <v>0</v>
      </c>
      <c r="AH10" s="2584">
        <f t="shared" ref="AH10:AH73" si="13">AE10+(AG10/(1-AA10))-(Y10+T10+U10)</f>
        <v>0</v>
      </c>
      <c r="AI10" s="2582">
        <f t="shared" ref="AI10:AI73" si="14">(Y10+T10+U10)*AA10</f>
        <v>0</v>
      </c>
      <c r="AJ10" s="2585">
        <f t="shared" ref="AJ10:AJ73" si="15">(Y10+T10+U10)*(1-AA10)</f>
        <v>0</v>
      </c>
      <c r="AK10" s="2578">
        <f>AK9</f>
        <v>0</v>
      </c>
      <c r="AL10" s="1244">
        <f>AL9</f>
        <v>0</v>
      </c>
      <c r="AM10" s="2581">
        <f>AM9</f>
        <v>0</v>
      </c>
      <c r="AN10" s="2586"/>
      <c r="AO10" s="1448"/>
      <c r="AP10" s="2579"/>
      <c r="AQ10" s="2586"/>
      <c r="AR10" s="1448"/>
      <c r="AS10" s="2579"/>
      <c r="AT10" s="2586"/>
      <c r="AU10" s="1448"/>
      <c r="AV10" s="2579"/>
      <c r="AW10" s="2587"/>
      <c r="AX10" s="1450"/>
      <c r="AY10" s="2588"/>
      <c r="AZ10" s="2578">
        <f>AZ9</f>
        <v>0</v>
      </c>
      <c r="BA10" s="1244">
        <f>BA9</f>
        <v>0</v>
      </c>
      <c r="BB10" s="2581">
        <f>BB9</f>
        <v>0</v>
      </c>
      <c r="BC10" s="2586"/>
      <c r="BD10" s="1447"/>
      <c r="BE10" s="2589"/>
      <c r="BF10" s="2586"/>
      <c r="BG10" s="1447"/>
      <c r="BH10" s="2589"/>
      <c r="BI10" s="2586"/>
      <c r="BJ10" s="1447"/>
      <c r="BK10" s="2589"/>
      <c r="BL10" s="2590"/>
      <c r="BM10" s="1450"/>
      <c r="BN10" s="1462"/>
      <c r="BO10" s="2578">
        <f>BO9</f>
        <v>0</v>
      </c>
      <c r="BP10" s="1244">
        <f>BP9</f>
        <v>0</v>
      </c>
      <c r="BQ10" s="1448"/>
      <c r="BR10" s="1244">
        <f>BR9</f>
        <v>0</v>
      </c>
      <c r="BS10" s="1450"/>
      <c r="BT10" s="1822"/>
      <c r="BU10" s="2591"/>
      <c r="BV10" s="2578">
        <f>BV9</f>
        <v>0</v>
      </c>
      <c r="BW10" s="2588"/>
      <c r="BX10" s="1370"/>
      <c r="BY10" s="1244">
        <f>BX10</f>
        <v>0</v>
      </c>
      <c r="BZ10" s="1453"/>
      <c r="CA10" s="1453"/>
      <c r="CB10" s="2589"/>
      <c r="CC10" s="1453"/>
      <c r="CD10" s="1453"/>
      <c r="CE10" s="2589"/>
      <c r="CF10" s="1453"/>
      <c r="CG10" s="1453"/>
      <c r="CH10" s="2589"/>
      <c r="CI10" s="1481"/>
      <c r="CJ10" s="2582">
        <f t="shared" ref="CJ10:CJ73" si="16">BO10-BX10</f>
        <v>0</v>
      </c>
      <c r="CK10" s="2582">
        <f t="shared" ref="CK10:CK73" si="17">BX10*CI10</f>
        <v>0</v>
      </c>
      <c r="CL10" s="2585">
        <f t="shared" ref="CL10:CL73" si="18">BX10*(1-CI10)</f>
        <v>0</v>
      </c>
      <c r="CM10" s="2584">
        <f t="shared" ref="CM10:CM73" si="19">CJ10+(CL10/(1-CI10))-(CC10+BY10)</f>
        <v>0</v>
      </c>
      <c r="CN10" s="2582">
        <f t="shared" ref="CN10:CN73" si="20">(CC10+BY10)*CI10</f>
        <v>0</v>
      </c>
      <c r="CO10" s="2585">
        <f t="shared" ref="CO10:CO73" si="21">(CC10+BY10)*(1-CI10)</f>
        <v>0</v>
      </c>
      <c r="CP10" s="2584">
        <f t="shared" ref="CP10:CP73" si="22">CM10+(CO10/(1-CI10))-(BY10+BZ10+CF10)</f>
        <v>0</v>
      </c>
      <c r="CQ10" s="2582">
        <f t="shared" ref="CQ10:CQ73" si="23">(BY10+BZ10+CF10)*CI10</f>
        <v>0</v>
      </c>
      <c r="CR10" s="2585">
        <f t="shared" ref="CR10:CR73" si="24">(BY10+BZ10+CF10)*(1-CI10)</f>
        <v>0</v>
      </c>
      <c r="CS10" s="2578">
        <f>CS9</f>
        <v>0</v>
      </c>
      <c r="CT10" s="1244">
        <f t="shared" ref="CT10:CU10" si="25">CT9</f>
        <v>0</v>
      </c>
      <c r="CU10" s="2581">
        <f t="shared" si="25"/>
        <v>0</v>
      </c>
      <c r="CV10" s="2586"/>
      <c r="CW10" s="1477"/>
      <c r="CX10" s="2588"/>
      <c r="CY10" s="2586"/>
      <c r="CZ10" s="1477"/>
      <c r="DA10" s="2588"/>
      <c r="DB10" s="2586"/>
      <c r="DC10" s="1480"/>
      <c r="DD10" s="2588"/>
      <c r="DE10" s="2587"/>
      <c r="DF10" s="1450"/>
      <c r="DG10" s="2588"/>
      <c r="DH10" s="2578">
        <f>DH9</f>
        <v>0</v>
      </c>
      <c r="DI10" s="1244">
        <f>DI9</f>
        <v>0</v>
      </c>
      <c r="DJ10" s="2581">
        <f>DJ9</f>
        <v>0</v>
      </c>
      <c r="DK10" s="2586"/>
      <c r="DL10" s="1477"/>
      <c r="DM10" s="2588"/>
      <c r="DN10" s="2586"/>
      <c r="DO10" s="1477"/>
      <c r="DP10" s="2588"/>
      <c r="DQ10" s="2586"/>
      <c r="DR10" s="1480"/>
      <c r="DS10" s="2588"/>
      <c r="DT10" s="2590"/>
      <c r="DU10" s="1450"/>
      <c r="DV10" s="1450"/>
      <c r="DW10" s="1456">
        <f>CSV_NII!AB10*CSV_NII!AN10+CSV_NII!CJ10*CSV_NII!CV10</f>
        <v>0</v>
      </c>
      <c r="DX10" s="1457">
        <f>CSV_NII!AC10*CSV_NII!AO10+CSV_NII!CK10*CSV_NII!CW10</f>
        <v>0</v>
      </c>
      <c r="DY10" s="1457">
        <f>CSV_NII!AD10*CSV_NII!AP10+CSV_NII!CL10*CSV_NII!CX10</f>
        <v>0</v>
      </c>
      <c r="DZ10" s="1457">
        <f>CSV_NII!AE10*CSV_NII!AQ10+CSV_NII!CM10*CSV_NII!CY10</f>
        <v>0</v>
      </c>
      <c r="EA10" s="1457">
        <f>CSV_NII!AF10*CSV_NII!AR10+CSV_NII!CN10*CSV_NII!CZ10</f>
        <v>0</v>
      </c>
      <c r="EB10" s="1457">
        <f>CSV_NII!AG10*CSV_NII!AS10+CSV_NII!CO10*CSV_NII!DA10</f>
        <v>0</v>
      </c>
      <c r="EC10" s="1457">
        <f>CSV_NII!AH10*CSV_NII!AT10+CSV_NII!CP10*CSV_NII!DB10</f>
        <v>0</v>
      </c>
      <c r="ED10" s="1457">
        <f>CSV_NII!AI10*CSV_NII!AU10+CSV_NII!CQ10*CSV_NII!DC10</f>
        <v>0</v>
      </c>
      <c r="EE10" s="1457">
        <f>CSV_NII!AJ10*CSV_NII!AV10+CSV_NII!CR10*CSV_NII!DD10</f>
        <v>0</v>
      </c>
      <c r="EF10" s="1457" t="e">
        <f>CSV_NII!AK10*((CSV_NII!AW10-CSV_NII!AN10)*(CSV_NII!AB10/(CSV_NII!AB10+(CSV_NII!AC10/CSV_NII!AA10)))+(CSV_NII!AW10-CSV_NII!AO10)*((CSV_NII!AC10/CSV_NII!AA10)/(CSV_NII!AB10+(CSV_NII!AC10/CSV_NII!AA10))))+CSV_NII!CS10*((CSV_NII!DE10-CSV_NII!CV10)*(CSV_NII!CJ10/(CSV_NII!CJ10+(CSV_NII!CK10/CSV_NII!CI10)))+(CSV_NII!DE10-CSV_NII!CW10)*((CSV_NII!CK10/CSV_NII!CI10)/(CSV_NII!CJ10+(CSV_NII!CK10/CSV_NII!CI10))))</f>
        <v>#DIV/0!</v>
      </c>
      <c r="EG10" s="1457" t="e">
        <f>CSV_NII!AL10*((CSV_NII!AX10-CSV_NII!AQ10)*(CSV_NII!AE10/(CSV_NII!AE10+(CSV_NII!AF10/CSV_NII!AA10)))+(CSV_NII!AX10-CSV_NII!AR10)*((CSV_NII!AF10/CSV_NII!AA10)/(CSV_NII!AE10+(CSV_NII!AF10/CSV_NII!AA10))))+CSV_NII!CT10*((CSV_NII!DF10-CSV_NII!CY10)*(CSV_NII!CM10/(CSV_NII!CM10+(CSV_NII!CN10/CSV_NII!CI10)))+(CSV_NII!DF10-CSV_NII!CZ10)*(CSV_NII!CN10/CSV_NII!CI10)/(CSV_NII!CM10+(CSV_NII!CN10/CSV_NII!CI10)))</f>
        <v>#DIV/0!</v>
      </c>
      <c r="EH10" s="1457" t="e">
        <f>CSV_NII!AM10*((CSV_NII!AY10-CSV_NII!AT10)*(CSV_NII!AH10/(CSV_NII!AH10+(CSV_NII!AI10/CSV_NII!AA10)))+(CSV_NII!AY10-CSV_NII!AU10)*((CSV_NII!AI10/CSV_NII!AA10)/(CSV_NII!AH10+(CSV_NII!AI10/CSV_NII!AA10))))+CSV_NII!CU10*((CSV_NII!DG10-CSV_NII!DB10)*(CSV_NII!CP10/(CSV_NII!CP10+(CSV_NII!CQ10/CSV_NII!CI10)))+(CSV_NII!DG10-CSV_NII!DC10)*((CSV_NII!CQ10/CSV_NII!CI10)/(CSV_NII!CP10+(CSV_NII!CQ10/CSV_NII!CI10))))</f>
        <v>#DIV/0!</v>
      </c>
      <c r="EI10" s="1457" t="str">
        <f t="shared" ref="EI10:EI73" si="26">IFERROR(SUM(DW10:DY10)+EF10,"")</f>
        <v/>
      </c>
      <c r="EJ10" s="1457" t="str">
        <f t="shared" si="1"/>
        <v/>
      </c>
      <c r="EK10" s="1457" t="str">
        <f t="shared" si="2"/>
        <v/>
      </c>
      <c r="EL10" s="1457">
        <f>CSV_NII!AB10*CSV_NII!BC10+CSV_NII!CJ10*CSV_NII!DK10</f>
        <v>0</v>
      </c>
      <c r="EM10" s="1457">
        <f>CSV_NII!AC10*CSV_NII!BD10+CSV_NII!CK10*CSV_NII!DL10</f>
        <v>0</v>
      </c>
      <c r="EN10" s="1457">
        <f>CSV_NII!AD10*CSV_NII!BE10+CSV_NII!CL10*CSV_NII!DM10</f>
        <v>0</v>
      </c>
      <c r="EO10" s="1457">
        <f>CSV_NII!AE10*CSV_NII!BF10+CSV_NII!CM10*CSV_NII!DN10</f>
        <v>0</v>
      </c>
      <c r="EP10" s="1457">
        <f>CSV_NII!AF10*CSV_NII!BG10+CSV_NII!CN10*CSV_NII!DO10</f>
        <v>0</v>
      </c>
      <c r="EQ10" s="1457">
        <f>CSV_NII!AG10*CSV_NII!BH10+CSV_NII!CO10*CSV_NII!DP10</f>
        <v>0</v>
      </c>
      <c r="ER10" s="1457">
        <f>CSV_NII!AH10*CSV_NII!BI10+CSV_NII!CP10*CSV_NII!DQ10</f>
        <v>0</v>
      </c>
      <c r="ES10" s="1457">
        <f>CSV_NII!AI10*CSV_NII!BJ10+CSV_NII!CQ10*CSV_NII!DR10</f>
        <v>0</v>
      </c>
      <c r="ET10" s="1457">
        <f>CSV_NII!AJ10*CSV_NII!BK10+CSV_NII!CR10*CSV_NII!DS10</f>
        <v>0</v>
      </c>
      <c r="EU10" s="1457" t="e">
        <f>CSV_NII!AZ10*((CSV_NII!BL10-CSV_NII!BC10)*(CSV_NII!AB10/(CSV_NII!AB10+(CSV_NII!AC10/CSV_NII!AA10)))+(CSV_NII!BL10-CSV_NII!BD10)*((CSV_NII!AC10/CSV_NII!AA10)/(CSV_NII!AB10+(CSV_NII!AC10/CSV_NII!AA10))))+CSV_NII!DH10*((CSV_NII!DT10-CSV_NII!DK10)*(CSV_NII!CJ10/(CSV_NII!CJ10+(CSV_NII!CK10/CSV_NII!CI10)))+(CSV_NII!DT10-CSV_NII!DL10)*((CSV_NII!CK10/CSV_NII!CI10)/(CSV_NII!CJ10+(CSV_NII!CK10/CSV_NII!CI10))))</f>
        <v>#DIV/0!</v>
      </c>
      <c r="EV10" s="1457" t="e">
        <f>CSV_NII!BA10*((CSV_NII!BM10-CSV_NII!BF10)*(CSV_NII!AE10/(CSV_NII!AE10+(CSV_NII!AF10/CSV_NII!AA10)))+(CSV_NII!BM10-CSV_NII!BG10)*((CSV_NII!AF10/CSV_NII!AA10)/(CSV_NII!AE10+(CSV_NII!AF10/CSV_NII!AA10))))+CSV_NII!DI10*((CSV_NII!DU10-CSV_NII!DN10)*(CSV_NII!CM10/(CSV_NII!CM10+(CSV_NII!CN10/CSV_NII!CI10)))+(CSV_NII!DU10-CSV_NII!DO10)*((CSV_NII!CN10/CSV_NII!CI10)/(CSV_NII!CM10+(CSV_NII!CN10/CSV_NII!CI10))))</f>
        <v>#DIV/0!</v>
      </c>
      <c r="EW10" s="1457" t="e">
        <f>CSV_NII!BB10*((CSV_NII!BN10-CSV_NII!BI10)*(CSV_NII!AH10/(CSV_NII!AH10+(CSV_NII!AI10/CSV_NII!AA10)))+(CSV_NII!BN10-CSV_NII!BJ10)*((CSV_NII!AI10/CSV_NII!AA10)/(CSV_NII!AH10+(CSV_NII!AI10/CSV_NII!AA10))))+CSV_NII!CU10*((CSV_NII!DG10-CSV_NII!DQ10)*(CSV_NII!CP10/(CSV_NII!CP10+(CSV_NII!CQ10/CSV_NII!CI10)))+(CSV_NII!DG10-CSV_NII!DR10)*((CSV_NII!CQ10/CSV_NII!CI10)/(CSV_NII!CP10+(CSV_NII!CQ10/CSV_NII!CI10))))</f>
        <v>#DIV/0!</v>
      </c>
      <c r="EX10" s="1457" t="str">
        <f t="shared" si="3"/>
        <v/>
      </c>
      <c r="EY10" s="1485" t="str">
        <f t="shared" si="4"/>
        <v/>
      </c>
      <c r="EZ10" s="1486" t="str">
        <f t="shared" si="5"/>
        <v/>
      </c>
    </row>
    <row r="11" spans="2:158" ht="12.75">
      <c r="B11" s="1395">
        <v>3</v>
      </c>
      <c r="C11" s="1467" t="s">
        <v>49</v>
      </c>
      <c r="D11" s="1467" t="s">
        <v>49</v>
      </c>
      <c r="E11" s="1467" t="s">
        <v>80</v>
      </c>
      <c r="F11" s="1468" t="s">
        <v>1169</v>
      </c>
      <c r="G11" s="1468" t="s">
        <v>83</v>
      </c>
      <c r="H11" s="1468"/>
      <c r="I11" s="1469" t="str">
        <f t="shared" si="0"/>
        <v>Assets - Loans and  receivables - Credit Institutions and other financial corporations</v>
      </c>
      <c r="J11" s="1469" t="s">
        <v>925</v>
      </c>
      <c r="K11" s="1451"/>
      <c r="L11" s="1447"/>
      <c r="M11" s="1448"/>
      <c r="N11" s="1447"/>
      <c r="O11" s="1448"/>
      <c r="P11" s="2592"/>
      <c r="Q11" s="1370"/>
      <c r="R11" s="2589"/>
      <c r="S11" s="1451"/>
      <c r="T11" s="1447"/>
      <c r="U11" s="1447"/>
      <c r="V11" s="2434"/>
      <c r="W11" s="1370"/>
      <c r="X11" s="2589"/>
      <c r="Y11" s="1370"/>
      <c r="Z11" s="2589"/>
      <c r="AA11" s="1451"/>
      <c r="AB11" s="2582">
        <f t="shared" si="7"/>
        <v>0</v>
      </c>
      <c r="AC11" s="2582">
        <f t="shared" si="8"/>
        <v>0</v>
      </c>
      <c r="AD11" s="2583">
        <f t="shared" si="9"/>
        <v>0</v>
      </c>
      <c r="AE11" s="2584">
        <f t="shared" si="10"/>
        <v>0</v>
      </c>
      <c r="AF11" s="2582">
        <f t="shared" si="11"/>
        <v>0</v>
      </c>
      <c r="AG11" s="2585">
        <f t="shared" si="12"/>
        <v>0</v>
      </c>
      <c r="AH11" s="2584">
        <f t="shared" si="13"/>
        <v>0</v>
      </c>
      <c r="AI11" s="2582">
        <f t="shared" si="14"/>
        <v>0</v>
      </c>
      <c r="AJ11" s="2585">
        <f t="shared" si="15"/>
        <v>0</v>
      </c>
      <c r="AK11" s="1370"/>
      <c r="AL11" s="1447"/>
      <c r="AM11" s="2589"/>
      <c r="AN11" s="2586"/>
      <c r="AO11" s="1448"/>
      <c r="AP11" s="2579"/>
      <c r="AQ11" s="2586"/>
      <c r="AR11" s="1448"/>
      <c r="AS11" s="2588"/>
      <c r="AT11" s="2586"/>
      <c r="AU11" s="1450"/>
      <c r="AV11" s="2588"/>
      <c r="AW11" s="2593"/>
      <c r="AX11" s="1243"/>
      <c r="AY11" s="1459"/>
      <c r="AZ11" s="1370"/>
      <c r="BA11" s="1447"/>
      <c r="BB11" s="2589"/>
      <c r="BC11" s="2586"/>
      <c r="BD11" s="1448"/>
      <c r="BE11" s="2579"/>
      <c r="BF11" s="2586"/>
      <c r="BG11" s="1448"/>
      <c r="BH11" s="2588"/>
      <c r="BI11" s="2586"/>
      <c r="BJ11" s="1450"/>
      <c r="BK11" s="2588"/>
      <c r="BL11" s="2594"/>
      <c r="BM11" s="1243"/>
      <c r="BN11" s="1458"/>
      <c r="BO11" s="1370"/>
      <c r="BP11" s="1447"/>
      <c r="BQ11" s="1448"/>
      <c r="BR11" s="1447"/>
      <c r="BS11" s="1448"/>
      <c r="BT11" s="1452"/>
      <c r="BU11" s="2595"/>
      <c r="BV11" s="1370"/>
      <c r="BW11" s="2588"/>
      <c r="BX11" s="1370"/>
      <c r="BY11" s="1447"/>
      <c r="BZ11" s="1447"/>
      <c r="CA11" s="1449"/>
      <c r="CB11" s="2052"/>
      <c r="CC11" s="1370"/>
      <c r="CD11" s="1447"/>
      <c r="CE11" s="2052"/>
      <c r="CF11" s="1370"/>
      <c r="CG11" s="1447"/>
      <c r="CH11" s="2052"/>
      <c r="CI11" s="1481"/>
      <c r="CJ11" s="2582">
        <f t="shared" si="16"/>
        <v>0</v>
      </c>
      <c r="CK11" s="2582">
        <f t="shared" si="17"/>
        <v>0</v>
      </c>
      <c r="CL11" s="2585">
        <f t="shared" si="18"/>
        <v>0</v>
      </c>
      <c r="CM11" s="2584">
        <f t="shared" si="19"/>
        <v>0</v>
      </c>
      <c r="CN11" s="2582">
        <f t="shared" si="20"/>
        <v>0</v>
      </c>
      <c r="CO11" s="2585">
        <f t="shared" si="21"/>
        <v>0</v>
      </c>
      <c r="CP11" s="2584">
        <f t="shared" si="22"/>
        <v>0</v>
      </c>
      <c r="CQ11" s="2582">
        <f t="shared" si="23"/>
        <v>0</v>
      </c>
      <c r="CR11" s="2585">
        <f t="shared" si="24"/>
        <v>0</v>
      </c>
      <c r="CS11" s="1370"/>
      <c r="CT11" s="1447"/>
      <c r="CU11" s="2589"/>
      <c r="CV11" s="2586"/>
      <c r="CW11" s="1448"/>
      <c r="CX11" s="2579"/>
      <c r="CY11" s="2586"/>
      <c r="CZ11" s="1448"/>
      <c r="DA11" s="2588"/>
      <c r="DB11" s="2586"/>
      <c r="DC11" s="1450"/>
      <c r="DD11" s="2588"/>
      <c r="DE11" s="2587"/>
      <c r="DF11" s="1450"/>
      <c r="DG11" s="2588"/>
      <c r="DH11" s="1370"/>
      <c r="DI11" s="1447"/>
      <c r="DJ11" s="2589"/>
      <c r="DK11" s="2586"/>
      <c r="DL11" s="1448"/>
      <c r="DM11" s="2579"/>
      <c r="DN11" s="2586"/>
      <c r="DO11" s="1448"/>
      <c r="DP11" s="2588"/>
      <c r="DQ11" s="2586"/>
      <c r="DR11" s="1450"/>
      <c r="DS11" s="2588"/>
      <c r="DT11" s="2596"/>
      <c r="DU11" s="1460"/>
      <c r="DV11" s="1461"/>
      <c r="DW11" s="1454">
        <f>CSV_NII!AB11*CSV_NII!AN11+CSV_NII!CJ11*CSV_NII!CV11</f>
        <v>0</v>
      </c>
      <c r="DX11" s="1455">
        <f>CSV_NII!AC11*CSV_NII!AO11+CSV_NII!CK11*CSV_NII!CW11</f>
        <v>0</v>
      </c>
      <c r="DY11" s="1455">
        <f>CSV_NII!AD11*CSV_NII!AP11+CSV_NII!CL11*CSV_NII!CX11</f>
        <v>0</v>
      </c>
      <c r="DZ11" s="1455">
        <f>CSV_NII!AE11*CSV_NII!AQ11+CSV_NII!CM11*CSV_NII!CY11</f>
        <v>0</v>
      </c>
      <c r="EA11" s="1455">
        <f>CSV_NII!AF11*CSV_NII!AR11+CSV_NII!CN11*CSV_NII!CZ11</f>
        <v>0</v>
      </c>
      <c r="EB11" s="1455">
        <f>CSV_NII!AG11*CSV_NII!AS11+CSV_NII!CO11*CSV_NII!DA11</f>
        <v>0</v>
      </c>
      <c r="EC11" s="1455">
        <f>CSV_NII!AH11*CSV_NII!AT11+CSV_NII!CP11*CSV_NII!DB11</f>
        <v>0</v>
      </c>
      <c r="ED11" s="1455">
        <f>CSV_NII!AI11*CSV_NII!AU11+CSV_NII!CQ11*CSV_NII!DC11</f>
        <v>0</v>
      </c>
      <c r="EE11" s="1455">
        <f>CSV_NII!AJ11*CSV_NII!AV11+CSV_NII!CR11*CSV_NII!DD11</f>
        <v>0</v>
      </c>
      <c r="EF11" s="1455" t="e">
        <f>CSV_NII!AK11*((CSV_NII!AW11-CSV_NII!AN11)*(CSV_NII!AB11/(CSV_NII!AB11+(CSV_NII!AC11/CSV_NII!AA11)))+(CSV_NII!AW11-CSV_NII!AO11)*((CSV_NII!AC11/CSV_NII!AA11)/(CSV_NII!AB11+(CSV_NII!AC11/CSV_NII!AA11))))+CSV_NII!CS11*((CSV_NII!DE11-CSV_NII!CV11)*(CSV_NII!CJ11/(CSV_NII!CJ11+(CSV_NII!CK11/CSV_NII!CI11)))+(CSV_NII!DE11-CSV_NII!CW11)*((CSV_NII!CK11/CSV_NII!CI11)/(CSV_NII!CJ11+(CSV_NII!CK11/CSV_NII!CI11))))</f>
        <v>#DIV/0!</v>
      </c>
      <c r="EG11" s="1455" t="e">
        <f>CSV_NII!AL11*((CSV_NII!AX11-CSV_NII!AQ11)*(CSV_NII!AE11/(CSV_NII!AE11+(CSV_NII!AF11/CSV_NII!AA11)))+(CSV_NII!AX11-CSV_NII!AR11)*((CSV_NII!AF11/CSV_NII!AA11)/(CSV_NII!AE11+(CSV_NII!AF11/CSV_NII!AA11))))+CSV_NII!CT11*((CSV_NII!DF11-CSV_NII!CY11)*(CSV_NII!CM11/(CSV_NII!CM11+(CSV_NII!CN11/CSV_NII!CI11)))+(CSV_NII!DF11-CSV_NII!CZ11)*(CSV_NII!CN11/CSV_NII!CI11)/(CSV_NII!CM11+(CSV_NII!CN11/CSV_NII!CI11)))</f>
        <v>#DIV/0!</v>
      </c>
      <c r="EH11" s="1455" t="e">
        <f>CSV_NII!AM11*((CSV_NII!AY11-CSV_NII!AT11)*(CSV_NII!AH11/(CSV_NII!AH11+(CSV_NII!AI11/CSV_NII!AA11)))+(CSV_NII!AY11-CSV_NII!AU11)*((CSV_NII!AI11/CSV_NII!AA11)/(CSV_NII!AH11+(CSV_NII!AI11/CSV_NII!AA11))))+CSV_NII!CU11*((CSV_NII!DG11-CSV_NII!DB11)*(CSV_NII!CP11/(CSV_NII!CP11+(CSV_NII!CQ11/CSV_NII!CI11)))+(CSV_NII!DG11-CSV_NII!DC11)*((CSV_NII!CQ11/CSV_NII!CI11)/(CSV_NII!CP11+(CSV_NII!CQ11/CSV_NII!CI11))))</f>
        <v>#DIV/0!</v>
      </c>
      <c r="EI11" s="1455" t="str">
        <f t="shared" si="26"/>
        <v/>
      </c>
      <c r="EJ11" s="1455" t="str">
        <f t="shared" si="1"/>
        <v/>
      </c>
      <c r="EK11" s="1455" t="str">
        <f t="shared" si="2"/>
        <v/>
      </c>
      <c r="EL11" s="1455">
        <f>CSV_NII!AB11*CSV_NII!BC11+CSV_NII!CJ11*CSV_NII!DK11</f>
        <v>0</v>
      </c>
      <c r="EM11" s="1455">
        <f>CSV_NII!AC11*CSV_NII!BD11+CSV_NII!CK11*CSV_NII!DL11</f>
        <v>0</v>
      </c>
      <c r="EN11" s="1455">
        <f>CSV_NII!AD11*CSV_NII!BE11+CSV_NII!CL11*CSV_NII!DM11</f>
        <v>0</v>
      </c>
      <c r="EO11" s="1455">
        <f>CSV_NII!AE11*CSV_NII!BF11+CSV_NII!CM11*CSV_NII!DN11</f>
        <v>0</v>
      </c>
      <c r="EP11" s="1455">
        <f>CSV_NII!AF11*CSV_NII!BG11+CSV_NII!CN11*CSV_NII!DO11</f>
        <v>0</v>
      </c>
      <c r="EQ11" s="1455">
        <f>CSV_NII!AG11*CSV_NII!BH11+CSV_NII!CO11*CSV_NII!DP11</f>
        <v>0</v>
      </c>
      <c r="ER11" s="1455">
        <f>CSV_NII!AH11*CSV_NII!BI11+CSV_NII!CP11*CSV_NII!DQ11</f>
        <v>0</v>
      </c>
      <c r="ES11" s="1455">
        <f>CSV_NII!AI11*CSV_NII!BJ11+CSV_NII!CQ11*CSV_NII!DR11</f>
        <v>0</v>
      </c>
      <c r="ET11" s="1455">
        <f>CSV_NII!AJ11*CSV_NII!BK11+CSV_NII!CR11*CSV_NII!DS11</f>
        <v>0</v>
      </c>
      <c r="EU11" s="1455" t="e">
        <f>CSV_NII!AZ11*((CSV_NII!BL11-CSV_NII!BC11)*(CSV_NII!AB11/(CSV_NII!AB11+(CSV_NII!AC11/CSV_NII!AA11)))+(CSV_NII!BL11-CSV_NII!BD11)*((CSV_NII!AC11/CSV_NII!AA11)/(CSV_NII!AB11+(CSV_NII!AC11/CSV_NII!AA11))))+CSV_NII!DH11*((CSV_NII!DT11-CSV_NII!DK11)*(CSV_NII!CJ11/(CSV_NII!CJ11+(CSV_NII!CK11/CSV_NII!CI11)))+(CSV_NII!DT11-CSV_NII!DL11)*((CSV_NII!CK11/CSV_NII!CI11)/(CSV_NII!CJ11+(CSV_NII!CK11/CSV_NII!CI11))))</f>
        <v>#DIV/0!</v>
      </c>
      <c r="EV11" s="1455" t="e">
        <f>CSV_NII!BA11*((CSV_NII!BM11-CSV_NII!BF11)*(CSV_NII!AE11/(CSV_NII!AE11+(CSV_NII!AF11/CSV_NII!AA11)))+(CSV_NII!BM11-CSV_NII!BG11)*((CSV_NII!AF11/CSV_NII!AA11)/(CSV_NII!AE11+(CSV_NII!AF11/CSV_NII!AA11))))+CSV_NII!DI11*((CSV_NII!DU11-CSV_NII!DN11)*(CSV_NII!CM11/(CSV_NII!CM11+(CSV_NII!CN11/CSV_NII!CI11)))+(CSV_NII!DU11-CSV_NII!DO11)*((CSV_NII!CN11/CSV_NII!CI11)/(CSV_NII!CM11+(CSV_NII!CN11/CSV_NII!CI11))))</f>
        <v>#DIV/0!</v>
      </c>
      <c r="EW11" s="1455" t="e">
        <f>CSV_NII!BB11*((CSV_NII!BN11-CSV_NII!BI11)*(CSV_NII!AH11/(CSV_NII!AH11+(CSV_NII!AI11/CSV_NII!AA11)))+(CSV_NII!BN11-CSV_NII!BJ11)*((CSV_NII!AI11/CSV_NII!AA11)/(CSV_NII!AH11+(CSV_NII!AI11/CSV_NII!AA11))))+CSV_NII!CU11*((CSV_NII!DG11-CSV_NII!DQ11)*(CSV_NII!CP11/(CSV_NII!CP11+(CSV_NII!CQ11/CSV_NII!CI11)))+(CSV_NII!DG11-CSV_NII!DR11)*((CSV_NII!CQ11/CSV_NII!CI11)/(CSV_NII!CP11+(CSV_NII!CQ11/CSV_NII!CI11))))</f>
        <v>#DIV/0!</v>
      </c>
      <c r="EX11" s="1457" t="str">
        <f t="shared" si="3"/>
        <v/>
      </c>
      <c r="EY11" s="1485" t="str">
        <f t="shared" si="4"/>
        <v/>
      </c>
      <c r="EZ11" s="1486" t="str">
        <f t="shared" si="5"/>
        <v/>
      </c>
    </row>
    <row r="12" spans="2:158" ht="13.5" thickBot="1">
      <c r="B12" s="1395">
        <v>4</v>
      </c>
      <c r="C12" s="1467" t="s">
        <v>49</v>
      </c>
      <c r="D12" s="1467" t="s">
        <v>49</v>
      </c>
      <c r="E12" s="1467" t="s">
        <v>80</v>
      </c>
      <c r="F12" s="1468" t="s">
        <v>1169</v>
      </c>
      <c r="G12" s="1468" t="s">
        <v>83</v>
      </c>
      <c r="H12" s="1468"/>
      <c r="I12" s="1469" t="str">
        <f t="shared" si="0"/>
        <v>Assets - Loans and  receivables - Credit Institutions and other financial corporations</v>
      </c>
      <c r="J12" s="1469" t="s">
        <v>82</v>
      </c>
      <c r="K12" s="1466">
        <f>K11</f>
        <v>0</v>
      </c>
      <c r="L12" s="1466">
        <f>L11</f>
        <v>0</v>
      </c>
      <c r="M12" s="1450"/>
      <c r="N12" s="1466">
        <f>N11</f>
        <v>0</v>
      </c>
      <c r="O12" s="1450"/>
      <c r="P12" s="2577">
        <f>P11</f>
        <v>0</v>
      </c>
      <c r="Q12" s="2578">
        <f>Q11</f>
        <v>0</v>
      </c>
      <c r="R12" s="2579"/>
      <c r="S12" s="1466">
        <f>S11</f>
        <v>0</v>
      </c>
      <c r="T12" s="1244">
        <f t="shared" ref="T12:AA12" si="27">T11</f>
        <v>0</v>
      </c>
      <c r="U12" s="1244">
        <f t="shared" si="27"/>
        <v>0</v>
      </c>
      <c r="V12" s="2580">
        <f t="shared" si="27"/>
        <v>0</v>
      </c>
      <c r="W12" s="2578">
        <f t="shared" si="27"/>
        <v>0</v>
      </c>
      <c r="X12" s="2581">
        <f t="shared" si="27"/>
        <v>0</v>
      </c>
      <c r="Y12" s="2578">
        <f t="shared" si="27"/>
        <v>0</v>
      </c>
      <c r="Z12" s="2581">
        <f t="shared" si="27"/>
        <v>0</v>
      </c>
      <c r="AA12" s="1466">
        <f t="shared" si="27"/>
        <v>0</v>
      </c>
      <c r="AB12" s="2582">
        <f t="shared" si="7"/>
        <v>0</v>
      </c>
      <c r="AC12" s="2582">
        <f t="shared" si="8"/>
        <v>0</v>
      </c>
      <c r="AD12" s="2583">
        <f t="shared" si="9"/>
        <v>0</v>
      </c>
      <c r="AE12" s="2584">
        <f t="shared" si="10"/>
        <v>0</v>
      </c>
      <c r="AF12" s="2582">
        <f t="shared" si="11"/>
        <v>0</v>
      </c>
      <c r="AG12" s="2585">
        <f t="shared" si="12"/>
        <v>0</v>
      </c>
      <c r="AH12" s="2584">
        <f t="shared" si="13"/>
        <v>0</v>
      </c>
      <c r="AI12" s="2582">
        <f t="shared" si="14"/>
        <v>0</v>
      </c>
      <c r="AJ12" s="2585">
        <f t="shared" si="15"/>
        <v>0</v>
      </c>
      <c r="AK12" s="2578">
        <f>AK11</f>
        <v>0</v>
      </c>
      <c r="AL12" s="1244">
        <f>AL11</f>
        <v>0</v>
      </c>
      <c r="AM12" s="2581">
        <f>AM11</f>
        <v>0</v>
      </c>
      <c r="AN12" s="2586"/>
      <c r="AO12" s="1448"/>
      <c r="AP12" s="2579"/>
      <c r="AQ12" s="2586"/>
      <c r="AR12" s="1448"/>
      <c r="AS12" s="2579"/>
      <c r="AT12" s="2586"/>
      <c r="AU12" s="1448"/>
      <c r="AV12" s="2579"/>
      <c r="AW12" s="2587"/>
      <c r="AX12" s="1450"/>
      <c r="AY12" s="2588"/>
      <c r="AZ12" s="2578">
        <f>AZ11</f>
        <v>0</v>
      </c>
      <c r="BA12" s="1244">
        <f>BA11</f>
        <v>0</v>
      </c>
      <c r="BB12" s="2581">
        <f>BB11</f>
        <v>0</v>
      </c>
      <c r="BC12" s="2586"/>
      <c r="BD12" s="1447"/>
      <c r="BE12" s="2589"/>
      <c r="BF12" s="2586"/>
      <c r="BG12" s="1447"/>
      <c r="BH12" s="2589"/>
      <c r="BI12" s="2586"/>
      <c r="BJ12" s="1447"/>
      <c r="BK12" s="2589"/>
      <c r="BL12" s="2590"/>
      <c r="BM12" s="1450"/>
      <c r="BN12" s="1462"/>
      <c r="BO12" s="2578">
        <f>BO11</f>
        <v>0</v>
      </c>
      <c r="BP12" s="1244">
        <f>BP11</f>
        <v>0</v>
      </c>
      <c r="BQ12" s="1448"/>
      <c r="BR12" s="1244">
        <f>BR11</f>
        <v>0</v>
      </c>
      <c r="BS12" s="1450"/>
      <c r="BT12" s="1822"/>
      <c r="BU12" s="2591"/>
      <c r="BV12" s="2578">
        <f>BV11</f>
        <v>0</v>
      </c>
      <c r="BW12" s="2588"/>
      <c r="BX12" s="1370"/>
      <c r="BY12" s="1244">
        <f>BX12</f>
        <v>0</v>
      </c>
      <c r="BZ12" s="1453"/>
      <c r="CA12" s="1453"/>
      <c r="CB12" s="2589"/>
      <c r="CC12" s="1453"/>
      <c r="CD12" s="1453"/>
      <c r="CE12" s="2589"/>
      <c r="CF12" s="1453"/>
      <c r="CG12" s="1453"/>
      <c r="CH12" s="2589"/>
      <c r="CI12" s="1481"/>
      <c r="CJ12" s="2582">
        <f t="shared" si="16"/>
        <v>0</v>
      </c>
      <c r="CK12" s="2582">
        <f t="shared" si="17"/>
        <v>0</v>
      </c>
      <c r="CL12" s="2585">
        <f t="shared" si="18"/>
        <v>0</v>
      </c>
      <c r="CM12" s="2584">
        <f t="shared" si="19"/>
        <v>0</v>
      </c>
      <c r="CN12" s="2582">
        <f t="shared" si="20"/>
        <v>0</v>
      </c>
      <c r="CO12" s="2585">
        <f t="shared" si="21"/>
        <v>0</v>
      </c>
      <c r="CP12" s="2584">
        <f t="shared" si="22"/>
        <v>0</v>
      </c>
      <c r="CQ12" s="2582">
        <f t="shared" si="23"/>
        <v>0</v>
      </c>
      <c r="CR12" s="2585">
        <f t="shared" si="24"/>
        <v>0</v>
      </c>
      <c r="CS12" s="2578">
        <f>CS11</f>
        <v>0</v>
      </c>
      <c r="CT12" s="1244">
        <f t="shared" ref="CT12:CU12" si="28">CT11</f>
        <v>0</v>
      </c>
      <c r="CU12" s="2581">
        <f t="shared" si="28"/>
        <v>0</v>
      </c>
      <c r="CV12" s="2586"/>
      <c r="CW12" s="1477"/>
      <c r="CX12" s="2588"/>
      <c r="CY12" s="2586"/>
      <c r="CZ12" s="1477"/>
      <c r="DA12" s="2588"/>
      <c r="DB12" s="2586"/>
      <c r="DC12" s="1480"/>
      <c r="DD12" s="2588"/>
      <c r="DE12" s="2587"/>
      <c r="DF12" s="1450"/>
      <c r="DG12" s="2588"/>
      <c r="DH12" s="2578">
        <f>DH11</f>
        <v>0</v>
      </c>
      <c r="DI12" s="1244">
        <f>DI11</f>
        <v>0</v>
      </c>
      <c r="DJ12" s="2581">
        <f>DJ11</f>
        <v>0</v>
      </c>
      <c r="DK12" s="2586"/>
      <c r="DL12" s="1477"/>
      <c r="DM12" s="2588"/>
      <c r="DN12" s="2586"/>
      <c r="DO12" s="1477"/>
      <c r="DP12" s="2588"/>
      <c r="DQ12" s="2586"/>
      <c r="DR12" s="1480"/>
      <c r="DS12" s="2588"/>
      <c r="DT12" s="2590"/>
      <c r="DU12" s="1450"/>
      <c r="DV12" s="1450"/>
      <c r="DW12" s="1456">
        <f>CSV_NII!AB12*CSV_NII!AN12+CSV_NII!CJ12*CSV_NII!CV12</f>
        <v>0</v>
      </c>
      <c r="DX12" s="1457">
        <f>CSV_NII!AC12*CSV_NII!AO12+CSV_NII!CK12*CSV_NII!CW12</f>
        <v>0</v>
      </c>
      <c r="DY12" s="1457">
        <f>CSV_NII!AD12*CSV_NII!AP12+CSV_NII!CL12*CSV_NII!CX12</f>
        <v>0</v>
      </c>
      <c r="DZ12" s="1457">
        <f>CSV_NII!AE12*CSV_NII!AQ12+CSV_NII!CM12*CSV_NII!CY12</f>
        <v>0</v>
      </c>
      <c r="EA12" s="1457">
        <f>CSV_NII!AF12*CSV_NII!AR12+CSV_NII!CN12*CSV_NII!CZ12</f>
        <v>0</v>
      </c>
      <c r="EB12" s="1457">
        <f>CSV_NII!AG12*CSV_NII!AS12+CSV_NII!CO12*CSV_NII!DA12</f>
        <v>0</v>
      </c>
      <c r="EC12" s="1457">
        <f>CSV_NII!AH12*CSV_NII!AT12+CSV_NII!CP12*CSV_NII!DB12</f>
        <v>0</v>
      </c>
      <c r="ED12" s="1457">
        <f>CSV_NII!AI12*CSV_NII!AU12+CSV_NII!CQ12*CSV_NII!DC12</f>
        <v>0</v>
      </c>
      <c r="EE12" s="1457">
        <f>CSV_NII!AJ12*CSV_NII!AV12+CSV_NII!CR12*CSV_NII!DD12</f>
        <v>0</v>
      </c>
      <c r="EF12" s="1457" t="e">
        <f>CSV_NII!AK12*((CSV_NII!AW12-CSV_NII!AN12)*(CSV_NII!AB12/(CSV_NII!AB12+(CSV_NII!AC12/CSV_NII!AA12)))+(CSV_NII!AW12-CSV_NII!AO12)*((CSV_NII!AC12/CSV_NII!AA12)/(CSV_NII!AB12+(CSV_NII!AC12/CSV_NII!AA12))))+CSV_NII!CS12*((CSV_NII!DE12-CSV_NII!CV12)*(CSV_NII!CJ12/(CSV_NII!CJ12+(CSV_NII!CK12/CSV_NII!CI12)))+(CSV_NII!DE12-CSV_NII!CW12)*((CSV_NII!CK12/CSV_NII!CI12)/(CSV_NII!CJ12+(CSV_NII!CK12/CSV_NII!CI12))))</f>
        <v>#DIV/0!</v>
      </c>
      <c r="EG12" s="1457" t="e">
        <f>CSV_NII!AL12*((CSV_NII!AX12-CSV_NII!AQ12)*(CSV_NII!AE12/(CSV_NII!AE12+(CSV_NII!AF12/CSV_NII!AA12)))+(CSV_NII!AX12-CSV_NII!AR12)*((CSV_NII!AF12/CSV_NII!AA12)/(CSV_NII!AE12+(CSV_NII!AF12/CSV_NII!AA12))))+CSV_NII!CT12*((CSV_NII!DF12-CSV_NII!CY12)*(CSV_NII!CM12/(CSV_NII!CM12+(CSV_NII!CN12/CSV_NII!CI12)))+(CSV_NII!DF12-CSV_NII!CZ12)*(CSV_NII!CN12/CSV_NII!CI12)/(CSV_NII!CM12+(CSV_NII!CN12/CSV_NII!CI12)))</f>
        <v>#DIV/0!</v>
      </c>
      <c r="EH12" s="1457" t="e">
        <f>CSV_NII!AM12*((CSV_NII!AY12-CSV_NII!AT12)*(CSV_NII!AH12/(CSV_NII!AH12+(CSV_NII!AI12/CSV_NII!AA12)))+(CSV_NII!AY12-CSV_NII!AU12)*((CSV_NII!AI12/CSV_NII!AA12)/(CSV_NII!AH12+(CSV_NII!AI12/CSV_NII!AA12))))+CSV_NII!CU12*((CSV_NII!DG12-CSV_NII!DB12)*(CSV_NII!CP12/(CSV_NII!CP12+(CSV_NII!CQ12/CSV_NII!CI12)))+(CSV_NII!DG12-CSV_NII!DC12)*((CSV_NII!CQ12/CSV_NII!CI12)/(CSV_NII!CP12+(CSV_NII!CQ12/CSV_NII!CI12))))</f>
        <v>#DIV/0!</v>
      </c>
      <c r="EI12" s="1457" t="str">
        <f t="shared" si="26"/>
        <v/>
      </c>
      <c r="EJ12" s="1457" t="str">
        <f t="shared" ref="EJ12" si="29">IFERROR(SUM(DZ12:EB12)+EG12,"")</f>
        <v/>
      </c>
      <c r="EK12" s="1457" t="str">
        <f t="shared" si="2"/>
        <v/>
      </c>
      <c r="EL12" s="1457">
        <f>CSV_NII!AB12*CSV_NII!BC12+CSV_NII!CJ12*CSV_NII!DK12</f>
        <v>0</v>
      </c>
      <c r="EM12" s="1457">
        <f>CSV_NII!AC12*CSV_NII!BD12+CSV_NII!CK12*CSV_NII!DL12</f>
        <v>0</v>
      </c>
      <c r="EN12" s="1457">
        <f>CSV_NII!AD12*CSV_NII!BE12+CSV_NII!CL12*CSV_NII!DM12</f>
        <v>0</v>
      </c>
      <c r="EO12" s="1457">
        <f>CSV_NII!AE12*CSV_NII!BF12+CSV_NII!CM12*CSV_NII!DN12</f>
        <v>0</v>
      </c>
      <c r="EP12" s="1457">
        <f>CSV_NII!AF12*CSV_NII!BG12+CSV_NII!CN12*CSV_NII!DO12</f>
        <v>0</v>
      </c>
      <c r="EQ12" s="1457">
        <f>CSV_NII!AG12*CSV_NII!BH12+CSV_NII!CO12*CSV_NII!DP12</f>
        <v>0</v>
      </c>
      <c r="ER12" s="1457">
        <f>CSV_NII!AH12*CSV_NII!BI12+CSV_NII!CP12*CSV_NII!DQ12</f>
        <v>0</v>
      </c>
      <c r="ES12" s="1457">
        <f>CSV_NII!AI12*CSV_NII!BJ12+CSV_NII!CQ12*CSV_NII!DR12</f>
        <v>0</v>
      </c>
      <c r="ET12" s="1457">
        <f>CSV_NII!AJ12*CSV_NII!BK12+CSV_NII!CR12*CSV_NII!DS12</f>
        <v>0</v>
      </c>
      <c r="EU12" s="1457" t="e">
        <f>CSV_NII!AZ12*((CSV_NII!BL12-CSV_NII!BC12)*(CSV_NII!AB12/(CSV_NII!AB12+(CSV_NII!AC12/CSV_NII!AA12)))+(CSV_NII!BL12-CSV_NII!BD12)*((CSV_NII!AC12/CSV_NII!AA12)/(CSV_NII!AB12+(CSV_NII!AC12/CSV_NII!AA12))))+CSV_NII!DH12*((CSV_NII!DT12-CSV_NII!DK12)*(CSV_NII!CJ12/(CSV_NII!CJ12+(CSV_NII!CK12/CSV_NII!CI12)))+(CSV_NII!DT12-CSV_NII!DL12)*((CSV_NII!CK12/CSV_NII!CI12)/(CSV_NII!CJ12+(CSV_NII!CK12/CSV_NII!CI12))))</f>
        <v>#DIV/0!</v>
      </c>
      <c r="EV12" s="1457" t="e">
        <f>CSV_NII!BA12*((CSV_NII!BM12-CSV_NII!BF12)*(CSV_NII!AE12/(CSV_NII!AE12+(CSV_NII!AF12/CSV_NII!AA12)))+(CSV_NII!BM12-CSV_NII!BG12)*((CSV_NII!AF12/CSV_NII!AA12)/(CSV_NII!AE12+(CSV_NII!AF12/CSV_NII!AA12))))+CSV_NII!DI12*((CSV_NII!DU12-CSV_NII!DN12)*(CSV_NII!CM12/(CSV_NII!CM12+(CSV_NII!CN12/CSV_NII!CI12)))+(CSV_NII!DU12-CSV_NII!DO12)*((CSV_NII!CN12/CSV_NII!CI12)/(CSV_NII!CM12+(CSV_NII!CN12/CSV_NII!CI12))))</f>
        <v>#DIV/0!</v>
      </c>
      <c r="EW12" s="1457" t="e">
        <f>CSV_NII!BB12*((CSV_NII!BN12-CSV_NII!BI12)*(CSV_NII!AH12/(CSV_NII!AH12+(CSV_NII!AI12/CSV_NII!AA12)))+(CSV_NII!BN12-CSV_NII!BJ12)*((CSV_NII!AI12/CSV_NII!AA12)/(CSV_NII!AH12+(CSV_NII!AI12/CSV_NII!AA12))))+CSV_NII!CU12*((CSV_NII!DG12-CSV_NII!DQ12)*(CSV_NII!CP12/(CSV_NII!CP12+(CSV_NII!CQ12/CSV_NII!CI12)))+(CSV_NII!DG12-CSV_NII!DR12)*((CSV_NII!CQ12/CSV_NII!CI12)/(CSV_NII!CP12+(CSV_NII!CQ12/CSV_NII!CI12))))</f>
        <v>#DIV/0!</v>
      </c>
      <c r="EX12" s="1457" t="str">
        <f t="shared" si="3"/>
        <v/>
      </c>
      <c r="EY12" s="1485" t="str">
        <f t="shared" si="4"/>
        <v/>
      </c>
      <c r="EZ12" s="1486" t="str">
        <f t="shared" si="5"/>
        <v/>
      </c>
    </row>
    <row r="13" spans="2:158" ht="12.75">
      <c r="B13" s="1395">
        <v>5</v>
      </c>
      <c r="C13" s="1467" t="s">
        <v>49</v>
      </c>
      <c r="D13" s="1467" t="s">
        <v>49</v>
      </c>
      <c r="E13" s="1467" t="s">
        <v>80</v>
      </c>
      <c r="F13" s="1468" t="s">
        <v>1169</v>
      </c>
      <c r="G13" s="1468" t="s">
        <v>84</v>
      </c>
      <c r="H13" s="1468" t="s">
        <v>1170</v>
      </c>
      <c r="I13" s="1469" t="str">
        <f t="shared" si="0"/>
        <v>Assets - Loans and  receivables - Non-financial corporations - Small and Medium-sized Enterprises</v>
      </c>
      <c r="J13" s="1469" t="s">
        <v>925</v>
      </c>
      <c r="K13" s="1451"/>
      <c r="L13" s="1447"/>
      <c r="M13" s="1448"/>
      <c r="N13" s="1447"/>
      <c r="O13" s="1448"/>
      <c r="P13" s="2592"/>
      <c r="Q13" s="1370"/>
      <c r="R13" s="2589"/>
      <c r="S13" s="1451"/>
      <c r="T13" s="1447"/>
      <c r="U13" s="1447"/>
      <c r="V13" s="2434"/>
      <c r="W13" s="1370"/>
      <c r="X13" s="2589"/>
      <c r="Y13" s="1370"/>
      <c r="Z13" s="2589"/>
      <c r="AA13" s="1451"/>
      <c r="AB13" s="2582">
        <f t="shared" si="7"/>
        <v>0</v>
      </c>
      <c r="AC13" s="2582">
        <f t="shared" si="8"/>
        <v>0</v>
      </c>
      <c r="AD13" s="2583">
        <f t="shared" si="9"/>
        <v>0</v>
      </c>
      <c r="AE13" s="2584">
        <f t="shared" si="10"/>
        <v>0</v>
      </c>
      <c r="AF13" s="2582">
        <f t="shared" si="11"/>
        <v>0</v>
      </c>
      <c r="AG13" s="2585">
        <f t="shared" si="12"/>
        <v>0</v>
      </c>
      <c r="AH13" s="2584">
        <f t="shared" si="13"/>
        <v>0</v>
      </c>
      <c r="AI13" s="2582">
        <f t="shared" si="14"/>
        <v>0</v>
      </c>
      <c r="AJ13" s="2585">
        <f t="shared" si="15"/>
        <v>0</v>
      </c>
      <c r="AK13" s="1370"/>
      <c r="AL13" s="1447"/>
      <c r="AM13" s="2589"/>
      <c r="AN13" s="2586"/>
      <c r="AO13" s="1448"/>
      <c r="AP13" s="2579"/>
      <c r="AQ13" s="2586"/>
      <c r="AR13" s="1448"/>
      <c r="AS13" s="2588"/>
      <c r="AT13" s="2586"/>
      <c r="AU13" s="1450"/>
      <c r="AV13" s="2588"/>
      <c r="AW13" s="2593"/>
      <c r="AX13" s="1243"/>
      <c r="AY13" s="1459"/>
      <c r="AZ13" s="1370"/>
      <c r="BA13" s="1447"/>
      <c r="BB13" s="2589"/>
      <c r="BC13" s="2586"/>
      <c r="BD13" s="1448"/>
      <c r="BE13" s="2579"/>
      <c r="BF13" s="2586"/>
      <c r="BG13" s="1448"/>
      <c r="BH13" s="2588"/>
      <c r="BI13" s="2586"/>
      <c r="BJ13" s="1450"/>
      <c r="BK13" s="2588"/>
      <c r="BL13" s="2594"/>
      <c r="BM13" s="1243"/>
      <c r="BN13" s="1458"/>
      <c r="BO13" s="1370"/>
      <c r="BP13" s="1447"/>
      <c r="BQ13" s="1448"/>
      <c r="BR13" s="1447"/>
      <c r="BS13" s="1448"/>
      <c r="BT13" s="1452"/>
      <c r="BU13" s="2595"/>
      <c r="BV13" s="1370"/>
      <c r="BW13" s="2588"/>
      <c r="BX13" s="1370"/>
      <c r="BY13" s="1447"/>
      <c r="BZ13" s="1447"/>
      <c r="CA13" s="1449"/>
      <c r="CB13" s="2052"/>
      <c r="CC13" s="1370"/>
      <c r="CD13" s="1447"/>
      <c r="CE13" s="2052"/>
      <c r="CF13" s="1370"/>
      <c r="CG13" s="1447"/>
      <c r="CH13" s="2052"/>
      <c r="CI13" s="1481"/>
      <c r="CJ13" s="2582">
        <f t="shared" si="16"/>
        <v>0</v>
      </c>
      <c r="CK13" s="2582">
        <f t="shared" si="17"/>
        <v>0</v>
      </c>
      <c r="CL13" s="2585">
        <f t="shared" si="18"/>
        <v>0</v>
      </c>
      <c r="CM13" s="2584">
        <f t="shared" si="19"/>
        <v>0</v>
      </c>
      <c r="CN13" s="2582">
        <f t="shared" si="20"/>
        <v>0</v>
      </c>
      <c r="CO13" s="2585">
        <f t="shared" si="21"/>
        <v>0</v>
      </c>
      <c r="CP13" s="2584">
        <f t="shared" si="22"/>
        <v>0</v>
      </c>
      <c r="CQ13" s="2582">
        <f t="shared" si="23"/>
        <v>0</v>
      </c>
      <c r="CR13" s="2585">
        <f t="shared" si="24"/>
        <v>0</v>
      </c>
      <c r="CS13" s="1370"/>
      <c r="CT13" s="1447"/>
      <c r="CU13" s="2589"/>
      <c r="CV13" s="2586"/>
      <c r="CW13" s="1448"/>
      <c r="CX13" s="2579"/>
      <c r="CY13" s="2586"/>
      <c r="CZ13" s="1448"/>
      <c r="DA13" s="2588"/>
      <c r="DB13" s="2586"/>
      <c r="DC13" s="1450"/>
      <c r="DD13" s="2588"/>
      <c r="DE13" s="2587"/>
      <c r="DF13" s="1450"/>
      <c r="DG13" s="2588"/>
      <c r="DH13" s="1370"/>
      <c r="DI13" s="1447"/>
      <c r="DJ13" s="2589"/>
      <c r="DK13" s="2586"/>
      <c r="DL13" s="1448"/>
      <c r="DM13" s="2579"/>
      <c r="DN13" s="2586"/>
      <c r="DO13" s="1448"/>
      <c r="DP13" s="2588"/>
      <c r="DQ13" s="2586"/>
      <c r="DR13" s="1450"/>
      <c r="DS13" s="2588"/>
      <c r="DT13" s="2596"/>
      <c r="DU13" s="1460"/>
      <c r="DV13" s="1461"/>
      <c r="DW13" s="1454">
        <f>CSV_NII!AB13*CSV_NII!AN13+CSV_NII!CJ13*CSV_NII!CV13</f>
        <v>0</v>
      </c>
      <c r="DX13" s="1455">
        <f>CSV_NII!AC13*CSV_NII!AO13+CSV_NII!CK13*CSV_NII!CW13</f>
        <v>0</v>
      </c>
      <c r="DY13" s="1455">
        <f>CSV_NII!AD13*CSV_NII!AP13+CSV_NII!CL13*CSV_NII!CX13</f>
        <v>0</v>
      </c>
      <c r="DZ13" s="1455">
        <f>CSV_NII!AE13*CSV_NII!AQ13+CSV_NII!CM13*CSV_NII!CY13</f>
        <v>0</v>
      </c>
      <c r="EA13" s="1455">
        <f>CSV_NII!AF13*CSV_NII!AR13+CSV_NII!CN13*CSV_NII!CZ13</f>
        <v>0</v>
      </c>
      <c r="EB13" s="1455">
        <f>CSV_NII!AG13*CSV_NII!AS13+CSV_NII!CO13*CSV_NII!DA13</f>
        <v>0</v>
      </c>
      <c r="EC13" s="1455">
        <f>CSV_NII!AH13*CSV_NII!AT13+CSV_NII!CP13*CSV_NII!DB13</f>
        <v>0</v>
      </c>
      <c r="ED13" s="1455">
        <f>CSV_NII!AI13*CSV_NII!AU13+CSV_NII!CQ13*CSV_NII!DC13</f>
        <v>0</v>
      </c>
      <c r="EE13" s="1455">
        <f>CSV_NII!AJ13*CSV_NII!AV13+CSV_NII!CR13*CSV_NII!DD13</f>
        <v>0</v>
      </c>
      <c r="EF13" s="1455" t="e">
        <f>CSV_NII!AK13*((CSV_NII!AW13-CSV_NII!AN13)*(CSV_NII!AB13/(CSV_NII!AB13+(CSV_NII!AC13/CSV_NII!AA13)))+(CSV_NII!AW13-CSV_NII!AO13)*((CSV_NII!AC13/CSV_NII!AA13)/(CSV_NII!AB13+(CSV_NII!AC13/CSV_NII!AA13))))+CSV_NII!CS13*((CSV_NII!DE13-CSV_NII!CV13)*(CSV_NII!CJ13/(CSV_NII!CJ13+(CSV_NII!CK13/CSV_NII!CI13)))+(CSV_NII!DE13-CSV_NII!CW13)*((CSV_NII!CK13/CSV_NII!CI13)/(CSV_NII!CJ13+(CSV_NII!CK13/CSV_NII!CI13))))</f>
        <v>#DIV/0!</v>
      </c>
      <c r="EG13" s="1455" t="e">
        <f>CSV_NII!AL13*((CSV_NII!AX13-CSV_NII!AQ13)*(CSV_NII!AE13/(CSV_NII!AE13+(CSV_NII!AF13/CSV_NII!AA13)))+(CSV_NII!AX13-CSV_NII!AR13)*((CSV_NII!AF13/CSV_NII!AA13)/(CSV_NII!AE13+(CSV_NII!AF13/CSV_NII!AA13))))+CSV_NII!CT13*((CSV_NII!DF13-CSV_NII!CY13)*(CSV_NII!CM13/(CSV_NII!CM13+(CSV_NII!CN13/CSV_NII!CI13)))+(CSV_NII!DF13-CSV_NII!CZ13)*(CSV_NII!CN13/CSV_NII!CI13)/(CSV_NII!CM13+(CSV_NII!CN13/CSV_NII!CI13)))</f>
        <v>#DIV/0!</v>
      </c>
      <c r="EH13" s="1455" t="e">
        <f>CSV_NII!AM13*((CSV_NII!AY13-CSV_NII!AT13)*(CSV_NII!AH13/(CSV_NII!AH13+(CSV_NII!AI13/CSV_NII!AA13)))+(CSV_NII!AY13-CSV_NII!AU13)*((CSV_NII!AI13/CSV_NII!AA13)/(CSV_NII!AH13+(CSV_NII!AI13/CSV_NII!AA13))))+CSV_NII!CU13*((CSV_NII!DG13-CSV_NII!DB13)*(CSV_NII!CP13/(CSV_NII!CP13+(CSV_NII!CQ13/CSV_NII!CI13)))+(CSV_NII!DG13-CSV_NII!DC13)*((CSV_NII!CQ13/CSV_NII!CI13)/(CSV_NII!CP13+(CSV_NII!CQ13/CSV_NII!CI13))))</f>
        <v>#DIV/0!</v>
      </c>
      <c r="EI13" s="1455" t="str">
        <f t="shared" si="26"/>
        <v/>
      </c>
      <c r="EJ13" s="1455" t="str">
        <f t="shared" si="1"/>
        <v/>
      </c>
      <c r="EK13" s="1455" t="str">
        <f t="shared" si="2"/>
        <v/>
      </c>
      <c r="EL13" s="1455">
        <f>CSV_NII!AB13*CSV_NII!BC13+CSV_NII!CJ13*CSV_NII!DK13</f>
        <v>0</v>
      </c>
      <c r="EM13" s="1455">
        <f>CSV_NII!AC13*CSV_NII!BD13+CSV_NII!CK13*CSV_NII!DL13</f>
        <v>0</v>
      </c>
      <c r="EN13" s="1455">
        <f>CSV_NII!AD13*CSV_NII!BE13+CSV_NII!CL13*CSV_NII!DM13</f>
        <v>0</v>
      </c>
      <c r="EO13" s="1455">
        <f>CSV_NII!AE13*CSV_NII!BF13+CSV_NII!CM13*CSV_NII!DN13</f>
        <v>0</v>
      </c>
      <c r="EP13" s="1455">
        <f>CSV_NII!AF13*CSV_NII!BG13+CSV_NII!CN13*CSV_NII!DO13</f>
        <v>0</v>
      </c>
      <c r="EQ13" s="1455">
        <f>CSV_NII!AG13*CSV_NII!BH13+CSV_NII!CO13*CSV_NII!DP13</f>
        <v>0</v>
      </c>
      <c r="ER13" s="1455">
        <f>CSV_NII!AH13*CSV_NII!BI13+CSV_NII!CP13*CSV_NII!DQ13</f>
        <v>0</v>
      </c>
      <c r="ES13" s="1455">
        <f>CSV_NII!AI13*CSV_NII!BJ13+CSV_NII!CQ13*CSV_NII!DR13</f>
        <v>0</v>
      </c>
      <c r="ET13" s="1455">
        <f>CSV_NII!AJ13*CSV_NII!BK13+CSV_NII!CR13*CSV_NII!DS13</f>
        <v>0</v>
      </c>
      <c r="EU13" s="1455" t="e">
        <f>CSV_NII!AZ13*((CSV_NII!BL13-CSV_NII!BC13)*(CSV_NII!AB13/(CSV_NII!AB13+(CSV_NII!AC13/CSV_NII!AA13)))+(CSV_NII!BL13-CSV_NII!BD13)*((CSV_NII!AC13/CSV_NII!AA13)/(CSV_NII!AB13+(CSV_NII!AC13/CSV_NII!AA13))))+CSV_NII!DH13*((CSV_NII!DT13-CSV_NII!DK13)*(CSV_NII!CJ13/(CSV_NII!CJ13+(CSV_NII!CK13/CSV_NII!CI13)))+(CSV_NII!DT13-CSV_NII!DL13)*((CSV_NII!CK13/CSV_NII!CI13)/(CSV_NII!CJ13+(CSV_NII!CK13/CSV_NII!CI13))))</f>
        <v>#DIV/0!</v>
      </c>
      <c r="EV13" s="1455" t="e">
        <f>CSV_NII!BA13*((CSV_NII!BM13-CSV_NII!BF13)*(CSV_NII!AE13/(CSV_NII!AE13+(CSV_NII!AF13/CSV_NII!AA13)))+(CSV_NII!BM13-CSV_NII!BG13)*((CSV_NII!AF13/CSV_NII!AA13)/(CSV_NII!AE13+(CSV_NII!AF13/CSV_NII!AA13))))+CSV_NII!DI13*((CSV_NII!DU13-CSV_NII!DN13)*(CSV_NII!CM13/(CSV_NII!CM13+(CSV_NII!CN13/CSV_NII!CI13)))+(CSV_NII!DU13-CSV_NII!DO13)*((CSV_NII!CN13/CSV_NII!CI13)/(CSV_NII!CM13+(CSV_NII!CN13/CSV_NII!CI13))))</f>
        <v>#DIV/0!</v>
      </c>
      <c r="EW13" s="1455" t="e">
        <f>CSV_NII!BB13*((CSV_NII!BN13-CSV_NII!BI13)*(CSV_NII!AH13/(CSV_NII!AH13+(CSV_NII!AI13/CSV_NII!AA13)))+(CSV_NII!BN13-CSV_NII!BJ13)*((CSV_NII!AI13/CSV_NII!AA13)/(CSV_NII!AH13+(CSV_NII!AI13/CSV_NII!AA13))))+CSV_NII!CU13*((CSV_NII!DG13-CSV_NII!DQ13)*(CSV_NII!CP13/(CSV_NII!CP13+(CSV_NII!CQ13/CSV_NII!CI13)))+(CSV_NII!DG13-CSV_NII!DR13)*((CSV_NII!CQ13/CSV_NII!CI13)/(CSV_NII!CP13+(CSV_NII!CQ13/CSV_NII!CI13))))</f>
        <v>#DIV/0!</v>
      </c>
      <c r="EX13" s="1457" t="str">
        <f t="shared" si="3"/>
        <v/>
      </c>
      <c r="EY13" s="1485" t="str">
        <f t="shared" si="4"/>
        <v/>
      </c>
      <c r="EZ13" s="1486" t="str">
        <f t="shared" si="5"/>
        <v/>
      </c>
    </row>
    <row r="14" spans="2:158" ht="13.5" thickBot="1">
      <c r="B14" s="1395">
        <v>6</v>
      </c>
      <c r="C14" s="1467" t="s">
        <v>49</v>
      </c>
      <c r="D14" s="1467" t="s">
        <v>49</v>
      </c>
      <c r="E14" s="1467" t="s">
        <v>80</v>
      </c>
      <c r="F14" s="1468" t="s">
        <v>1169</v>
      </c>
      <c r="G14" s="1468" t="s">
        <v>84</v>
      </c>
      <c r="H14" s="1468" t="s">
        <v>1170</v>
      </c>
      <c r="I14" s="1469" t="str">
        <f t="shared" si="0"/>
        <v>Assets - Loans and  receivables - Non-financial corporations - Small and Medium-sized Enterprises</v>
      </c>
      <c r="J14" s="1469" t="s">
        <v>82</v>
      </c>
      <c r="K14" s="1466">
        <f>K13</f>
        <v>0</v>
      </c>
      <c r="L14" s="1466">
        <f>L13</f>
        <v>0</v>
      </c>
      <c r="M14" s="1450"/>
      <c r="N14" s="1466">
        <f>N13</f>
        <v>0</v>
      </c>
      <c r="O14" s="1450"/>
      <c r="P14" s="2577">
        <f>P13</f>
        <v>0</v>
      </c>
      <c r="Q14" s="2578">
        <f>Q13</f>
        <v>0</v>
      </c>
      <c r="R14" s="2579"/>
      <c r="S14" s="1466">
        <f>S13</f>
        <v>0</v>
      </c>
      <c r="T14" s="1244">
        <f t="shared" ref="T14:AA14" si="30">T13</f>
        <v>0</v>
      </c>
      <c r="U14" s="1244">
        <f t="shared" si="30"/>
        <v>0</v>
      </c>
      <c r="V14" s="2580">
        <f t="shared" si="30"/>
        <v>0</v>
      </c>
      <c r="W14" s="2578">
        <f t="shared" si="30"/>
        <v>0</v>
      </c>
      <c r="X14" s="2581">
        <f t="shared" si="30"/>
        <v>0</v>
      </c>
      <c r="Y14" s="2578">
        <f t="shared" si="30"/>
        <v>0</v>
      </c>
      <c r="Z14" s="2581">
        <f t="shared" si="30"/>
        <v>0</v>
      </c>
      <c r="AA14" s="1466">
        <f t="shared" si="30"/>
        <v>0</v>
      </c>
      <c r="AB14" s="2582">
        <f t="shared" si="7"/>
        <v>0</v>
      </c>
      <c r="AC14" s="2582">
        <f t="shared" si="8"/>
        <v>0</v>
      </c>
      <c r="AD14" s="2583">
        <f t="shared" si="9"/>
        <v>0</v>
      </c>
      <c r="AE14" s="2584">
        <f t="shared" si="10"/>
        <v>0</v>
      </c>
      <c r="AF14" s="2582">
        <f t="shared" si="11"/>
        <v>0</v>
      </c>
      <c r="AG14" s="2585">
        <f t="shared" si="12"/>
        <v>0</v>
      </c>
      <c r="AH14" s="2584">
        <f t="shared" si="13"/>
        <v>0</v>
      </c>
      <c r="AI14" s="2582">
        <f t="shared" si="14"/>
        <v>0</v>
      </c>
      <c r="AJ14" s="2585">
        <f t="shared" si="15"/>
        <v>0</v>
      </c>
      <c r="AK14" s="2578">
        <f>AK13</f>
        <v>0</v>
      </c>
      <c r="AL14" s="1244">
        <f>AL13</f>
        <v>0</v>
      </c>
      <c r="AM14" s="2581">
        <f>AM13</f>
        <v>0</v>
      </c>
      <c r="AN14" s="2586"/>
      <c r="AO14" s="1448"/>
      <c r="AP14" s="2579"/>
      <c r="AQ14" s="2586"/>
      <c r="AR14" s="1448"/>
      <c r="AS14" s="2579"/>
      <c r="AT14" s="2586"/>
      <c r="AU14" s="1448"/>
      <c r="AV14" s="2579"/>
      <c r="AW14" s="2587"/>
      <c r="AX14" s="1450"/>
      <c r="AY14" s="2588"/>
      <c r="AZ14" s="2578">
        <f>AZ13</f>
        <v>0</v>
      </c>
      <c r="BA14" s="1244">
        <f>BA13</f>
        <v>0</v>
      </c>
      <c r="BB14" s="2581">
        <f>BB13</f>
        <v>0</v>
      </c>
      <c r="BC14" s="2586"/>
      <c r="BD14" s="1447"/>
      <c r="BE14" s="2589"/>
      <c r="BF14" s="2586"/>
      <c r="BG14" s="1447"/>
      <c r="BH14" s="2589"/>
      <c r="BI14" s="2586"/>
      <c r="BJ14" s="1447"/>
      <c r="BK14" s="2589"/>
      <c r="BL14" s="2590"/>
      <c r="BM14" s="1450"/>
      <c r="BN14" s="1462"/>
      <c r="BO14" s="2578">
        <f>BO13</f>
        <v>0</v>
      </c>
      <c r="BP14" s="1244">
        <f>BP13</f>
        <v>0</v>
      </c>
      <c r="BQ14" s="1448"/>
      <c r="BR14" s="1244">
        <f>BR13</f>
        <v>0</v>
      </c>
      <c r="BS14" s="1450"/>
      <c r="BT14" s="1822"/>
      <c r="BU14" s="2591"/>
      <c r="BV14" s="2578">
        <f>BV13</f>
        <v>0</v>
      </c>
      <c r="BW14" s="2588"/>
      <c r="BX14" s="1370"/>
      <c r="BY14" s="1244">
        <f>BX14</f>
        <v>0</v>
      </c>
      <c r="BZ14" s="1453"/>
      <c r="CA14" s="1453"/>
      <c r="CB14" s="2589"/>
      <c r="CC14" s="1453"/>
      <c r="CD14" s="1453"/>
      <c r="CE14" s="2589"/>
      <c r="CF14" s="1453"/>
      <c r="CG14" s="1453"/>
      <c r="CH14" s="2589"/>
      <c r="CI14" s="1481"/>
      <c r="CJ14" s="2582">
        <f t="shared" si="16"/>
        <v>0</v>
      </c>
      <c r="CK14" s="2582">
        <f t="shared" si="17"/>
        <v>0</v>
      </c>
      <c r="CL14" s="2585">
        <f t="shared" si="18"/>
        <v>0</v>
      </c>
      <c r="CM14" s="2584">
        <f t="shared" si="19"/>
        <v>0</v>
      </c>
      <c r="CN14" s="2582">
        <f t="shared" si="20"/>
        <v>0</v>
      </c>
      <c r="CO14" s="2585">
        <f t="shared" si="21"/>
        <v>0</v>
      </c>
      <c r="CP14" s="2584">
        <f t="shared" si="22"/>
        <v>0</v>
      </c>
      <c r="CQ14" s="2582">
        <f t="shared" si="23"/>
        <v>0</v>
      </c>
      <c r="CR14" s="2585">
        <f t="shared" si="24"/>
        <v>0</v>
      </c>
      <c r="CS14" s="2578">
        <f>CS13</f>
        <v>0</v>
      </c>
      <c r="CT14" s="1244">
        <f t="shared" ref="CT14:CU14" si="31">CT13</f>
        <v>0</v>
      </c>
      <c r="CU14" s="2581">
        <f t="shared" si="31"/>
        <v>0</v>
      </c>
      <c r="CV14" s="2586"/>
      <c r="CW14" s="1477"/>
      <c r="CX14" s="2588"/>
      <c r="CY14" s="2586"/>
      <c r="CZ14" s="1477"/>
      <c r="DA14" s="2588"/>
      <c r="DB14" s="2586"/>
      <c r="DC14" s="1480"/>
      <c r="DD14" s="2588"/>
      <c r="DE14" s="2587"/>
      <c r="DF14" s="1450"/>
      <c r="DG14" s="2588"/>
      <c r="DH14" s="2578">
        <f>DH13</f>
        <v>0</v>
      </c>
      <c r="DI14" s="1244">
        <f>DI13</f>
        <v>0</v>
      </c>
      <c r="DJ14" s="2581">
        <f>DJ13</f>
        <v>0</v>
      </c>
      <c r="DK14" s="2586"/>
      <c r="DL14" s="1477"/>
      <c r="DM14" s="2588"/>
      <c r="DN14" s="2586"/>
      <c r="DO14" s="1477"/>
      <c r="DP14" s="2588"/>
      <c r="DQ14" s="2586"/>
      <c r="DR14" s="1480"/>
      <c r="DS14" s="2588"/>
      <c r="DT14" s="2590"/>
      <c r="DU14" s="1450"/>
      <c r="DV14" s="1450"/>
      <c r="DW14" s="1456">
        <f>CSV_NII!AB14*CSV_NII!AN14+CSV_NII!CJ14*CSV_NII!CV14</f>
        <v>0</v>
      </c>
      <c r="DX14" s="1457">
        <f>CSV_NII!AC14*CSV_NII!AO14+CSV_NII!CK14*CSV_NII!CW14</f>
        <v>0</v>
      </c>
      <c r="DY14" s="1457">
        <f>CSV_NII!AD14*CSV_NII!AP14+CSV_NII!CL14*CSV_NII!CX14</f>
        <v>0</v>
      </c>
      <c r="DZ14" s="1457">
        <f>CSV_NII!AE14*CSV_NII!AQ14+CSV_NII!CM14*CSV_NII!CY14</f>
        <v>0</v>
      </c>
      <c r="EA14" s="1457">
        <f>CSV_NII!AF14*CSV_NII!AR14+CSV_NII!CN14*CSV_NII!CZ14</f>
        <v>0</v>
      </c>
      <c r="EB14" s="1457">
        <f>CSV_NII!AG14*CSV_NII!AS14+CSV_NII!CO14*CSV_NII!DA14</f>
        <v>0</v>
      </c>
      <c r="EC14" s="1457">
        <f>CSV_NII!AH14*CSV_NII!AT14+CSV_NII!CP14*CSV_NII!DB14</f>
        <v>0</v>
      </c>
      <c r="ED14" s="1457">
        <f>CSV_NII!AI14*CSV_NII!AU14+CSV_NII!CQ14*CSV_NII!DC14</f>
        <v>0</v>
      </c>
      <c r="EE14" s="1457">
        <f>CSV_NII!AJ14*CSV_NII!AV14+CSV_NII!CR14*CSV_NII!DD14</f>
        <v>0</v>
      </c>
      <c r="EF14" s="1457" t="e">
        <f>CSV_NII!AK14*((CSV_NII!AW14-CSV_NII!AN14)*(CSV_NII!AB14/(CSV_NII!AB14+(CSV_NII!AC14/CSV_NII!AA14)))+(CSV_NII!AW14-CSV_NII!AO14)*((CSV_NII!AC14/CSV_NII!AA14)/(CSV_NII!AB14+(CSV_NII!AC14/CSV_NII!AA14))))+CSV_NII!CS14*((CSV_NII!DE14-CSV_NII!CV14)*(CSV_NII!CJ14/(CSV_NII!CJ14+(CSV_NII!CK14/CSV_NII!CI14)))+(CSV_NII!DE14-CSV_NII!CW14)*((CSV_NII!CK14/CSV_NII!CI14)/(CSV_NII!CJ14+(CSV_NII!CK14/CSV_NII!CI14))))</f>
        <v>#DIV/0!</v>
      </c>
      <c r="EG14" s="1457" t="e">
        <f>CSV_NII!AL14*((CSV_NII!AX14-CSV_NII!AQ14)*(CSV_NII!AE14/(CSV_NII!AE14+(CSV_NII!AF14/CSV_NII!AA14)))+(CSV_NII!AX14-CSV_NII!AR14)*((CSV_NII!AF14/CSV_NII!AA14)/(CSV_NII!AE14+(CSV_NII!AF14/CSV_NII!AA14))))+CSV_NII!CT14*((CSV_NII!DF14-CSV_NII!CY14)*(CSV_NII!CM14/(CSV_NII!CM14+(CSV_NII!CN14/CSV_NII!CI14)))+(CSV_NII!DF14-CSV_NII!CZ14)*(CSV_NII!CN14/CSV_NII!CI14)/(CSV_NII!CM14+(CSV_NII!CN14/CSV_NII!CI14)))</f>
        <v>#DIV/0!</v>
      </c>
      <c r="EH14" s="1457" t="e">
        <f>CSV_NII!AM14*((CSV_NII!AY14-CSV_NII!AT14)*(CSV_NII!AH14/(CSV_NII!AH14+(CSV_NII!AI14/CSV_NII!AA14)))+(CSV_NII!AY14-CSV_NII!AU14)*((CSV_NII!AI14/CSV_NII!AA14)/(CSV_NII!AH14+(CSV_NII!AI14/CSV_NII!AA14))))+CSV_NII!CU14*((CSV_NII!DG14-CSV_NII!DB14)*(CSV_NII!CP14/(CSV_NII!CP14+(CSV_NII!CQ14/CSV_NII!CI14)))+(CSV_NII!DG14-CSV_NII!DC14)*((CSV_NII!CQ14/CSV_NII!CI14)/(CSV_NII!CP14+(CSV_NII!CQ14/CSV_NII!CI14))))</f>
        <v>#DIV/0!</v>
      </c>
      <c r="EI14" s="1457" t="str">
        <f t="shared" si="26"/>
        <v/>
      </c>
      <c r="EJ14" s="1457" t="str">
        <f t="shared" ref="EJ14" si="32">IFERROR(SUM(DZ14:EB14)+EG14,"")</f>
        <v/>
      </c>
      <c r="EK14" s="1457" t="str">
        <f t="shared" si="2"/>
        <v/>
      </c>
      <c r="EL14" s="1457">
        <f>CSV_NII!AB14*CSV_NII!BC14+CSV_NII!CJ14*CSV_NII!DK14</f>
        <v>0</v>
      </c>
      <c r="EM14" s="1457">
        <f>CSV_NII!AC14*CSV_NII!BD14+CSV_NII!CK14*CSV_NII!DL14</f>
        <v>0</v>
      </c>
      <c r="EN14" s="1457">
        <f>CSV_NII!AD14*CSV_NII!BE14+CSV_NII!CL14*CSV_NII!DM14</f>
        <v>0</v>
      </c>
      <c r="EO14" s="1457">
        <f>CSV_NII!AE14*CSV_NII!BF14+CSV_NII!CM14*CSV_NII!DN14</f>
        <v>0</v>
      </c>
      <c r="EP14" s="1457">
        <f>CSV_NII!AF14*CSV_NII!BG14+CSV_NII!CN14*CSV_NII!DO14</f>
        <v>0</v>
      </c>
      <c r="EQ14" s="1457">
        <f>CSV_NII!AG14*CSV_NII!BH14+CSV_NII!CO14*CSV_NII!DP14</f>
        <v>0</v>
      </c>
      <c r="ER14" s="1457">
        <f>CSV_NII!AH14*CSV_NII!BI14+CSV_NII!CP14*CSV_NII!DQ14</f>
        <v>0</v>
      </c>
      <c r="ES14" s="1457">
        <f>CSV_NII!AI14*CSV_NII!BJ14+CSV_NII!CQ14*CSV_NII!DR14</f>
        <v>0</v>
      </c>
      <c r="ET14" s="1457">
        <f>CSV_NII!AJ14*CSV_NII!BK14+CSV_NII!CR14*CSV_NII!DS14</f>
        <v>0</v>
      </c>
      <c r="EU14" s="1457" t="e">
        <f>CSV_NII!AZ14*((CSV_NII!BL14-CSV_NII!BC14)*(CSV_NII!AB14/(CSV_NII!AB14+(CSV_NII!AC14/CSV_NII!AA14)))+(CSV_NII!BL14-CSV_NII!BD14)*((CSV_NII!AC14/CSV_NII!AA14)/(CSV_NII!AB14+(CSV_NII!AC14/CSV_NII!AA14))))+CSV_NII!DH14*((CSV_NII!DT14-CSV_NII!DK14)*(CSV_NII!CJ14/(CSV_NII!CJ14+(CSV_NII!CK14/CSV_NII!CI14)))+(CSV_NII!DT14-CSV_NII!DL14)*((CSV_NII!CK14/CSV_NII!CI14)/(CSV_NII!CJ14+(CSV_NII!CK14/CSV_NII!CI14))))</f>
        <v>#DIV/0!</v>
      </c>
      <c r="EV14" s="1457" t="e">
        <f>CSV_NII!BA14*((CSV_NII!BM14-CSV_NII!BF14)*(CSV_NII!AE14/(CSV_NII!AE14+(CSV_NII!AF14/CSV_NII!AA14)))+(CSV_NII!BM14-CSV_NII!BG14)*((CSV_NII!AF14/CSV_NII!AA14)/(CSV_NII!AE14+(CSV_NII!AF14/CSV_NII!AA14))))+CSV_NII!DI14*((CSV_NII!DU14-CSV_NII!DN14)*(CSV_NII!CM14/(CSV_NII!CM14+(CSV_NII!CN14/CSV_NII!CI14)))+(CSV_NII!DU14-CSV_NII!DO14)*((CSV_NII!CN14/CSV_NII!CI14)/(CSV_NII!CM14+(CSV_NII!CN14/CSV_NII!CI14))))</f>
        <v>#DIV/0!</v>
      </c>
      <c r="EW14" s="1457" t="e">
        <f>CSV_NII!BB14*((CSV_NII!BN14-CSV_NII!BI14)*(CSV_NII!AH14/(CSV_NII!AH14+(CSV_NII!AI14/CSV_NII!AA14)))+(CSV_NII!BN14-CSV_NII!BJ14)*((CSV_NII!AI14/CSV_NII!AA14)/(CSV_NII!AH14+(CSV_NII!AI14/CSV_NII!AA14))))+CSV_NII!CU14*((CSV_NII!DG14-CSV_NII!DQ14)*(CSV_NII!CP14/(CSV_NII!CP14+(CSV_NII!CQ14/CSV_NII!CI14)))+(CSV_NII!DG14-CSV_NII!DR14)*((CSV_NII!CQ14/CSV_NII!CI14)/(CSV_NII!CP14+(CSV_NII!CQ14/CSV_NII!CI14))))</f>
        <v>#DIV/0!</v>
      </c>
      <c r="EX14" s="1457" t="str">
        <f t="shared" si="3"/>
        <v/>
      </c>
      <c r="EY14" s="1485" t="str">
        <f t="shared" si="4"/>
        <v/>
      </c>
      <c r="EZ14" s="1486" t="str">
        <f t="shared" si="5"/>
        <v/>
      </c>
    </row>
    <row r="15" spans="2:158" ht="12.75">
      <c r="B15" s="1395">
        <v>7</v>
      </c>
      <c r="C15" s="1467" t="s">
        <v>49</v>
      </c>
      <c r="D15" s="1467" t="s">
        <v>49</v>
      </c>
      <c r="E15" s="1467" t="s">
        <v>80</v>
      </c>
      <c r="F15" s="1468" t="s">
        <v>1169</v>
      </c>
      <c r="G15" s="1468" t="s">
        <v>84</v>
      </c>
      <c r="H15" s="1468" t="s">
        <v>286</v>
      </c>
      <c r="I15" s="1469" t="str">
        <f t="shared" si="0"/>
        <v>Assets - Loans and  receivables - Non-financial corporations - Other</v>
      </c>
      <c r="J15" s="1469" t="s">
        <v>925</v>
      </c>
      <c r="K15" s="1451"/>
      <c r="L15" s="1447"/>
      <c r="M15" s="1448"/>
      <c r="N15" s="1447"/>
      <c r="O15" s="1448"/>
      <c r="P15" s="2592"/>
      <c r="Q15" s="1370"/>
      <c r="R15" s="2589"/>
      <c r="S15" s="1451"/>
      <c r="T15" s="1447"/>
      <c r="U15" s="1447"/>
      <c r="V15" s="2434"/>
      <c r="W15" s="1370"/>
      <c r="X15" s="2589"/>
      <c r="Y15" s="1370"/>
      <c r="Z15" s="2589"/>
      <c r="AA15" s="1451"/>
      <c r="AB15" s="2582">
        <f t="shared" si="7"/>
        <v>0</v>
      </c>
      <c r="AC15" s="2582">
        <f t="shared" si="8"/>
        <v>0</v>
      </c>
      <c r="AD15" s="2583">
        <f t="shared" si="9"/>
        <v>0</v>
      </c>
      <c r="AE15" s="2584">
        <f t="shared" si="10"/>
        <v>0</v>
      </c>
      <c r="AF15" s="2582">
        <f t="shared" si="11"/>
        <v>0</v>
      </c>
      <c r="AG15" s="2585">
        <f t="shared" si="12"/>
        <v>0</v>
      </c>
      <c r="AH15" s="2584">
        <f t="shared" si="13"/>
        <v>0</v>
      </c>
      <c r="AI15" s="2582">
        <f t="shared" si="14"/>
        <v>0</v>
      </c>
      <c r="AJ15" s="2585">
        <f t="shared" si="15"/>
        <v>0</v>
      </c>
      <c r="AK15" s="1370"/>
      <c r="AL15" s="1447"/>
      <c r="AM15" s="2589"/>
      <c r="AN15" s="2586"/>
      <c r="AO15" s="1448"/>
      <c r="AP15" s="2579"/>
      <c r="AQ15" s="2586"/>
      <c r="AR15" s="1448"/>
      <c r="AS15" s="2588"/>
      <c r="AT15" s="2586"/>
      <c r="AU15" s="1450"/>
      <c r="AV15" s="2588"/>
      <c r="AW15" s="2593"/>
      <c r="AX15" s="1243"/>
      <c r="AY15" s="1459"/>
      <c r="AZ15" s="1370"/>
      <c r="BA15" s="1447"/>
      <c r="BB15" s="2589"/>
      <c r="BC15" s="2586"/>
      <c r="BD15" s="1448"/>
      <c r="BE15" s="2579"/>
      <c r="BF15" s="2586"/>
      <c r="BG15" s="1448"/>
      <c r="BH15" s="2588"/>
      <c r="BI15" s="2586"/>
      <c r="BJ15" s="1450"/>
      <c r="BK15" s="2588"/>
      <c r="BL15" s="2594"/>
      <c r="BM15" s="1243"/>
      <c r="BN15" s="1458"/>
      <c r="BO15" s="1370"/>
      <c r="BP15" s="1447"/>
      <c r="BQ15" s="1448"/>
      <c r="BR15" s="1447"/>
      <c r="BS15" s="1448"/>
      <c r="BT15" s="1452"/>
      <c r="BU15" s="2595"/>
      <c r="BV15" s="1370"/>
      <c r="BW15" s="2588"/>
      <c r="BX15" s="1370"/>
      <c r="BY15" s="1447"/>
      <c r="BZ15" s="1447"/>
      <c r="CA15" s="1449"/>
      <c r="CB15" s="2052"/>
      <c r="CC15" s="1370"/>
      <c r="CD15" s="1447"/>
      <c r="CE15" s="2052"/>
      <c r="CF15" s="1370"/>
      <c r="CG15" s="1447"/>
      <c r="CH15" s="2052"/>
      <c r="CI15" s="1481"/>
      <c r="CJ15" s="2582">
        <f t="shared" si="16"/>
        <v>0</v>
      </c>
      <c r="CK15" s="2582">
        <f t="shared" si="17"/>
        <v>0</v>
      </c>
      <c r="CL15" s="2585">
        <f t="shared" si="18"/>
        <v>0</v>
      </c>
      <c r="CM15" s="2584">
        <f t="shared" si="19"/>
        <v>0</v>
      </c>
      <c r="CN15" s="2582">
        <f t="shared" si="20"/>
        <v>0</v>
      </c>
      <c r="CO15" s="2585">
        <f t="shared" si="21"/>
        <v>0</v>
      </c>
      <c r="CP15" s="2584">
        <f t="shared" si="22"/>
        <v>0</v>
      </c>
      <c r="CQ15" s="2582">
        <f t="shared" si="23"/>
        <v>0</v>
      </c>
      <c r="CR15" s="2585">
        <f t="shared" si="24"/>
        <v>0</v>
      </c>
      <c r="CS15" s="1370"/>
      <c r="CT15" s="1447"/>
      <c r="CU15" s="2589"/>
      <c r="CV15" s="2586"/>
      <c r="CW15" s="1448"/>
      <c r="CX15" s="2579"/>
      <c r="CY15" s="2586"/>
      <c r="CZ15" s="1448"/>
      <c r="DA15" s="2588"/>
      <c r="DB15" s="2586"/>
      <c r="DC15" s="1450"/>
      <c r="DD15" s="2588"/>
      <c r="DE15" s="2587"/>
      <c r="DF15" s="1450"/>
      <c r="DG15" s="2588"/>
      <c r="DH15" s="1370"/>
      <c r="DI15" s="1447"/>
      <c r="DJ15" s="2589"/>
      <c r="DK15" s="2586"/>
      <c r="DL15" s="1448"/>
      <c r="DM15" s="2579"/>
      <c r="DN15" s="2586"/>
      <c r="DO15" s="1448"/>
      <c r="DP15" s="2588"/>
      <c r="DQ15" s="2586"/>
      <c r="DR15" s="1450"/>
      <c r="DS15" s="2588"/>
      <c r="DT15" s="2596"/>
      <c r="DU15" s="1460"/>
      <c r="DV15" s="1461"/>
      <c r="DW15" s="1454">
        <f>CSV_NII!AB15*CSV_NII!AN15+CSV_NII!CJ15*CSV_NII!CV15</f>
        <v>0</v>
      </c>
      <c r="DX15" s="1455">
        <f>CSV_NII!AC15*CSV_NII!AO15+CSV_NII!CK15*CSV_NII!CW15</f>
        <v>0</v>
      </c>
      <c r="DY15" s="1455">
        <f>CSV_NII!AD15*CSV_NII!AP15+CSV_NII!CL15*CSV_NII!CX15</f>
        <v>0</v>
      </c>
      <c r="DZ15" s="1455">
        <f>CSV_NII!AE15*CSV_NII!AQ15+CSV_NII!CM15*CSV_NII!CY15</f>
        <v>0</v>
      </c>
      <c r="EA15" s="1455">
        <f>CSV_NII!AF15*CSV_NII!AR15+CSV_NII!CN15*CSV_NII!CZ15</f>
        <v>0</v>
      </c>
      <c r="EB15" s="1455">
        <f>CSV_NII!AG15*CSV_NII!AS15+CSV_NII!CO15*CSV_NII!DA15</f>
        <v>0</v>
      </c>
      <c r="EC15" s="1455">
        <f>CSV_NII!AH15*CSV_NII!AT15+CSV_NII!CP15*CSV_NII!DB15</f>
        <v>0</v>
      </c>
      <c r="ED15" s="1455">
        <f>CSV_NII!AI15*CSV_NII!AU15+CSV_NII!CQ15*CSV_NII!DC15</f>
        <v>0</v>
      </c>
      <c r="EE15" s="1455">
        <f>CSV_NII!AJ15*CSV_NII!AV15+CSV_NII!CR15*CSV_NII!DD15</f>
        <v>0</v>
      </c>
      <c r="EF15" s="1455" t="e">
        <f>CSV_NII!AK15*((CSV_NII!AW15-CSV_NII!AN15)*(CSV_NII!AB15/(CSV_NII!AB15+(CSV_NII!AC15/CSV_NII!AA15)))+(CSV_NII!AW15-CSV_NII!AO15)*((CSV_NII!AC15/CSV_NII!AA15)/(CSV_NII!AB15+(CSV_NII!AC15/CSV_NII!AA15))))+CSV_NII!CS15*((CSV_NII!DE15-CSV_NII!CV15)*(CSV_NII!CJ15/(CSV_NII!CJ15+(CSV_NII!CK15/CSV_NII!CI15)))+(CSV_NII!DE15-CSV_NII!CW15)*((CSV_NII!CK15/CSV_NII!CI15)/(CSV_NII!CJ15+(CSV_NII!CK15/CSV_NII!CI15))))</f>
        <v>#DIV/0!</v>
      </c>
      <c r="EG15" s="1455" t="e">
        <f>CSV_NII!AL15*((CSV_NII!AX15-CSV_NII!AQ15)*(CSV_NII!AE15/(CSV_NII!AE15+(CSV_NII!AF15/CSV_NII!AA15)))+(CSV_NII!AX15-CSV_NII!AR15)*((CSV_NII!AF15/CSV_NII!AA15)/(CSV_NII!AE15+(CSV_NII!AF15/CSV_NII!AA15))))+CSV_NII!CT15*((CSV_NII!DF15-CSV_NII!CY15)*(CSV_NII!CM15/(CSV_NII!CM15+(CSV_NII!CN15/CSV_NII!CI15)))+(CSV_NII!DF15-CSV_NII!CZ15)*(CSV_NII!CN15/CSV_NII!CI15)/(CSV_NII!CM15+(CSV_NII!CN15/CSV_NII!CI15)))</f>
        <v>#DIV/0!</v>
      </c>
      <c r="EH15" s="1455" t="e">
        <f>CSV_NII!AM15*((CSV_NII!AY15-CSV_NII!AT15)*(CSV_NII!AH15/(CSV_NII!AH15+(CSV_NII!AI15/CSV_NII!AA15)))+(CSV_NII!AY15-CSV_NII!AU15)*((CSV_NII!AI15/CSV_NII!AA15)/(CSV_NII!AH15+(CSV_NII!AI15/CSV_NII!AA15))))+CSV_NII!CU15*((CSV_NII!DG15-CSV_NII!DB15)*(CSV_NII!CP15/(CSV_NII!CP15+(CSV_NII!CQ15/CSV_NII!CI15)))+(CSV_NII!DG15-CSV_NII!DC15)*((CSV_NII!CQ15/CSV_NII!CI15)/(CSV_NII!CP15+(CSV_NII!CQ15/CSV_NII!CI15))))</f>
        <v>#DIV/0!</v>
      </c>
      <c r="EI15" s="1455" t="str">
        <f t="shared" si="26"/>
        <v/>
      </c>
      <c r="EJ15" s="1455" t="str">
        <f t="shared" si="1"/>
        <v/>
      </c>
      <c r="EK15" s="1455" t="str">
        <f t="shared" si="2"/>
        <v/>
      </c>
      <c r="EL15" s="1455">
        <f>CSV_NII!AB15*CSV_NII!BC15+CSV_NII!CJ15*CSV_NII!DK15</f>
        <v>0</v>
      </c>
      <c r="EM15" s="1455">
        <f>CSV_NII!AC15*CSV_NII!BD15+CSV_NII!CK15*CSV_NII!DL15</f>
        <v>0</v>
      </c>
      <c r="EN15" s="1455">
        <f>CSV_NII!AD15*CSV_NII!BE15+CSV_NII!CL15*CSV_NII!DM15</f>
        <v>0</v>
      </c>
      <c r="EO15" s="1455">
        <f>CSV_NII!AE15*CSV_NII!BF15+CSV_NII!CM15*CSV_NII!DN15</f>
        <v>0</v>
      </c>
      <c r="EP15" s="1455">
        <f>CSV_NII!AF15*CSV_NII!BG15+CSV_NII!CN15*CSV_NII!DO15</f>
        <v>0</v>
      </c>
      <c r="EQ15" s="1455">
        <f>CSV_NII!AG15*CSV_NII!BH15+CSV_NII!CO15*CSV_NII!DP15</f>
        <v>0</v>
      </c>
      <c r="ER15" s="1455">
        <f>CSV_NII!AH15*CSV_NII!BI15+CSV_NII!CP15*CSV_NII!DQ15</f>
        <v>0</v>
      </c>
      <c r="ES15" s="1455">
        <f>CSV_NII!AI15*CSV_NII!BJ15+CSV_NII!CQ15*CSV_NII!DR15</f>
        <v>0</v>
      </c>
      <c r="ET15" s="1455">
        <f>CSV_NII!AJ15*CSV_NII!BK15+CSV_NII!CR15*CSV_NII!DS15</f>
        <v>0</v>
      </c>
      <c r="EU15" s="1455" t="e">
        <f>CSV_NII!AZ15*((CSV_NII!BL15-CSV_NII!BC15)*(CSV_NII!AB15/(CSV_NII!AB15+(CSV_NII!AC15/CSV_NII!AA15)))+(CSV_NII!BL15-CSV_NII!BD15)*((CSV_NII!AC15/CSV_NII!AA15)/(CSV_NII!AB15+(CSV_NII!AC15/CSV_NII!AA15))))+CSV_NII!DH15*((CSV_NII!DT15-CSV_NII!DK15)*(CSV_NII!CJ15/(CSV_NII!CJ15+(CSV_NII!CK15/CSV_NII!CI15)))+(CSV_NII!DT15-CSV_NII!DL15)*((CSV_NII!CK15/CSV_NII!CI15)/(CSV_NII!CJ15+(CSV_NII!CK15/CSV_NII!CI15))))</f>
        <v>#DIV/0!</v>
      </c>
      <c r="EV15" s="1455" t="e">
        <f>CSV_NII!BA15*((CSV_NII!BM15-CSV_NII!BF15)*(CSV_NII!AE15/(CSV_NII!AE15+(CSV_NII!AF15/CSV_NII!AA15)))+(CSV_NII!BM15-CSV_NII!BG15)*((CSV_NII!AF15/CSV_NII!AA15)/(CSV_NII!AE15+(CSV_NII!AF15/CSV_NII!AA15))))+CSV_NII!DI15*((CSV_NII!DU15-CSV_NII!DN15)*(CSV_NII!CM15/(CSV_NII!CM15+(CSV_NII!CN15/CSV_NII!CI15)))+(CSV_NII!DU15-CSV_NII!DO15)*((CSV_NII!CN15/CSV_NII!CI15)/(CSV_NII!CM15+(CSV_NII!CN15/CSV_NII!CI15))))</f>
        <v>#DIV/0!</v>
      </c>
      <c r="EW15" s="1455" t="e">
        <f>CSV_NII!BB15*((CSV_NII!BN15-CSV_NII!BI15)*(CSV_NII!AH15/(CSV_NII!AH15+(CSV_NII!AI15/CSV_NII!AA15)))+(CSV_NII!BN15-CSV_NII!BJ15)*((CSV_NII!AI15/CSV_NII!AA15)/(CSV_NII!AH15+(CSV_NII!AI15/CSV_NII!AA15))))+CSV_NII!CU15*((CSV_NII!DG15-CSV_NII!DQ15)*(CSV_NII!CP15/(CSV_NII!CP15+(CSV_NII!CQ15/CSV_NII!CI15)))+(CSV_NII!DG15-CSV_NII!DR15)*((CSV_NII!CQ15/CSV_NII!CI15)/(CSV_NII!CP15+(CSV_NII!CQ15/CSV_NII!CI15))))</f>
        <v>#DIV/0!</v>
      </c>
      <c r="EX15" s="1457" t="str">
        <f t="shared" si="3"/>
        <v/>
      </c>
      <c r="EY15" s="1485" t="str">
        <f t="shared" si="4"/>
        <v/>
      </c>
      <c r="EZ15" s="1486" t="str">
        <f t="shared" si="5"/>
        <v/>
      </c>
    </row>
    <row r="16" spans="2:158" ht="13.5" thickBot="1">
      <c r="B16" s="1395">
        <v>8</v>
      </c>
      <c r="C16" s="1467" t="s">
        <v>49</v>
      </c>
      <c r="D16" s="1467" t="s">
        <v>49</v>
      </c>
      <c r="E16" s="1467" t="s">
        <v>80</v>
      </c>
      <c r="F16" s="1468" t="s">
        <v>1169</v>
      </c>
      <c r="G16" s="1468" t="s">
        <v>84</v>
      </c>
      <c r="H16" s="1468" t="s">
        <v>286</v>
      </c>
      <c r="I16" s="1469" t="str">
        <f t="shared" si="0"/>
        <v>Assets - Loans and  receivables - Non-financial corporations - Other</v>
      </c>
      <c r="J16" s="1469" t="s">
        <v>82</v>
      </c>
      <c r="K16" s="1466">
        <f>K15</f>
        <v>0</v>
      </c>
      <c r="L16" s="1466">
        <f>L15</f>
        <v>0</v>
      </c>
      <c r="M16" s="1450"/>
      <c r="N16" s="1466">
        <f>N15</f>
        <v>0</v>
      </c>
      <c r="O16" s="1450"/>
      <c r="P16" s="2577">
        <f>P15</f>
        <v>0</v>
      </c>
      <c r="Q16" s="2578">
        <f>Q15</f>
        <v>0</v>
      </c>
      <c r="R16" s="2579"/>
      <c r="S16" s="1466">
        <f>S15</f>
        <v>0</v>
      </c>
      <c r="T16" s="1244">
        <f t="shared" ref="T16:AA16" si="33">T15</f>
        <v>0</v>
      </c>
      <c r="U16" s="1244">
        <f t="shared" si="33"/>
        <v>0</v>
      </c>
      <c r="V16" s="2580">
        <f t="shared" si="33"/>
        <v>0</v>
      </c>
      <c r="W16" s="2578">
        <f t="shared" si="33"/>
        <v>0</v>
      </c>
      <c r="X16" s="2581">
        <f t="shared" si="33"/>
        <v>0</v>
      </c>
      <c r="Y16" s="2578">
        <f t="shared" si="33"/>
        <v>0</v>
      </c>
      <c r="Z16" s="2581">
        <f t="shared" si="33"/>
        <v>0</v>
      </c>
      <c r="AA16" s="1466">
        <f t="shared" si="33"/>
        <v>0</v>
      </c>
      <c r="AB16" s="2582">
        <f t="shared" si="7"/>
        <v>0</v>
      </c>
      <c r="AC16" s="2582">
        <f t="shared" si="8"/>
        <v>0</v>
      </c>
      <c r="AD16" s="2583">
        <f t="shared" si="9"/>
        <v>0</v>
      </c>
      <c r="AE16" s="2584">
        <f t="shared" si="10"/>
        <v>0</v>
      </c>
      <c r="AF16" s="2582">
        <f t="shared" si="11"/>
        <v>0</v>
      </c>
      <c r="AG16" s="2585">
        <f t="shared" si="12"/>
        <v>0</v>
      </c>
      <c r="AH16" s="2584">
        <f t="shared" si="13"/>
        <v>0</v>
      </c>
      <c r="AI16" s="2582">
        <f t="shared" si="14"/>
        <v>0</v>
      </c>
      <c r="AJ16" s="2585">
        <f t="shared" si="15"/>
        <v>0</v>
      </c>
      <c r="AK16" s="2578">
        <f>AK15</f>
        <v>0</v>
      </c>
      <c r="AL16" s="1244">
        <f>AL15</f>
        <v>0</v>
      </c>
      <c r="AM16" s="2581">
        <f>AM15</f>
        <v>0</v>
      </c>
      <c r="AN16" s="2586"/>
      <c r="AO16" s="1448"/>
      <c r="AP16" s="2579"/>
      <c r="AQ16" s="2586"/>
      <c r="AR16" s="1448"/>
      <c r="AS16" s="2579"/>
      <c r="AT16" s="2586"/>
      <c r="AU16" s="1448"/>
      <c r="AV16" s="2579"/>
      <c r="AW16" s="2587"/>
      <c r="AX16" s="1450"/>
      <c r="AY16" s="2588"/>
      <c r="AZ16" s="2578">
        <f>AZ15</f>
        <v>0</v>
      </c>
      <c r="BA16" s="1244">
        <f>BA15</f>
        <v>0</v>
      </c>
      <c r="BB16" s="2581">
        <f>BB15</f>
        <v>0</v>
      </c>
      <c r="BC16" s="2586"/>
      <c r="BD16" s="1447"/>
      <c r="BE16" s="2589"/>
      <c r="BF16" s="2586"/>
      <c r="BG16" s="1447"/>
      <c r="BH16" s="2589"/>
      <c r="BI16" s="2586"/>
      <c r="BJ16" s="1447"/>
      <c r="BK16" s="2589"/>
      <c r="BL16" s="2590"/>
      <c r="BM16" s="1450"/>
      <c r="BN16" s="1462"/>
      <c r="BO16" s="2578">
        <f>BO15</f>
        <v>0</v>
      </c>
      <c r="BP16" s="1244">
        <f>BP15</f>
        <v>0</v>
      </c>
      <c r="BQ16" s="1448"/>
      <c r="BR16" s="1244">
        <f>BR15</f>
        <v>0</v>
      </c>
      <c r="BS16" s="1450"/>
      <c r="BT16" s="1822"/>
      <c r="BU16" s="2591"/>
      <c r="BV16" s="2578">
        <f>BV15</f>
        <v>0</v>
      </c>
      <c r="BW16" s="2588"/>
      <c r="BX16" s="1370"/>
      <c r="BY16" s="1244">
        <f>BX16</f>
        <v>0</v>
      </c>
      <c r="BZ16" s="1453"/>
      <c r="CA16" s="1453"/>
      <c r="CB16" s="2589"/>
      <c r="CC16" s="1453"/>
      <c r="CD16" s="1453"/>
      <c r="CE16" s="2589"/>
      <c r="CF16" s="1453"/>
      <c r="CG16" s="1453"/>
      <c r="CH16" s="2589"/>
      <c r="CI16" s="1481"/>
      <c r="CJ16" s="2582">
        <f t="shared" si="16"/>
        <v>0</v>
      </c>
      <c r="CK16" s="2582">
        <f t="shared" si="17"/>
        <v>0</v>
      </c>
      <c r="CL16" s="2585">
        <f t="shared" si="18"/>
        <v>0</v>
      </c>
      <c r="CM16" s="2584">
        <f t="shared" si="19"/>
        <v>0</v>
      </c>
      <c r="CN16" s="2582">
        <f t="shared" si="20"/>
        <v>0</v>
      </c>
      <c r="CO16" s="2585">
        <f t="shared" si="21"/>
        <v>0</v>
      </c>
      <c r="CP16" s="2584">
        <f t="shared" si="22"/>
        <v>0</v>
      </c>
      <c r="CQ16" s="2582">
        <f t="shared" si="23"/>
        <v>0</v>
      </c>
      <c r="CR16" s="2585">
        <f t="shared" si="24"/>
        <v>0</v>
      </c>
      <c r="CS16" s="2578">
        <f>CS15</f>
        <v>0</v>
      </c>
      <c r="CT16" s="1244">
        <f t="shared" ref="CT16:CU16" si="34">CT15</f>
        <v>0</v>
      </c>
      <c r="CU16" s="2581">
        <f t="shared" si="34"/>
        <v>0</v>
      </c>
      <c r="CV16" s="2586"/>
      <c r="CW16" s="1477"/>
      <c r="CX16" s="2588"/>
      <c r="CY16" s="2586"/>
      <c r="CZ16" s="1477"/>
      <c r="DA16" s="2588"/>
      <c r="DB16" s="2586"/>
      <c r="DC16" s="1480"/>
      <c r="DD16" s="2588"/>
      <c r="DE16" s="2587"/>
      <c r="DF16" s="1450"/>
      <c r="DG16" s="2588"/>
      <c r="DH16" s="2578">
        <f>DH15</f>
        <v>0</v>
      </c>
      <c r="DI16" s="1244">
        <f>DI15</f>
        <v>0</v>
      </c>
      <c r="DJ16" s="2581">
        <f>DJ15</f>
        <v>0</v>
      </c>
      <c r="DK16" s="2586"/>
      <c r="DL16" s="1477"/>
      <c r="DM16" s="2588"/>
      <c r="DN16" s="2586"/>
      <c r="DO16" s="1477"/>
      <c r="DP16" s="2588"/>
      <c r="DQ16" s="2586"/>
      <c r="DR16" s="1480"/>
      <c r="DS16" s="2588"/>
      <c r="DT16" s="2590"/>
      <c r="DU16" s="1450"/>
      <c r="DV16" s="1450"/>
      <c r="DW16" s="1456">
        <f>CSV_NII!AB16*CSV_NII!AN16+CSV_NII!CJ16*CSV_NII!CV16</f>
        <v>0</v>
      </c>
      <c r="DX16" s="1457">
        <f>CSV_NII!AC16*CSV_NII!AO16+CSV_NII!CK16*CSV_NII!CW16</f>
        <v>0</v>
      </c>
      <c r="DY16" s="1457">
        <f>CSV_NII!AD16*CSV_NII!AP16+CSV_NII!CL16*CSV_NII!CX16</f>
        <v>0</v>
      </c>
      <c r="DZ16" s="1457">
        <f>CSV_NII!AE16*CSV_NII!AQ16+CSV_NII!CM16*CSV_NII!CY16</f>
        <v>0</v>
      </c>
      <c r="EA16" s="1457">
        <f>CSV_NII!AF16*CSV_NII!AR16+CSV_NII!CN16*CSV_NII!CZ16</f>
        <v>0</v>
      </c>
      <c r="EB16" s="1457">
        <f>CSV_NII!AG16*CSV_NII!AS16+CSV_NII!CO16*CSV_NII!DA16</f>
        <v>0</v>
      </c>
      <c r="EC16" s="1457">
        <f>CSV_NII!AH16*CSV_NII!AT16+CSV_NII!CP16*CSV_NII!DB16</f>
        <v>0</v>
      </c>
      <c r="ED16" s="1457">
        <f>CSV_NII!AI16*CSV_NII!AU16+CSV_NII!CQ16*CSV_NII!DC16</f>
        <v>0</v>
      </c>
      <c r="EE16" s="1457">
        <f>CSV_NII!AJ16*CSV_NII!AV16+CSV_NII!CR16*CSV_NII!DD16</f>
        <v>0</v>
      </c>
      <c r="EF16" s="1457" t="e">
        <f>CSV_NII!AK16*((CSV_NII!AW16-CSV_NII!AN16)*(CSV_NII!AB16/(CSV_NII!AB16+(CSV_NII!AC16/CSV_NII!AA16)))+(CSV_NII!AW16-CSV_NII!AO16)*((CSV_NII!AC16/CSV_NII!AA16)/(CSV_NII!AB16+(CSV_NII!AC16/CSV_NII!AA16))))+CSV_NII!CS16*((CSV_NII!DE16-CSV_NII!CV16)*(CSV_NII!CJ16/(CSV_NII!CJ16+(CSV_NII!CK16/CSV_NII!CI16)))+(CSV_NII!DE16-CSV_NII!CW16)*((CSV_NII!CK16/CSV_NII!CI16)/(CSV_NII!CJ16+(CSV_NII!CK16/CSV_NII!CI16))))</f>
        <v>#DIV/0!</v>
      </c>
      <c r="EG16" s="1457" t="e">
        <f>CSV_NII!AL16*((CSV_NII!AX16-CSV_NII!AQ16)*(CSV_NII!AE16/(CSV_NII!AE16+(CSV_NII!AF16/CSV_NII!AA16)))+(CSV_NII!AX16-CSV_NII!AR16)*((CSV_NII!AF16/CSV_NII!AA16)/(CSV_NII!AE16+(CSV_NII!AF16/CSV_NII!AA16))))+CSV_NII!CT16*((CSV_NII!DF16-CSV_NII!CY16)*(CSV_NII!CM16/(CSV_NII!CM16+(CSV_NII!CN16/CSV_NII!CI16)))+(CSV_NII!DF16-CSV_NII!CZ16)*(CSV_NII!CN16/CSV_NII!CI16)/(CSV_NII!CM16+(CSV_NII!CN16/CSV_NII!CI16)))</f>
        <v>#DIV/0!</v>
      </c>
      <c r="EH16" s="1457" t="e">
        <f>CSV_NII!AM16*((CSV_NII!AY16-CSV_NII!AT16)*(CSV_NII!AH16/(CSV_NII!AH16+(CSV_NII!AI16/CSV_NII!AA16)))+(CSV_NII!AY16-CSV_NII!AU16)*((CSV_NII!AI16/CSV_NII!AA16)/(CSV_NII!AH16+(CSV_NII!AI16/CSV_NII!AA16))))+CSV_NII!CU16*((CSV_NII!DG16-CSV_NII!DB16)*(CSV_NII!CP16/(CSV_NII!CP16+(CSV_NII!CQ16/CSV_NII!CI16)))+(CSV_NII!DG16-CSV_NII!DC16)*((CSV_NII!CQ16/CSV_NII!CI16)/(CSV_NII!CP16+(CSV_NII!CQ16/CSV_NII!CI16))))</f>
        <v>#DIV/0!</v>
      </c>
      <c r="EI16" s="1457" t="str">
        <f t="shared" si="26"/>
        <v/>
      </c>
      <c r="EJ16" s="1457" t="str">
        <f t="shared" ref="EJ16" si="35">IFERROR(SUM(DZ16:EB16)+EG16,"")</f>
        <v/>
      </c>
      <c r="EK16" s="1457" t="str">
        <f t="shared" si="2"/>
        <v/>
      </c>
      <c r="EL16" s="1457">
        <f>CSV_NII!AB16*CSV_NII!BC16+CSV_NII!CJ16*CSV_NII!DK16</f>
        <v>0</v>
      </c>
      <c r="EM16" s="1457">
        <f>CSV_NII!AC16*CSV_NII!BD16+CSV_NII!CK16*CSV_NII!DL16</f>
        <v>0</v>
      </c>
      <c r="EN16" s="1457">
        <f>CSV_NII!AD16*CSV_NII!BE16+CSV_NII!CL16*CSV_NII!DM16</f>
        <v>0</v>
      </c>
      <c r="EO16" s="1457">
        <f>CSV_NII!AE16*CSV_NII!BF16+CSV_NII!CM16*CSV_NII!DN16</f>
        <v>0</v>
      </c>
      <c r="EP16" s="1457">
        <f>CSV_NII!AF16*CSV_NII!BG16+CSV_NII!CN16*CSV_NII!DO16</f>
        <v>0</v>
      </c>
      <c r="EQ16" s="1457">
        <f>CSV_NII!AG16*CSV_NII!BH16+CSV_NII!CO16*CSV_NII!DP16</f>
        <v>0</v>
      </c>
      <c r="ER16" s="1457">
        <f>CSV_NII!AH16*CSV_NII!BI16+CSV_NII!CP16*CSV_NII!DQ16</f>
        <v>0</v>
      </c>
      <c r="ES16" s="1457">
        <f>CSV_NII!AI16*CSV_NII!BJ16+CSV_NII!CQ16*CSV_NII!DR16</f>
        <v>0</v>
      </c>
      <c r="ET16" s="1457">
        <f>CSV_NII!AJ16*CSV_NII!BK16+CSV_NII!CR16*CSV_NII!DS16</f>
        <v>0</v>
      </c>
      <c r="EU16" s="1457" t="e">
        <f>CSV_NII!AZ16*((CSV_NII!BL16-CSV_NII!BC16)*(CSV_NII!AB16/(CSV_NII!AB16+(CSV_NII!AC16/CSV_NII!AA16)))+(CSV_NII!BL16-CSV_NII!BD16)*((CSV_NII!AC16/CSV_NII!AA16)/(CSV_NII!AB16+(CSV_NII!AC16/CSV_NII!AA16))))+CSV_NII!DH16*((CSV_NII!DT16-CSV_NII!DK16)*(CSV_NII!CJ16/(CSV_NII!CJ16+(CSV_NII!CK16/CSV_NII!CI16)))+(CSV_NII!DT16-CSV_NII!DL16)*((CSV_NII!CK16/CSV_NII!CI16)/(CSV_NII!CJ16+(CSV_NII!CK16/CSV_NII!CI16))))</f>
        <v>#DIV/0!</v>
      </c>
      <c r="EV16" s="1457" t="e">
        <f>CSV_NII!BA16*((CSV_NII!BM16-CSV_NII!BF16)*(CSV_NII!AE16/(CSV_NII!AE16+(CSV_NII!AF16/CSV_NII!AA16)))+(CSV_NII!BM16-CSV_NII!BG16)*((CSV_NII!AF16/CSV_NII!AA16)/(CSV_NII!AE16+(CSV_NII!AF16/CSV_NII!AA16))))+CSV_NII!DI16*((CSV_NII!DU16-CSV_NII!DN16)*(CSV_NII!CM16/(CSV_NII!CM16+(CSV_NII!CN16/CSV_NII!CI16)))+(CSV_NII!DU16-CSV_NII!DO16)*((CSV_NII!CN16/CSV_NII!CI16)/(CSV_NII!CM16+(CSV_NII!CN16/CSV_NII!CI16))))</f>
        <v>#DIV/0!</v>
      </c>
      <c r="EW16" s="1457" t="e">
        <f>CSV_NII!BB16*((CSV_NII!BN16-CSV_NII!BI16)*(CSV_NII!AH16/(CSV_NII!AH16+(CSV_NII!AI16/CSV_NII!AA16)))+(CSV_NII!BN16-CSV_NII!BJ16)*((CSV_NII!AI16/CSV_NII!AA16)/(CSV_NII!AH16+(CSV_NII!AI16/CSV_NII!AA16))))+CSV_NII!CU16*((CSV_NII!DG16-CSV_NII!DQ16)*(CSV_NII!CP16/(CSV_NII!CP16+(CSV_NII!CQ16/CSV_NII!CI16)))+(CSV_NII!DG16-CSV_NII!DR16)*((CSV_NII!CQ16/CSV_NII!CI16)/(CSV_NII!CP16+(CSV_NII!CQ16/CSV_NII!CI16))))</f>
        <v>#DIV/0!</v>
      </c>
      <c r="EX16" s="1457" t="str">
        <f t="shared" si="3"/>
        <v/>
      </c>
      <c r="EY16" s="1485" t="str">
        <f t="shared" si="4"/>
        <v/>
      </c>
      <c r="EZ16" s="1486" t="str">
        <f t="shared" si="5"/>
        <v/>
      </c>
    </row>
    <row r="17" spans="2:156" ht="12.75">
      <c r="B17" s="1395">
        <v>9</v>
      </c>
      <c r="C17" s="1467" t="s">
        <v>49</v>
      </c>
      <c r="D17" s="1467" t="s">
        <v>49</v>
      </c>
      <c r="E17" s="1467" t="s">
        <v>80</v>
      </c>
      <c r="F17" s="1468" t="s">
        <v>1169</v>
      </c>
      <c r="G17" s="1468" t="s">
        <v>85</v>
      </c>
      <c r="H17" s="1468" t="s">
        <v>1171</v>
      </c>
      <c r="I17" s="1469" t="str">
        <f t="shared" si="0"/>
        <v>Assets - Loans and  receivables - Households  - Residential mortgage loans</v>
      </c>
      <c r="J17" s="1469" t="s">
        <v>925</v>
      </c>
      <c r="K17" s="1451"/>
      <c r="L17" s="1447"/>
      <c r="M17" s="1448"/>
      <c r="N17" s="1447"/>
      <c r="O17" s="1448"/>
      <c r="P17" s="2592"/>
      <c r="Q17" s="1370"/>
      <c r="R17" s="2589"/>
      <c r="S17" s="1451"/>
      <c r="T17" s="1447"/>
      <c r="U17" s="1447"/>
      <c r="V17" s="2434"/>
      <c r="W17" s="1370"/>
      <c r="X17" s="2589"/>
      <c r="Y17" s="1370"/>
      <c r="Z17" s="2589"/>
      <c r="AA17" s="1451"/>
      <c r="AB17" s="2582">
        <f t="shared" si="7"/>
        <v>0</v>
      </c>
      <c r="AC17" s="2582">
        <f t="shared" si="8"/>
        <v>0</v>
      </c>
      <c r="AD17" s="2583">
        <f t="shared" si="9"/>
        <v>0</v>
      </c>
      <c r="AE17" s="2584">
        <f t="shared" si="10"/>
        <v>0</v>
      </c>
      <c r="AF17" s="2582">
        <f t="shared" si="11"/>
        <v>0</v>
      </c>
      <c r="AG17" s="2585">
        <f t="shared" si="12"/>
        <v>0</v>
      </c>
      <c r="AH17" s="2584">
        <f t="shared" si="13"/>
        <v>0</v>
      </c>
      <c r="AI17" s="2582">
        <f t="shared" si="14"/>
        <v>0</v>
      </c>
      <c r="AJ17" s="2585">
        <f t="shared" si="15"/>
        <v>0</v>
      </c>
      <c r="AK17" s="1370"/>
      <c r="AL17" s="1447"/>
      <c r="AM17" s="2589"/>
      <c r="AN17" s="2586"/>
      <c r="AO17" s="1448"/>
      <c r="AP17" s="2579"/>
      <c r="AQ17" s="2586"/>
      <c r="AR17" s="1448"/>
      <c r="AS17" s="2588"/>
      <c r="AT17" s="2586"/>
      <c r="AU17" s="1450"/>
      <c r="AV17" s="2588"/>
      <c r="AW17" s="2593"/>
      <c r="AX17" s="1243"/>
      <c r="AY17" s="1459"/>
      <c r="AZ17" s="1370"/>
      <c r="BA17" s="1447"/>
      <c r="BB17" s="2589"/>
      <c r="BC17" s="2586"/>
      <c r="BD17" s="1448"/>
      <c r="BE17" s="2579"/>
      <c r="BF17" s="2586"/>
      <c r="BG17" s="1448"/>
      <c r="BH17" s="2588"/>
      <c r="BI17" s="2586"/>
      <c r="BJ17" s="1450"/>
      <c r="BK17" s="2588"/>
      <c r="BL17" s="2594"/>
      <c r="BM17" s="1243"/>
      <c r="BN17" s="1458"/>
      <c r="BO17" s="1370"/>
      <c r="BP17" s="1447"/>
      <c r="BQ17" s="1448"/>
      <c r="BR17" s="1447"/>
      <c r="BS17" s="1448"/>
      <c r="BT17" s="1452"/>
      <c r="BU17" s="2595"/>
      <c r="BV17" s="1370"/>
      <c r="BW17" s="2588"/>
      <c r="BX17" s="1370"/>
      <c r="BY17" s="1447"/>
      <c r="BZ17" s="1447"/>
      <c r="CA17" s="1449"/>
      <c r="CB17" s="2052"/>
      <c r="CC17" s="1370"/>
      <c r="CD17" s="1447"/>
      <c r="CE17" s="2052"/>
      <c r="CF17" s="1370"/>
      <c r="CG17" s="1447"/>
      <c r="CH17" s="2052"/>
      <c r="CI17" s="1481"/>
      <c r="CJ17" s="2582">
        <f t="shared" si="16"/>
        <v>0</v>
      </c>
      <c r="CK17" s="2582">
        <f t="shared" si="17"/>
        <v>0</v>
      </c>
      <c r="CL17" s="2585">
        <f t="shared" si="18"/>
        <v>0</v>
      </c>
      <c r="CM17" s="2584">
        <f t="shared" si="19"/>
        <v>0</v>
      </c>
      <c r="CN17" s="2582">
        <f t="shared" si="20"/>
        <v>0</v>
      </c>
      <c r="CO17" s="2585">
        <f t="shared" si="21"/>
        <v>0</v>
      </c>
      <c r="CP17" s="2584">
        <f t="shared" si="22"/>
        <v>0</v>
      </c>
      <c r="CQ17" s="2582">
        <f t="shared" si="23"/>
        <v>0</v>
      </c>
      <c r="CR17" s="2585">
        <f t="shared" si="24"/>
        <v>0</v>
      </c>
      <c r="CS17" s="1370"/>
      <c r="CT17" s="1447"/>
      <c r="CU17" s="2589"/>
      <c r="CV17" s="2586"/>
      <c r="CW17" s="1448"/>
      <c r="CX17" s="2579"/>
      <c r="CY17" s="2586"/>
      <c r="CZ17" s="1448"/>
      <c r="DA17" s="2588"/>
      <c r="DB17" s="2586"/>
      <c r="DC17" s="1450"/>
      <c r="DD17" s="2588"/>
      <c r="DE17" s="2587"/>
      <c r="DF17" s="1450"/>
      <c r="DG17" s="2588"/>
      <c r="DH17" s="1370"/>
      <c r="DI17" s="1447"/>
      <c r="DJ17" s="2589"/>
      <c r="DK17" s="2586"/>
      <c r="DL17" s="1448"/>
      <c r="DM17" s="2579"/>
      <c r="DN17" s="2586"/>
      <c r="DO17" s="1448"/>
      <c r="DP17" s="2588"/>
      <c r="DQ17" s="2586"/>
      <c r="DR17" s="1450"/>
      <c r="DS17" s="2588"/>
      <c r="DT17" s="2596"/>
      <c r="DU17" s="1460"/>
      <c r="DV17" s="1461"/>
      <c r="DW17" s="1454">
        <f>CSV_NII!AB17*CSV_NII!AN17+CSV_NII!CJ17*CSV_NII!CV17</f>
        <v>0</v>
      </c>
      <c r="DX17" s="1455">
        <f>CSV_NII!AC17*CSV_NII!AO17+CSV_NII!CK17*CSV_NII!CW17</f>
        <v>0</v>
      </c>
      <c r="DY17" s="1455">
        <f>CSV_NII!AD17*CSV_NII!AP17+CSV_NII!CL17*CSV_NII!CX17</f>
        <v>0</v>
      </c>
      <c r="DZ17" s="1455">
        <f>CSV_NII!AE17*CSV_NII!AQ17+CSV_NII!CM17*CSV_NII!CY17</f>
        <v>0</v>
      </c>
      <c r="EA17" s="1455">
        <f>CSV_NII!AF17*CSV_NII!AR17+CSV_NII!CN17*CSV_NII!CZ17</f>
        <v>0</v>
      </c>
      <c r="EB17" s="1455">
        <f>CSV_NII!AG17*CSV_NII!AS17+CSV_NII!CO17*CSV_NII!DA17</f>
        <v>0</v>
      </c>
      <c r="EC17" s="1455">
        <f>CSV_NII!AH17*CSV_NII!AT17+CSV_NII!CP17*CSV_NII!DB17</f>
        <v>0</v>
      </c>
      <c r="ED17" s="1455">
        <f>CSV_NII!AI17*CSV_NII!AU17+CSV_NII!CQ17*CSV_NII!DC17</f>
        <v>0</v>
      </c>
      <c r="EE17" s="1455">
        <f>CSV_NII!AJ17*CSV_NII!AV17+CSV_NII!CR17*CSV_NII!DD17</f>
        <v>0</v>
      </c>
      <c r="EF17" s="1455" t="e">
        <f>CSV_NII!AK17*((CSV_NII!AW17-CSV_NII!AN17)*(CSV_NII!AB17/(CSV_NII!AB17+(CSV_NII!AC17/CSV_NII!AA17)))+(CSV_NII!AW17-CSV_NII!AO17)*((CSV_NII!AC17/CSV_NII!AA17)/(CSV_NII!AB17+(CSV_NII!AC17/CSV_NII!AA17))))+CSV_NII!CS17*((CSV_NII!DE17-CSV_NII!CV17)*(CSV_NII!CJ17/(CSV_NII!CJ17+(CSV_NII!CK17/CSV_NII!CI17)))+(CSV_NII!DE17-CSV_NII!CW17)*((CSV_NII!CK17/CSV_NII!CI17)/(CSV_NII!CJ17+(CSV_NII!CK17/CSV_NII!CI17))))</f>
        <v>#DIV/0!</v>
      </c>
      <c r="EG17" s="1455" t="e">
        <f>CSV_NII!AL17*((CSV_NII!AX17-CSV_NII!AQ17)*(CSV_NII!AE17/(CSV_NII!AE17+(CSV_NII!AF17/CSV_NII!AA17)))+(CSV_NII!AX17-CSV_NII!AR17)*((CSV_NII!AF17/CSV_NII!AA17)/(CSV_NII!AE17+(CSV_NII!AF17/CSV_NII!AA17))))+CSV_NII!CT17*((CSV_NII!DF17-CSV_NII!CY17)*(CSV_NII!CM17/(CSV_NII!CM17+(CSV_NII!CN17/CSV_NII!CI17)))+(CSV_NII!DF17-CSV_NII!CZ17)*(CSV_NII!CN17/CSV_NII!CI17)/(CSV_NII!CM17+(CSV_NII!CN17/CSV_NII!CI17)))</f>
        <v>#DIV/0!</v>
      </c>
      <c r="EH17" s="1455" t="e">
        <f>CSV_NII!AM17*((CSV_NII!AY17-CSV_NII!AT17)*(CSV_NII!AH17/(CSV_NII!AH17+(CSV_NII!AI17/CSV_NII!AA17)))+(CSV_NII!AY17-CSV_NII!AU17)*((CSV_NII!AI17/CSV_NII!AA17)/(CSV_NII!AH17+(CSV_NII!AI17/CSV_NII!AA17))))+CSV_NII!CU17*((CSV_NII!DG17-CSV_NII!DB17)*(CSV_NII!CP17/(CSV_NII!CP17+(CSV_NII!CQ17/CSV_NII!CI17)))+(CSV_NII!DG17-CSV_NII!DC17)*((CSV_NII!CQ17/CSV_NII!CI17)/(CSV_NII!CP17+(CSV_NII!CQ17/CSV_NII!CI17))))</f>
        <v>#DIV/0!</v>
      </c>
      <c r="EI17" s="1455" t="str">
        <f t="shared" si="26"/>
        <v/>
      </c>
      <c r="EJ17" s="1455" t="str">
        <f t="shared" si="1"/>
        <v/>
      </c>
      <c r="EK17" s="1455" t="str">
        <f t="shared" si="2"/>
        <v/>
      </c>
      <c r="EL17" s="1455">
        <f>CSV_NII!AB17*CSV_NII!BC17+CSV_NII!CJ17*CSV_NII!DK17</f>
        <v>0</v>
      </c>
      <c r="EM17" s="1455">
        <f>CSV_NII!AC17*CSV_NII!BD17+CSV_NII!CK17*CSV_NII!DL17</f>
        <v>0</v>
      </c>
      <c r="EN17" s="1455">
        <f>CSV_NII!AD17*CSV_NII!BE17+CSV_NII!CL17*CSV_NII!DM17</f>
        <v>0</v>
      </c>
      <c r="EO17" s="1455">
        <f>CSV_NII!AE17*CSV_NII!BF17+CSV_NII!CM17*CSV_NII!DN17</f>
        <v>0</v>
      </c>
      <c r="EP17" s="1455">
        <f>CSV_NII!AF17*CSV_NII!BG17+CSV_NII!CN17*CSV_NII!DO17</f>
        <v>0</v>
      </c>
      <c r="EQ17" s="1455">
        <f>CSV_NII!AG17*CSV_NII!BH17+CSV_NII!CO17*CSV_NII!DP17</f>
        <v>0</v>
      </c>
      <c r="ER17" s="1455">
        <f>CSV_NII!AH17*CSV_NII!BI17+CSV_NII!CP17*CSV_NII!DQ17</f>
        <v>0</v>
      </c>
      <c r="ES17" s="1455">
        <f>CSV_NII!AI17*CSV_NII!BJ17+CSV_NII!CQ17*CSV_NII!DR17</f>
        <v>0</v>
      </c>
      <c r="ET17" s="1455">
        <f>CSV_NII!AJ17*CSV_NII!BK17+CSV_NII!CR17*CSV_NII!DS17</f>
        <v>0</v>
      </c>
      <c r="EU17" s="1455" t="e">
        <f>CSV_NII!AZ17*((CSV_NII!BL17-CSV_NII!BC17)*(CSV_NII!AB17/(CSV_NII!AB17+(CSV_NII!AC17/CSV_NII!AA17)))+(CSV_NII!BL17-CSV_NII!BD17)*((CSV_NII!AC17/CSV_NII!AA17)/(CSV_NII!AB17+(CSV_NII!AC17/CSV_NII!AA17))))+CSV_NII!DH17*((CSV_NII!DT17-CSV_NII!DK17)*(CSV_NII!CJ17/(CSV_NII!CJ17+(CSV_NII!CK17/CSV_NII!CI17)))+(CSV_NII!DT17-CSV_NII!DL17)*((CSV_NII!CK17/CSV_NII!CI17)/(CSV_NII!CJ17+(CSV_NII!CK17/CSV_NII!CI17))))</f>
        <v>#DIV/0!</v>
      </c>
      <c r="EV17" s="1455" t="e">
        <f>CSV_NII!BA17*((CSV_NII!BM17-CSV_NII!BF17)*(CSV_NII!AE17/(CSV_NII!AE17+(CSV_NII!AF17/CSV_NII!AA17)))+(CSV_NII!BM17-CSV_NII!BG17)*((CSV_NII!AF17/CSV_NII!AA17)/(CSV_NII!AE17+(CSV_NII!AF17/CSV_NII!AA17))))+CSV_NII!DI17*((CSV_NII!DU17-CSV_NII!DN17)*(CSV_NII!CM17/(CSV_NII!CM17+(CSV_NII!CN17/CSV_NII!CI17)))+(CSV_NII!DU17-CSV_NII!DO17)*((CSV_NII!CN17/CSV_NII!CI17)/(CSV_NII!CM17+(CSV_NII!CN17/CSV_NII!CI17))))</f>
        <v>#DIV/0!</v>
      </c>
      <c r="EW17" s="1455" t="e">
        <f>CSV_NII!BB17*((CSV_NII!BN17-CSV_NII!BI17)*(CSV_NII!AH17/(CSV_NII!AH17+(CSV_NII!AI17/CSV_NII!AA17)))+(CSV_NII!BN17-CSV_NII!BJ17)*((CSV_NII!AI17/CSV_NII!AA17)/(CSV_NII!AH17+(CSV_NII!AI17/CSV_NII!AA17))))+CSV_NII!CU17*((CSV_NII!DG17-CSV_NII!DQ17)*(CSV_NII!CP17/(CSV_NII!CP17+(CSV_NII!CQ17/CSV_NII!CI17)))+(CSV_NII!DG17-CSV_NII!DR17)*((CSV_NII!CQ17/CSV_NII!CI17)/(CSV_NII!CP17+(CSV_NII!CQ17/CSV_NII!CI17))))</f>
        <v>#DIV/0!</v>
      </c>
      <c r="EX17" s="1457" t="str">
        <f t="shared" si="3"/>
        <v/>
      </c>
      <c r="EY17" s="1485" t="str">
        <f t="shared" si="4"/>
        <v/>
      </c>
      <c r="EZ17" s="1486" t="str">
        <f t="shared" si="5"/>
        <v/>
      </c>
    </row>
    <row r="18" spans="2:156" ht="13.5" thickBot="1">
      <c r="B18" s="1395">
        <v>10</v>
      </c>
      <c r="C18" s="1467" t="s">
        <v>49</v>
      </c>
      <c r="D18" s="1467" t="s">
        <v>49</v>
      </c>
      <c r="E18" s="1467" t="s">
        <v>80</v>
      </c>
      <c r="F18" s="1468" t="s">
        <v>1169</v>
      </c>
      <c r="G18" s="1468" t="s">
        <v>85</v>
      </c>
      <c r="H18" s="1468" t="s">
        <v>1171</v>
      </c>
      <c r="I18" s="1469" t="str">
        <f t="shared" si="0"/>
        <v>Assets - Loans and  receivables - Households  - Residential mortgage loans</v>
      </c>
      <c r="J18" s="1469" t="s">
        <v>82</v>
      </c>
      <c r="K18" s="1466">
        <f>K17</f>
        <v>0</v>
      </c>
      <c r="L18" s="1466">
        <f>L17</f>
        <v>0</v>
      </c>
      <c r="M18" s="1450"/>
      <c r="N18" s="1466">
        <f>N17</f>
        <v>0</v>
      </c>
      <c r="O18" s="1450"/>
      <c r="P18" s="2577">
        <f>P17</f>
        <v>0</v>
      </c>
      <c r="Q18" s="2578">
        <f>Q17</f>
        <v>0</v>
      </c>
      <c r="R18" s="2579"/>
      <c r="S18" s="1466">
        <f>S17</f>
        <v>0</v>
      </c>
      <c r="T18" s="1244">
        <f t="shared" ref="T18:AA18" si="36">T17</f>
        <v>0</v>
      </c>
      <c r="U18" s="1244">
        <f t="shared" si="36"/>
        <v>0</v>
      </c>
      <c r="V18" s="2580">
        <f t="shared" si="36"/>
        <v>0</v>
      </c>
      <c r="W18" s="2578">
        <f t="shared" si="36"/>
        <v>0</v>
      </c>
      <c r="X18" s="2581">
        <f t="shared" si="36"/>
        <v>0</v>
      </c>
      <c r="Y18" s="2578">
        <f t="shared" si="36"/>
        <v>0</v>
      </c>
      <c r="Z18" s="2581">
        <f t="shared" si="36"/>
        <v>0</v>
      </c>
      <c r="AA18" s="1466">
        <f t="shared" si="36"/>
        <v>0</v>
      </c>
      <c r="AB18" s="2582">
        <f t="shared" si="7"/>
        <v>0</v>
      </c>
      <c r="AC18" s="2582">
        <f t="shared" si="8"/>
        <v>0</v>
      </c>
      <c r="AD18" s="2583">
        <f t="shared" si="9"/>
        <v>0</v>
      </c>
      <c r="AE18" s="2584">
        <f t="shared" si="10"/>
        <v>0</v>
      </c>
      <c r="AF18" s="2582">
        <f t="shared" si="11"/>
        <v>0</v>
      </c>
      <c r="AG18" s="2585">
        <f t="shared" si="12"/>
        <v>0</v>
      </c>
      <c r="AH18" s="2584">
        <f t="shared" si="13"/>
        <v>0</v>
      </c>
      <c r="AI18" s="2582">
        <f t="shared" si="14"/>
        <v>0</v>
      </c>
      <c r="AJ18" s="2585">
        <f t="shared" si="15"/>
        <v>0</v>
      </c>
      <c r="AK18" s="2578">
        <f>AK17</f>
        <v>0</v>
      </c>
      <c r="AL18" s="1244">
        <f>AL17</f>
        <v>0</v>
      </c>
      <c r="AM18" s="2581">
        <f>AM17</f>
        <v>0</v>
      </c>
      <c r="AN18" s="2586"/>
      <c r="AO18" s="1448"/>
      <c r="AP18" s="2579"/>
      <c r="AQ18" s="2586"/>
      <c r="AR18" s="1448"/>
      <c r="AS18" s="2579"/>
      <c r="AT18" s="2586"/>
      <c r="AU18" s="1448"/>
      <c r="AV18" s="2579"/>
      <c r="AW18" s="2587"/>
      <c r="AX18" s="1450"/>
      <c r="AY18" s="2588"/>
      <c r="AZ18" s="2578">
        <f>AZ17</f>
        <v>0</v>
      </c>
      <c r="BA18" s="1244">
        <f>BA17</f>
        <v>0</v>
      </c>
      <c r="BB18" s="2581">
        <f>BB17</f>
        <v>0</v>
      </c>
      <c r="BC18" s="2586"/>
      <c r="BD18" s="1447"/>
      <c r="BE18" s="2589"/>
      <c r="BF18" s="2586"/>
      <c r="BG18" s="1447"/>
      <c r="BH18" s="2589"/>
      <c r="BI18" s="2586"/>
      <c r="BJ18" s="1447"/>
      <c r="BK18" s="2589"/>
      <c r="BL18" s="2590"/>
      <c r="BM18" s="1450"/>
      <c r="BN18" s="1462"/>
      <c r="BO18" s="2578">
        <f>BO17</f>
        <v>0</v>
      </c>
      <c r="BP18" s="1244">
        <f>BP17</f>
        <v>0</v>
      </c>
      <c r="BQ18" s="1448"/>
      <c r="BR18" s="1244">
        <f>BR17</f>
        <v>0</v>
      </c>
      <c r="BS18" s="1450"/>
      <c r="BT18" s="1822"/>
      <c r="BU18" s="2591"/>
      <c r="BV18" s="2578">
        <f>BV17</f>
        <v>0</v>
      </c>
      <c r="BW18" s="2588"/>
      <c r="BX18" s="1370"/>
      <c r="BY18" s="1244">
        <f>BX18</f>
        <v>0</v>
      </c>
      <c r="BZ18" s="1453"/>
      <c r="CA18" s="1453"/>
      <c r="CB18" s="2589"/>
      <c r="CC18" s="1453"/>
      <c r="CD18" s="1453"/>
      <c r="CE18" s="2589"/>
      <c r="CF18" s="1453"/>
      <c r="CG18" s="1453"/>
      <c r="CH18" s="2589"/>
      <c r="CI18" s="1481"/>
      <c r="CJ18" s="2582">
        <f t="shared" si="16"/>
        <v>0</v>
      </c>
      <c r="CK18" s="2582">
        <f t="shared" si="17"/>
        <v>0</v>
      </c>
      <c r="CL18" s="2585">
        <f t="shared" si="18"/>
        <v>0</v>
      </c>
      <c r="CM18" s="2584">
        <f t="shared" si="19"/>
        <v>0</v>
      </c>
      <c r="CN18" s="2582">
        <f t="shared" si="20"/>
        <v>0</v>
      </c>
      <c r="CO18" s="2585">
        <f t="shared" si="21"/>
        <v>0</v>
      </c>
      <c r="CP18" s="2584">
        <f t="shared" si="22"/>
        <v>0</v>
      </c>
      <c r="CQ18" s="2582">
        <f t="shared" si="23"/>
        <v>0</v>
      </c>
      <c r="CR18" s="2585">
        <f t="shared" si="24"/>
        <v>0</v>
      </c>
      <c r="CS18" s="2578">
        <f>CS17</f>
        <v>0</v>
      </c>
      <c r="CT18" s="1244">
        <f t="shared" ref="CT18:CU18" si="37">CT17</f>
        <v>0</v>
      </c>
      <c r="CU18" s="2581">
        <f t="shared" si="37"/>
        <v>0</v>
      </c>
      <c r="CV18" s="2586"/>
      <c r="CW18" s="1477"/>
      <c r="CX18" s="2588"/>
      <c r="CY18" s="2586"/>
      <c r="CZ18" s="1477"/>
      <c r="DA18" s="2588"/>
      <c r="DB18" s="2586"/>
      <c r="DC18" s="1480"/>
      <c r="DD18" s="2588"/>
      <c r="DE18" s="2587"/>
      <c r="DF18" s="1450"/>
      <c r="DG18" s="2588"/>
      <c r="DH18" s="2578">
        <f>DH17</f>
        <v>0</v>
      </c>
      <c r="DI18" s="1244">
        <f>DI17</f>
        <v>0</v>
      </c>
      <c r="DJ18" s="2581">
        <f>DJ17</f>
        <v>0</v>
      </c>
      <c r="DK18" s="2586"/>
      <c r="DL18" s="1477"/>
      <c r="DM18" s="2588"/>
      <c r="DN18" s="2586"/>
      <c r="DO18" s="1477"/>
      <c r="DP18" s="2588"/>
      <c r="DQ18" s="2586"/>
      <c r="DR18" s="1480"/>
      <c r="DS18" s="2588"/>
      <c r="DT18" s="2590"/>
      <c r="DU18" s="1450"/>
      <c r="DV18" s="1450"/>
      <c r="DW18" s="1456">
        <f>CSV_NII!AB18*CSV_NII!AN18+CSV_NII!CJ18*CSV_NII!CV18</f>
        <v>0</v>
      </c>
      <c r="DX18" s="1457">
        <f>CSV_NII!AC18*CSV_NII!AO18+CSV_NII!CK18*CSV_NII!CW18</f>
        <v>0</v>
      </c>
      <c r="DY18" s="1457">
        <f>CSV_NII!AD18*CSV_NII!AP18+CSV_NII!CL18*CSV_NII!CX18</f>
        <v>0</v>
      </c>
      <c r="DZ18" s="1457">
        <f>CSV_NII!AE18*CSV_NII!AQ18+CSV_NII!CM18*CSV_NII!CY18</f>
        <v>0</v>
      </c>
      <c r="EA18" s="1457">
        <f>CSV_NII!AF18*CSV_NII!AR18+CSV_NII!CN18*CSV_NII!CZ18</f>
        <v>0</v>
      </c>
      <c r="EB18" s="1457">
        <f>CSV_NII!AG18*CSV_NII!AS18+CSV_NII!CO18*CSV_NII!DA18</f>
        <v>0</v>
      </c>
      <c r="EC18" s="1457">
        <f>CSV_NII!AH18*CSV_NII!AT18+CSV_NII!CP18*CSV_NII!DB18</f>
        <v>0</v>
      </c>
      <c r="ED18" s="1457">
        <f>CSV_NII!AI18*CSV_NII!AU18+CSV_NII!CQ18*CSV_NII!DC18</f>
        <v>0</v>
      </c>
      <c r="EE18" s="1457">
        <f>CSV_NII!AJ18*CSV_NII!AV18+CSV_NII!CR18*CSV_NII!DD18</f>
        <v>0</v>
      </c>
      <c r="EF18" s="1457" t="e">
        <f>CSV_NII!AK18*((CSV_NII!AW18-CSV_NII!AN18)*(CSV_NII!AB18/(CSV_NII!AB18+(CSV_NII!AC18/CSV_NII!AA18)))+(CSV_NII!AW18-CSV_NII!AO18)*((CSV_NII!AC18/CSV_NII!AA18)/(CSV_NII!AB18+(CSV_NII!AC18/CSV_NII!AA18))))+CSV_NII!CS18*((CSV_NII!DE18-CSV_NII!CV18)*(CSV_NII!CJ18/(CSV_NII!CJ18+(CSV_NII!CK18/CSV_NII!CI18)))+(CSV_NII!DE18-CSV_NII!CW18)*((CSV_NII!CK18/CSV_NII!CI18)/(CSV_NII!CJ18+(CSV_NII!CK18/CSV_NII!CI18))))</f>
        <v>#DIV/0!</v>
      </c>
      <c r="EG18" s="1457" t="e">
        <f>CSV_NII!AL18*((CSV_NII!AX18-CSV_NII!AQ18)*(CSV_NII!AE18/(CSV_NII!AE18+(CSV_NII!AF18/CSV_NII!AA18)))+(CSV_NII!AX18-CSV_NII!AR18)*((CSV_NII!AF18/CSV_NII!AA18)/(CSV_NII!AE18+(CSV_NII!AF18/CSV_NII!AA18))))+CSV_NII!CT18*((CSV_NII!DF18-CSV_NII!CY18)*(CSV_NII!CM18/(CSV_NII!CM18+(CSV_NII!CN18/CSV_NII!CI18)))+(CSV_NII!DF18-CSV_NII!CZ18)*(CSV_NII!CN18/CSV_NII!CI18)/(CSV_NII!CM18+(CSV_NII!CN18/CSV_NII!CI18)))</f>
        <v>#DIV/0!</v>
      </c>
      <c r="EH18" s="1457" t="e">
        <f>CSV_NII!AM18*((CSV_NII!AY18-CSV_NII!AT18)*(CSV_NII!AH18/(CSV_NII!AH18+(CSV_NII!AI18/CSV_NII!AA18)))+(CSV_NII!AY18-CSV_NII!AU18)*((CSV_NII!AI18/CSV_NII!AA18)/(CSV_NII!AH18+(CSV_NII!AI18/CSV_NII!AA18))))+CSV_NII!CU18*((CSV_NII!DG18-CSV_NII!DB18)*(CSV_NII!CP18/(CSV_NII!CP18+(CSV_NII!CQ18/CSV_NII!CI18)))+(CSV_NII!DG18-CSV_NII!DC18)*((CSV_NII!CQ18/CSV_NII!CI18)/(CSV_NII!CP18+(CSV_NII!CQ18/CSV_NII!CI18))))</f>
        <v>#DIV/0!</v>
      </c>
      <c r="EI18" s="1457" t="str">
        <f t="shared" si="26"/>
        <v/>
      </c>
      <c r="EJ18" s="1457" t="str">
        <f t="shared" ref="EJ18" si="38">IFERROR(SUM(DZ18:EB18)+EG18,"")</f>
        <v/>
      </c>
      <c r="EK18" s="1457" t="str">
        <f t="shared" si="2"/>
        <v/>
      </c>
      <c r="EL18" s="1457">
        <f>CSV_NII!AB18*CSV_NII!BC18+CSV_NII!CJ18*CSV_NII!DK18</f>
        <v>0</v>
      </c>
      <c r="EM18" s="1457">
        <f>CSV_NII!AC18*CSV_NII!BD18+CSV_NII!CK18*CSV_NII!DL18</f>
        <v>0</v>
      </c>
      <c r="EN18" s="1457">
        <f>CSV_NII!AD18*CSV_NII!BE18+CSV_NII!CL18*CSV_NII!DM18</f>
        <v>0</v>
      </c>
      <c r="EO18" s="1457">
        <f>CSV_NII!AE18*CSV_NII!BF18+CSV_NII!CM18*CSV_NII!DN18</f>
        <v>0</v>
      </c>
      <c r="EP18" s="1457">
        <f>CSV_NII!AF18*CSV_NII!BG18+CSV_NII!CN18*CSV_NII!DO18</f>
        <v>0</v>
      </c>
      <c r="EQ18" s="1457">
        <f>CSV_NII!AG18*CSV_NII!BH18+CSV_NII!CO18*CSV_NII!DP18</f>
        <v>0</v>
      </c>
      <c r="ER18" s="1457">
        <f>CSV_NII!AH18*CSV_NII!BI18+CSV_NII!CP18*CSV_NII!DQ18</f>
        <v>0</v>
      </c>
      <c r="ES18" s="1457">
        <f>CSV_NII!AI18*CSV_NII!BJ18+CSV_NII!CQ18*CSV_NII!DR18</f>
        <v>0</v>
      </c>
      <c r="ET18" s="1457">
        <f>CSV_NII!AJ18*CSV_NII!BK18+CSV_NII!CR18*CSV_NII!DS18</f>
        <v>0</v>
      </c>
      <c r="EU18" s="1457" t="e">
        <f>CSV_NII!AZ18*((CSV_NII!BL18-CSV_NII!BC18)*(CSV_NII!AB18/(CSV_NII!AB18+(CSV_NII!AC18/CSV_NII!AA18)))+(CSV_NII!BL18-CSV_NII!BD18)*((CSV_NII!AC18/CSV_NII!AA18)/(CSV_NII!AB18+(CSV_NII!AC18/CSV_NII!AA18))))+CSV_NII!DH18*((CSV_NII!DT18-CSV_NII!DK18)*(CSV_NII!CJ18/(CSV_NII!CJ18+(CSV_NII!CK18/CSV_NII!CI18)))+(CSV_NII!DT18-CSV_NII!DL18)*((CSV_NII!CK18/CSV_NII!CI18)/(CSV_NII!CJ18+(CSV_NII!CK18/CSV_NII!CI18))))</f>
        <v>#DIV/0!</v>
      </c>
      <c r="EV18" s="1457" t="e">
        <f>CSV_NII!BA18*((CSV_NII!BM18-CSV_NII!BF18)*(CSV_NII!AE18/(CSV_NII!AE18+(CSV_NII!AF18/CSV_NII!AA18)))+(CSV_NII!BM18-CSV_NII!BG18)*((CSV_NII!AF18/CSV_NII!AA18)/(CSV_NII!AE18+(CSV_NII!AF18/CSV_NII!AA18))))+CSV_NII!DI18*((CSV_NII!DU18-CSV_NII!DN18)*(CSV_NII!CM18/(CSV_NII!CM18+(CSV_NII!CN18/CSV_NII!CI18)))+(CSV_NII!DU18-CSV_NII!DO18)*((CSV_NII!CN18/CSV_NII!CI18)/(CSV_NII!CM18+(CSV_NII!CN18/CSV_NII!CI18))))</f>
        <v>#DIV/0!</v>
      </c>
      <c r="EW18" s="1457" t="e">
        <f>CSV_NII!BB18*((CSV_NII!BN18-CSV_NII!BI18)*(CSV_NII!AH18/(CSV_NII!AH18+(CSV_NII!AI18/CSV_NII!AA18)))+(CSV_NII!BN18-CSV_NII!BJ18)*((CSV_NII!AI18/CSV_NII!AA18)/(CSV_NII!AH18+(CSV_NII!AI18/CSV_NII!AA18))))+CSV_NII!CU18*((CSV_NII!DG18-CSV_NII!DQ18)*(CSV_NII!CP18/(CSV_NII!CP18+(CSV_NII!CQ18/CSV_NII!CI18)))+(CSV_NII!DG18-CSV_NII!DR18)*((CSV_NII!CQ18/CSV_NII!CI18)/(CSV_NII!CP18+(CSV_NII!CQ18/CSV_NII!CI18))))</f>
        <v>#DIV/0!</v>
      </c>
      <c r="EX18" s="1457" t="str">
        <f t="shared" si="3"/>
        <v/>
      </c>
      <c r="EY18" s="1485" t="str">
        <f t="shared" si="4"/>
        <v/>
      </c>
      <c r="EZ18" s="1486" t="str">
        <f t="shared" si="5"/>
        <v/>
      </c>
    </row>
    <row r="19" spans="2:156" ht="12.75">
      <c r="B19" s="1395">
        <v>11</v>
      </c>
      <c r="C19" s="1467" t="s">
        <v>49</v>
      </c>
      <c r="D19" s="1467" t="s">
        <v>49</v>
      </c>
      <c r="E19" s="1467" t="s">
        <v>80</v>
      </c>
      <c r="F19" s="1468" t="s">
        <v>1169</v>
      </c>
      <c r="G19" s="1468" t="s">
        <v>85</v>
      </c>
      <c r="H19" s="1468" t="s">
        <v>1172</v>
      </c>
      <c r="I19" s="1469" t="str">
        <f t="shared" si="0"/>
        <v>Assets - Loans and  receivables - Households  - Credit for consumption</v>
      </c>
      <c r="J19" s="1469" t="s">
        <v>925</v>
      </c>
      <c r="K19" s="1451"/>
      <c r="L19" s="1447"/>
      <c r="M19" s="1448"/>
      <c r="N19" s="1447"/>
      <c r="O19" s="1448"/>
      <c r="P19" s="2592"/>
      <c r="Q19" s="1370"/>
      <c r="R19" s="2589"/>
      <c r="S19" s="1451"/>
      <c r="T19" s="1447"/>
      <c r="U19" s="1447"/>
      <c r="V19" s="2434"/>
      <c r="W19" s="1370"/>
      <c r="X19" s="2589"/>
      <c r="Y19" s="1370"/>
      <c r="Z19" s="2589"/>
      <c r="AA19" s="1451"/>
      <c r="AB19" s="2582">
        <f t="shared" si="7"/>
        <v>0</v>
      </c>
      <c r="AC19" s="2582">
        <f t="shared" si="8"/>
        <v>0</v>
      </c>
      <c r="AD19" s="2583">
        <f t="shared" si="9"/>
        <v>0</v>
      </c>
      <c r="AE19" s="2584">
        <f t="shared" si="10"/>
        <v>0</v>
      </c>
      <c r="AF19" s="2582">
        <f t="shared" si="11"/>
        <v>0</v>
      </c>
      <c r="AG19" s="2585">
        <f t="shared" si="12"/>
        <v>0</v>
      </c>
      <c r="AH19" s="2584">
        <f t="shared" si="13"/>
        <v>0</v>
      </c>
      <c r="AI19" s="2582">
        <f t="shared" si="14"/>
        <v>0</v>
      </c>
      <c r="AJ19" s="2585">
        <f t="shared" si="15"/>
        <v>0</v>
      </c>
      <c r="AK19" s="1370"/>
      <c r="AL19" s="1447"/>
      <c r="AM19" s="2589"/>
      <c r="AN19" s="2586"/>
      <c r="AO19" s="1448"/>
      <c r="AP19" s="2579"/>
      <c r="AQ19" s="2586"/>
      <c r="AR19" s="1448"/>
      <c r="AS19" s="2588"/>
      <c r="AT19" s="2586"/>
      <c r="AU19" s="1450"/>
      <c r="AV19" s="2588"/>
      <c r="AW19" s="2593"/>
      <c r="AX19" s="1243"/>
      <c r="AY19" s="1459"/>
      <c r="AZ19" s="1370"/>
      <c r="BA19" s="1447"/>
      <c r="BB19" s="2589"/>
      <c r="BC19" s="2586"/>
      <c r="BD19" s="1448"/>
      <c r="BE19" s="2579"/>
      <c r="BF19" s="2586"/>
      <c r="BG19" s="1448"/>
      <c r="BH19" s="2588"/>
      <c r="BI19" s="2586"/>
      <c r="BJ19" s="1450"/>
      <c r="BK19" s="2588"/>
      <c r="BL19" s="2594"/>
      <c r="BM19" s="1243"/>
      <c r="BN19" s="1458"/>
      <c r="BO19" s="1370"/>
      <c r="BP19" s="1447"/>
      <c r="BQ19" s="1448"/>
      <c r="BR19" s="1447"/>
      <c r="BS19" s="1448"/>
      <c r="BT19" s="1452"/>
      <c r="BU19" s="2595"/>
      <c r="BV19" s="1370"/>
      <c r="BW19" s="2588"/>
      <c r="BX19" s="1370"/>
      <c r="BY19" s="1447"/>
      <c r="BZ19" s="1447"/>
      <c r="CA19" s="1449"/>
      <c r="CB19" s="2052"/>
      <c r="CC19" s="1370"/>
      <c r="CD19" s="1447"/>
      <c r="CE19" s="2052"/>
      <c r="CF19" s="1370"/>
      <c r="CG19" s="1447"/>
      <c r="CH19" s="2052"/>
      <c r="CI19" s="1481"/>
      <c r="CJ19" s="2582">
        <f t="shared" si="16"/>
        <v>0</v>
      </c>
      <c r="CK19" s="2582">
        <f t="shared" si="17"/>
        <v>0</v>
      </c>
      <c r="CL19" s="2585">
        <f t="shared" si="18"/>
        <v>0</v>
      </c>
      <c r="CM19" s="2584">
        <f t="shared" si="19"/>
        <v>0</v>
      </c>
      <c r="CN19" s="2582">
        <f t="shared" si="20"/>
        <v>0</v>
      </c>
      <c r="CO19" s="2585">
        <f t="shared" si="21"/>
        <v>0</v>
      </c>
      <c r="CP19" s="2584">
        <f t="shared" si="22"/>
        <v>0</v>
      </c>
      <c r="CQ19" s="2582">
        <f t="shared" si="23"/>
        <v>0</v>
      </c>
      <c r="CR19" s="2585">
        <f t="shared" si="24"/>
        <v>0</v>
      </c>
      <c r="CS19" s="1370"/>
      <c r="CT19" s="1447"/>
      <c r="CU19" s="2589"/>
      <c r="CV19" s="2586"/>
      <c r="CW19" s="1448"/>
      <c r="CX19" s="2579"/>
      <c r="CY19" s="2586"/>
      <c r="CZ19" s="1448"/>
      <c r="DA19" s="2588"/>
      <c r="DB19" s="2586"/>
      <c r="DC19" s="1450"/>
      <c r="DD19" s="2588"/>
      <c r="DE19" s="2587"/>
      <c r="DF19" s="1450"/>
      <c r="DG19" s="2588"/>
      <c r="DH19" s="1370"/>
      <c r="DI19" s="1447"/>
      <c r="DJ19" s="2589"/>
      <c r="DK19" s="2586"/>
      <c r="DL19" s="1448"/>
      <c r="DM19" s="2579"/>
      <c r="DN19" s="2586"/>
      <c r="DO19" s="1448"/>
      <c r="DP19" s="2588"/>
      <c r="DQ19" s="2586"/>
      <c r="DR19" s="1450"/>
      <c r="DS19" s="2588"/>
      <c r="DT19" s="2596"/>
      <c r="DU19" s="1460"/>
      <c r="DV19" s="1461"/>
      <c r="DW19" s="1454">
        <f>CSV_NII!AB19*CSV_NII!AN19+CSV_NII!CJ19*CSV_NII!CV19</f>
        <v>0</v>
      </c>
      <c r="DX19" s="1455">
        <f>CSV_NII!AC19*CSV_NII!AO19+CSV_NII!CK19*CSV_NII!CW19</f>
        <v>0</v>
      </c>
      <c r="DY19" s="1455">
        <f>CSV_NII!AD19*CSV_NII!AP19+CSV_NII!CL19*CSV_NII!CX19</f>
        <v>0</v>
      </c>
      <c r="DZ19" s="1455">
        <f>CSV_NII!AE19*CSV_NII!AQ19+CSV_NII!CM19*CSV_NII!CY19</f>
        <v>0</v>
      </c>
      <c r="EA19" s="1455">
        <f>CSV_NII!AF19*CSV_NII!AR19+CSV_NII!CN19*CSV_NII!CZ19</f>
        <v>0</v>
      </c>
      <c r="EB19" s="1455">
        <f>CSV_NII!AG19*CSV_NII!AS19+CSV_NII!CO19*CSV_NII!DA19</f>
        <v>0</v>
      </c>
      <c r="EC19" s="1455">
        <f>CSV_NII!AH19*CSV_NII!AT19+CSV_NII!CP19*CSV_NII!DB19</f>
        <v>0</v>
      </c>
      <c r="ED19" s="1455">
        <f>CSV_NII!AI19*CSV_NII!AU19+CSV_NII!CQ19*CSV_NII!DC19</f>
        <v>0</v>
      </c>
      <c r="EE19" s="1455">
        <f>CSV_NII!AJ19*CSV_NII!AV19+CSV_NII!CR19*CSV_NII!DD19</f>
        <v>0</v>
      </c>
      <c r="EF19" s="1455" t="e">
        <f>CSV_NII!AK19*((CSV_NII!AW19-CSV_NII!AN19)*(CSV_NII!AB19/(CSV_NII!AB19+(CSV_NII!AC19/CSV_NII!AA19)))+(CSV_NII!AW19-CSV_NII!AO19)*((CSV_NII!AC19/CSV_NII!AA19)/(CSV_NII!AB19+(CSV_NII!AC19/CSV_NII!AA19))))+CSV_NII!CS19*((CSV_NII!DE19-CSV_NII!CV19)*(CSV_NII!CJ19/(CSV_NII!CJ19+(CSV_NII!CK19/CSV_NII!CI19)))+(CSV_NII!DE19-CSV_NII!CW19)*((CSV_NII!CK19/CSV_NII!CI19)/(CSV_NII!CJ19+(CSV_NII!CK19/CSV_NII!CI19))))</f>
        <v>#DIV/0!</v>
      </c>
      <c r="EG19" s="1455" t="e">
        <f>CSV_NII!AL19*((CSV_NII!AX19-CSV_NII!AQ19)*(CSV_NII!AE19/(CSV_NII!AE19+(CSV_NII!AF19/CSV_NII!AA19)))+(CSV_NII!AX19-CSV_NII!AR19)*((CSV_NII!AF19/CSV_NII!AA19)/(CSV_NII!AE19+(CSV_NII!AF19/CSV_NII!AA19))))+CSV_NII!CT19*((CSV_NII!DF19-CSV_NII!CY19)*(CSV_NII!CM19/(CSV_NII!CM19+(CSV_NII!CN19/CSV_NII!CI19)))+(CSV_NII!DF19-CSV_NII!CZ19)*(CSV_NII!CN19/CSV_NII!CI19)/(CSV_NII!CM19+(CSV_NII!CN19/CSV_NII!CI19)))</f>
        <v>#DIV/0!</v>
      </c>
      <c r="EH19" s="1455" t="e">
        <f>CSV_NII!AM19*((CSV_NII!AY19-CSV_NII!AT19)*(CSV_NII!AH19/(CSV_NII!AH19+(CSV_NII!AI19/CSV_NII!AA19)))+(CSV_NII!AY19-CSV_NII!AU19)*((CSV_NII!AI19/CSV_NII!AA19)/(CSV_NII!AH19+(CSV_NII!AI19/CSV_NII!AA19))))+CSV_NII!CU19*((CSV_NII!DG19-CSV_NII!DB19)*(CSV_NII!CP19/(CSV_NII!CP19+(CSV_NII!CQ19/CSV_NII!CI19)))+(CSV_NII!DG19-CSV_NII!DC19)*((CSV_NII!CQ19/CSV_NII!CI19)/(CSV_NII!CP19+(CSV_NII!CQ19/CSV_NII!CI19))))</f>
        <v>#DIV/0!</v>
      </c>
      <c r="EI19" s="1455" t="str">
        <f t="shared" si="26"/>
        <v/>
      </c>
      <c r="EJ19" s="1455" t="str">
        <f t="shared" si="1"/>
        <v/>
      </c>
      <c r="EK19" s="1455" t="str">
        <f t="shared" si="2"/>
        <v/>
      </c>
      <c r="EL19" s="1455">
        <f>CSV_NII!AB19*CSV_NII!BC19+CSV_NII!CJ19*CSV_NII!DK19</f>
        <v>0</v>
      </c>
      <c r="EM19" s="1455">
        <f>CSV_NII!AC19*CSV_NII!BD19+CSV_NII!CK19*CSV_NII!DL19</f>
        <v>0</v>
      </c>
      <c r="EN19" s="1455">
        <f>CSV_NII!AD19*CSV_NII!BE19+CSV_NII!CL19*CSV_NII!DM19</f>
        <v>0</v>
      </c>
      <c r="EO19" s="1455">
        <f>CSV_NII!AE19*CSV_NII!BF19+CSV_NII!CM19*CSV_NII!DN19</f>
        <v>0</v>
      </c>
      <c r="EP19" s="1455">
        <f>CSV_NII!AF19*CSV_NII!BG19+CSV_NII!CN19*CSV_NII!DO19</f>
        <v>0</v>
      </c>
      <c r="EQ19" s="1455">
        <f>CSV_NII!AG19*CSV_NII!BH19+CSV_NII!CO19*CSV_NII!DP19</f>
        <v>0</v>
      </c>
      <c r="ER19" s="1455">
        <f>CSV_NII!AH19*CSV_NII!BI19+CSV_NII!CP19*CSV_NII!DQ19</f>
        <v>0</v>
      </c>
      <c r="ES19" s="1455">
        <f>CSV_NII!AI19*CSV_NII!BJ19+CSV_NII!CQ19*CSV_NII!DR19</f>
        <v>0</v>
      </c>
      <c r="ET19" s="1455">
        <f>CSV_NII!AJ19*CSV_NII!BK19+CSV_NII!CR19*CSV_NII!DS19</f>
        <v>0</v>
      </c>
      <c r="EU19" s="1455" t="e">
        <f>CSV_NII!AZ19*((CSV_NII!BL19-CSV_NII!BC19)*(CSV_NII!AB19/(CSV_NII!AB19+(CSV_NII!AC19/CSV_NII!AA19)))+(CSV_NII!BL19-CSV_NII!BD19)*((CSV_NII!AC19/CSV_NII!AA19)/(CSV_NII!AB19+(CSV_NII!AC19/CSV_NII!AA19))))+CSV_NII!DH19*((CSV_NII!DT19-CSV_NII!DK19)*(CSV_NII!CJ19/(CSV_NII!CJ19+(CSV_NII!CK19/CSV_NII!CI19)))+(CSV_NII!DT19-CSV_NII!DL19)*((CSV_NII!CK19/CSV_NII!CI19)/(CSV_NII!CJ19+(CSV_NII!CK19/CSV_NII!CI19))))</f>
        <v>#DIV/0!</v>
      </c>
      <c r="EV19" s="1455" t="e">
        <f>CSV_NII!BA19*((CSV_NII!BM19-CSV_NII!BF19)*(CSV_NII!AE19/(CSV_NII!AE19+(CSV_NII!AF19/CSV_NII!AA19)))+(CSV_NII!BM19-CSV_NII!BG19)*((CSV_NII!AF19/CSV_NII!AA19)/(CSV_NII!AE19+(CSV_NII!AF19/CSV_NII!AA19))))+CSV_NII!DI19*((CSV_NII!DU19-CSV_NII!DN19)*(CSV_NII!CM19/(CSV_NII!CM19+(CSV_NII!CN19/CSV_NII!CI19)))+(CSV_NII!DU19-CSV_NII!DO19)*((CSV_NII!CN19/CSV_NII!CI19)/(CSV_NII!CM19+(CSV_NII!CN19/CSV_NII!CI19))))</f>
        <v>#DIV/0!</v>
      </c>
      <c r="EW19" s="1455" t="e">
        <f>CSV_NII!BB19*((CSV_NII!BN19-CSV_NII!BI19)*(CSV_NII!AH19/(CSV_NII!AH19+(CSV_NII!AI19/CSV_NII!AA19)))+(CSV_NII!BN19-CSV_NII!BJ19)*((CSV_NII!AI19/CSV_NII!AA19)/(CSV_NII!AH19+(CSV_NII!AI19/CSV_NII!AA19))))+CSV_NII!CU19*((CSV_NII!DG19-CSV_NII!DQ19)*(CSV_NII!CP19/(CSV_NII!CP19+(CSV_NII!CQ19/CSV_NII!CI19)))+(CSV_NII!DG19-CSV_NII!DR19)*((CSV_NII!CQ19/CSV_NII!CI19)/(CSV_NII!CP19+(CSV_NII!CQ19/CSV_NII!CI19))))</f>
        <v>#DIV/0!</v>
      </c>
      <c r="EX19" s="1457" t="str">
        <f t="shared" si="3"/>
        <v/>
      </c>
      <c r="EY19" s="1485" t="str">
        <f t="shared" si="4"/>
        <v/>
      </c>
      <c r="EZ19" s="1486" t="str">
        <f t="shared" si="5"/>
        <v/>
      </c>
    </row>
    <row r="20" spans="2:156" ht="13.5" thickBot="1">
      <c r="B20" s="1395">
        <v>12</v>
      </c>
      <c r="C20" s="1467" t="s">
        <v>49</v>
      </c>
      <c r="D20" s="1467" t="s">
        <v>49</v>
      </c>
      <c r="E20" s="1467" t="s">
        <v>80</v>
      </c>
      <c r="F20" s="1468" t="s">
        <v>1169</v>
      </c>
      <c r="G20" s="1468" t="s">
        <v>85</v>
      </c>
      <c r="H20" s="1468" t="s">
        <v>1172</v>
      </c>
      <c r="I20" s="1469" t="str">
        <f t="shared" si="0"/>
        <v>Assets - Loans and  receivables - Households  - Credit for consumption</v>
      </c>
      <c r="J20" s="1469" t="s">
        <v>82</v>
      </c>
      <c r="K20" s="1466">
        <f>K19</f>
        <v>0</v>
      </c>
      <c r="L20" s="1466">
        <f>L19</f>
        <v>0</v>
      </c>
      <c r="M20" s="1450"/>
      <c r="N20" s="1466">
        <f>N19</f>
        <v>0</v>
      </c>
      <c r="O20" s="1450"/>
      <c r="P20" s="2577">
        <f>P19</f>
        <v>0</v>
      </c>
      <c r="Q20" s="2578">
        <f>Q19</f>
        <v>0</v>
      </c>
      <c r="R20" s="2579"/>
      <c r="S20" s="1466">
        <f>S19</f>
        <v>0</v>
      </c>
      <c r="T20" s="1244">
        <f t="shared" ref="T20:AA20" si="39">T19</f>
        <v>0</v>
      </c>
      <c r="U20" s="1244">
        <f t="shared" si="39"/>
        <v>0</v>
      </c>
      <c r="V20" s="2580">
        <f t="shared" si="39"/>
        <v>0</v>
      </c>
      <c r="W20" s="2578">
        <f t="shared" si="39"/>
        <v>0</v>
      </c>
      <c r="X20" s="2581">
        <f t="shared" si="39"/>
        <v>0</v>
      </c>
      <c r="Y20" s="2578">
        <f t="shared" si="39"/>
        <v>0</v>
      </c>
      <c r="Z20" s="2581">
        <f t="shared" si="39"/>
        <v>0</v>
      </c>
      <c r="AA20" s="1466">
        <f t="shared" si="39"/>
        <v>0</v>
      </c>
      <c r="AB20" s="2582">
        <f t="shared" si="7"/>
        <v>0</v>
      </c>
      <c r="AC20" s="2582">
        <f t="shared" si="8"/>
        <v>0</v>
      </c>
      <c r="AD20" s="2583">
        <f t="shared" si="9"/>
        <v>0</v>
      </c>
      <c r="AE20" s="2584">
        <f t="shared" si="10"/>
        <v>0</v>
      </c>
      <c r="AF20" s="2582">
        <f t="shared" si="11"/>
        <v>0</v>
      </c>
      <c r="AG20" s="2585">
        <f t="shared" si="12"/>
        <v>0</v>
      </c>
      <c r="AH20" s="2584">
        <f t="shared" si="13"/>
        <v>0</v>
      </c>
      <c r="AI20" s="2582">
        <f t="shared" si="14"/>
        <v>0</v>
      </c>
      <c r="AJ20" s="2585">
        <f t="shared" si="15"/>
        <v>0</v>
      </c>
      <c r="AK20" s="2578">
        <f>AK19</f>
        <v>0</v>
      </c>
      <c r="AL20" s="1244">
        <f>AL19</f>
        <v>0</v>
      </c>
      <c r="AM20" s="2581">
        <f>AM19</f>
        <v>0</v>
      </c>
      <c r="AN20" s="2586"/>
      <c r="AO20" s="1448"/>
      <c r="AP20" s="2579"/>
      <c r="AQ20" s="2586"/>
      <c r="AR20" s="1448"/>
      <c r="AS20" s="2579"/>
      <c r="AT20" s="2586"/>
      <c r="AU20" s="1448"/>
      <c r="AV20" s="2579"/>
      <c r="AW20" s="2587"/>
      <c r="AX20" s="1450"/>
      <c r="AY20" s="2588"/>
      <c r="AZ20" s="2578">
        <f>AZ19</f>
        <v>0</v>
      </c>
      <c r="BA20" s="1244">
        <f>BA19</f>
        <v>0</v>
      </c>
      <c r="BB20" s="2581">
        <f>BB19</f>
        <v>0</v>
      </c>
      <c r="BC20" s="2586"/>
      <c r="BD20" s="1447"/>
      <c r="BE20" s="2589"/>
      <c r="BF20" s="2586"/>
      <c r="BG20" s="1447"/>
      <c r="BH20" s="2589"/>
      <c r="BI20" s="2586"/>
      <c r="BJ20" s="1447"/>
      <c r="BK20" s="2589"/>
      <c r="BL20" s="2590"/>
      <c r="BM20" s="1450"/>
      <c r="BN20" s="1462"/>
      <c r="BO20" s="2578">
        <f>BO19</f>
        <v>0</v>
      </c>
      <c r="BP20" s="1244">
        <f>BP19</f>
        <v>0</v>
      </c>
      <c r="BQ20" s="1448"/>
      <c r="BR20" s="1244">
        <f>BR19</f>
        <v>0</v>
      </c>
      <c r="BS20" s="1450"/>
      <c r="BT20" s="1822"/>
      <c r="BU20" s="2591"/>
      <c r="BV20" s="2578">
        <f>BV19</f>
        <v>0</v>
      </c>
      <c r="BW20" s="2588"/>
      <c r="BX20" s="1370"/>
      <c r="BY20" s="1244">
        <f>BX20</f>
        <v>0</v>
      </c>
      <c r="BZ20" s="1453"/>
      <c r="CA20" s="1453"/>
      <c r="CB20" s="2589"/>
      <c r="CC20" s="1453"/>
      <c r="CD20" s="1453"/>
      <c r="CE20" s="2589"/>
      <c r="CF20" s="1453"/>
      <c r="CG20" s="1453"/>
      <c r="CH20" s="2589"/>
      <c r="CI20" s="1481"/>
      <c r="CJ20" s="2582">
        <f t="shared" si="16"/>
        <v>0</v>
      </c>
      <c r="CK20" s="2582">
        <f t="shared" si="17"/>
        <v>0</v>
      </c>
      <c r="CL20" s="2585">
        <f t="shared" si="18"/>
        <v>0</v>
      </c>
      <c r="CM20" s="2584">
        <f t="shared" si="19"/>
        <v>0</v>
      </c>
      <c r="CN20" s="2582">
        <f t="shared" si="20"/>
        <v>0</v>
      </c>
      <c r="CO20" s="2585">
        <f t="shared" si="21"/>
        <v>0</v>
      </c>
      <c r="CP20" s="2584">
        <f t="shared" si="22"/>
        <v>0</v>
      </c>
      <c r="CQ20" s="2582">
        <f t="shared" si="23"/>
        <v>0</v>
      </c>
      <c r="CR20" s="2585">
        <f t="shared" si="24"/>
        <v>0</v>
      </c>
      <c r="CS20" s="2578">
        <f>CS19</f>
        <v>0</v>
      </c>
      <c r="CT20" s="1244">
        <f t="shared" ref="CT20:CU20" si="40">CT19</f>
        <v>0</v>
      </c>
      <c r="CU20" s="2581">
        <f t="shared" si="40"/>
        <v>0</v>
      </c>
      <c r="CV20" s="2586"/>
      <c r="CW20" s="1477"/>
      <c r="CX20" s="2588"/>
      <c r="CY20" s="2586"/>
      <c r="CZ20" s="1477"/>
      <c r="DA20" s="2588"/>
      <c r="DB20" s="2586"/>
      <c r="DC20" s="1480"/>
      <c r="DD20" s="2588"/>
      <c r="DE20" s="2587"/>
      <c r="DF20" s="1450"/>
      <c r="DG20" s="2588"/>
      <c r="DH20" s="2578">
        <f>DH19</f>
        <v>0</v>
      </c>
      <c r="DI20" s="1244">
        <f>DI19</f>
        <v>0</v>
      </c>
      <c r="DJ20" s="2581">
        <f>DJ19</f>
        <v>0</v>
      </c>
      <c r="DK20" s="2586"/>
      <c r="DL20" s="1477"/>
      <c r="DM20" s="2588"/>
      <c r="DN20" s="2586"/>
      <c r="DO20" s="1477"/>
      <c r="DP20" s="2588"/>
      <c r="DQ20" s="2586"/>
      <c r="DR20" s="1480"/>
      <c r="DS20" s="2588"/>
      <c r="DT20" s="2590"/>
      <c r="DU20" s="1450"/>
      <c r="DV20" s="1450"/>
      <c r="DW20" s="1456">
        <f>CSV_NII!AB20*CSV_NII!AN20+CSV_NII!CJ20*CSV_NII!CV20</f>
        <v>0</v>
      </c>
      <c r="DX20" s="1457">
        <f>CSV_NII!AC20*CSV_NII!AO20+CSV_NII!CK20*CSV_NII!CW20</f>
        <v>0</v>
      </c>
      <c r="DY20" s="1457">
        <f>CSV_NII!AD20*CSV_NII!AP20+CSV_NII!CL20*CSV_NII!CX20</f>
        <v>0</v>
      </c>
      <c r="DZ20" s="1457">
        <f>CSV_NII!AE20*CSV_NII!AQ20+CSV_NII!CM20*CSV_NII!CY20</f>
        <v>0</v>
      </c>
      <c r="EA20" s="1457">
        <f>CSV_NII!AF20*CSV_NII!AR20+CSV_NII!CN20*CSV_NII!CZ20</f>
        <v>0</v>
      </c>
      <c r="EB20" s="1457">
        <f>CSV_NII!AG20*CSV_NII!AS20+CSV_NII!CO20*CSV_NII!DA20</f>
        <v>0</v>
      </c>
      <c r="EC20" s="1457">
        <f>CSV_NII!AH20*CSV_NII!AT20+CSV_NII!CP20*CSV_NII!DB20</f>
        <v>0</v>
      </c>
      <c r="ED20" s="1457">
        <f>CSV_NII!AI20*CSV_NII!AU20+CSV_NII!CQ20*CSV_NII!DC20</f>
        <v>0</v>
      </c>
      <c r="EE20" s="1457">
        <f>CSV_NII!AJ20*CSV_NII!AV20+CSV_NII!CR20*CSV_NII!DD20</f>
        <v>0</v>
      </c>
      <c r="EF20" s="1457" t="e">
        <f>CSV_NII!AK20*((CSV_NII!AW20-CSV_NII!AN20)*(CSV_NII!AB20/(CSV_NII!AB20+(CSV_NII!AC20/CSV_NII!AA20)))+(CSV_NII!AW20-CSV_NII!AO20)*((CSV_NII!AC20/CSV_NII!AA20)/(CSV_NII!AB20+(CSV_NII!AC20/CSV_NII!AA20))))+CSV_NII!CS20*((CSV_NII!DE20-CSV_NII!CV20)*(CSV_NII!CJ20/(CSV_NII!CJ20+(CSV_NII!CK20/CSV_NII!CI20)))+(CSV_NII!DE20-CSV_NII!CW20)*((CSV_NII!CK20/CSV_NII!CI20)/(CSV_NII!CJ20+(CSV_NII!CK20/CSV_NII!CI20))))</f>
        <v>#DIV/0!</v>
      </c>
      <c r="EG20" s="1457" t="e">
        <f>CSV_NII!AL20*((CSV_NII!AX20-CSV_NII!AQ20)*(CSV_NII!AE20/(CSV_NII!AE20+(CSV_NII!AF20/CSV_NII!AA20)))+(CSV_NII!AX20-CSV_NII!AR20)*((CSV_NII!AF20/CSV_NII!AA20)/(CSV_NII!AE20+(CSV_NII!AF20/CSV_NII!AA20))))+CSV_NII!CT20*((CSV_NII!DF20-CSV_NII!CY20)*(CSV_NII!CM20/(CSV_NII!CM20+(CSV_NII!CN20/CSV_NII!CI20)))+(CSV_NII!DF20-CSV_NII!CZ20)*(CSV_NII!CN20/CSV_NII!CI20)/(CSV_NII!CM20+(CSV_NII!CN20/CSV_NII!CI20)))</f>
        <v>#DIV/0!</v>
      </c>
      <c r="EH20" s="1457" t="e">
        <f>CSV_NII!AM20*((CSV_NII!AY20-CSV_NII!AT20)*(CSV_NII!AH20/(CSV_NII!AH20+(CSV_NII!AI20/CSV_NII!AA20)))+(CSV_NII!AY20-CSV_NII!AU20)*((CSV_NII!AI20/CSV_NII!AA20)/(CSV_NII!AH20+(CSV_NII!AI20/CSV_NII!AA20))))+CSV_NII!CU20*((CSV_NII!DG20-CSV_NII!DB20)*(CSV_NII!CP20/(CSV_NII!CP20+(CSV_NII!CQ20/CSV_NII!CI20)))+(CSV_NII!DG20-CSV_NII!DC20)*((CSV_NII!CQ20/CSV_NII!CI20)/(CSV_NII!CP20+(CSV_NII!CQ20/CSV_NII!CI20))))</f>
        <v>#DIV/0!</v>
      </c>
      <c r="EI20" s="1457" t="str">
        <f t="shared" si="26"/>
        <v/>
      </c>
      <c r="EJ20" s="1457" t="str">
        <f t="shared" ref="EJ20" si="41">IFERROR(SUM(DZ20:EB20)+EG20,"")</f>
        <v/>
      </c>
      <c r="EK20" s="1457" t="str">
        <f t="shared" si="2"/>
        <v/>
      </c>
      <c r="EL20" s="1457">
        <f>CSV_NII!AB20*CSV_NII!BC20+CSV_NII!CJ20*CSV_NII!DK20</f>
        <v>0</v>
      </c>
      <c r="EM20" s="1457">
        <f>CSV_NII!AC20*CSV_NII!BD20+CSV_NII!CK20*CSV_NII!DL20</f>
        <v>0</v>
      </c>
      <c r="EN20" s="1457">
        <f>CSV_NII!AD20*CSV_NII!BE20+CSV_NII!CL20*CSV_NII!DM20</f>
        <v>0</v>
      </c>
      <c r="EO20" s="1457">
        <f>CSV_NII!AE20*CSV_NII!BF20+CSV_NII!CM20*CSV_NII!DN20</f>
        <v>0</v>
      </c>
      <c r="EP20" s="1457">
        <f>CSV_NII!AF20*CSV_NII!BG20+CSV_NII!CN20*CSV_NII!DO20</f>
        <v>0</v>
      </c>
      <c r="EQ20" s="1457">
        <f>CSV_NII!AG20*CSV_NII!BH20+CSV_NII!CO20*CSV_NII!DP20</f>
        <v>0</v>
      </c>
      <c r="ER20" s="1457">
        <f>CSV_NII!AH20*CSV_NII!BI20+CSV_NII!CP20*CSV_NII!DQ20</f>
        <v>0</v>
      </c>
      <c r="ES20" s="1457">
        <f>CSV_NII!AI20*CSV_NII!BJ20+CSV_NII!CQ20*CSV_NII!DR20</f>
        <v>0</v>
      </c>
      <c r="ET20" s="1457">
        <f>CSV_NII!AJ20*CSV_NII!BK20+CSV_NII!CR20*CSV_NII!DS20</f>
        <v>0</v>
      </c>
      <c r="EU20" s="1457" t="e">
        <f>CSV_NII!AZ20*((CSV_NII!BL20-CSV_NII!BC20)*(CSV_NII!AB20/(CSV_NII!AB20+(CSV_NII!AC20/CSV_NII!AA20)))+(CSV_NII!BL20-CSV_NII!BD20)*((CSV_NII!AC20/CSV_NII!AA20)/(CSV_NII!AB20+(CSV_NII!AC20/CSV_NII!AA20))))+CSV_NII!DH20*((CSV_NII!DT20-CSV_NII!DK20)*(CSV_NII!CJ20/(CSV_NII!CJ20+(CSV_NII!CK20/CSV_NII!CI20)))+(CSV_NII!DT20-CSV_NII!DL20)*((CSV_NII!CK20/CSV_NII!CI20)/(CSV_NII!CJ20+(CSV_NII!CK20/CSV_NII!CI20))))</f>
        <v>#DIV/0!</v>
      </c>
      <c r="EV20" s="1457" t="e">
        <f>CSV_NII!BA20*((CSV_NII!BM20-CSV_NII!BF20)*(CSV_NII!AE20/(CSV_NII!AE20+(CSV_NII!AF20/CSV_NII!AA20)))+(CSV_NII!BM20-CSV_NII!BG20)*((CSV_NII!AF20/CSV_NII!AA20)/(CSV_NII!AE20+(CSV_NII!AF20/CSV_NII!AA20))))+CSV_NII!DI20*((CSV_NII!DU20-CSV_NII!DN20)*(CSV_NII!CM20/(CSV_NII!CM20+(CSV_NII!CN20/CSV_NII!CI20)))+(CSV_NII!DU20-CSV_NII!DO20)*((CSV_NII!CN20/CSV_NII!CI20)/(CSV_NII!CM20+(CSV_NII!CN20/CSV_NII!CI20))))</f>
        <v>#DIV/0!</v>
      </c>
      <c r="EW20" s="1457" t="e">
        <f>CSV_NII!BB20*((CSV_NII!BN20-CSV_NII!BI20)*(CSV_NII!AH20/(CSV_NII!AH20+(CSV_NII!AI20/CSV_NII!AA20)))+(CSV_NII!BN20-CSV_NII!BJ20)*((CSV_NII!AI20/CSV_NII!AA20)/(CSV_NII!AH20+(CSV_NII!AI20/CSV_NII!AA20))))+CSV_NII!CU20*((CSV_NII!DG20-CSV_NII!DQ20)*(CSV_NII!CP20/(CSV_NII!CP20+(CSV_NII!CQ20/CSV_NII!CI20)))+(CSV_NII!DG20-CSV_NII!DR20)*((CSV_NII!CQ20/CSV_NII!CI20)/(CSV_NII!CP20+(CSV_NII!CQ20/CSV_NII!CI20))))</f>
        <v>#DIV/0!</v>
      </c>
      <c r="EX20" s="1457" t="str">
        <f t="shared" si="3"/>
        <v/>
      </c>
      <c r="EY20" s="1485" t="str">
        <f t="shared" si="4"/>
        <v/>
      </c>
      <c r="EZ20" s="1486" t="str">
        <f t="shared" si="5"/>
        <v/>
      </c>
    </row>
    <row r="21" spans="2:156" ht="12.75">
      <c r="B21" s="1395">
        <v>13</v>
      </c>
      <c r="C21" s="1467" t="s">
        <v>49</v>
      </c>
      <c r="D21" s="1467" t="s">
        <v>49</v>
      </c>
      <c r="E21" s="1467" t="s">
        <v>80</v>
      </c>
      <c r="F21" s="1468" t="s">
        <v>1169</v>
      </c>
      <c r="G21" s="1468" t="s">
        <v>85</v>
      </c>
      <c r="H21" s="1468" t="s">
        <v>286</v>
      </c>
      <c r="I21" s="1469" t="str">
        <f t="shared" si="0"/>
        <v>Assets - Loans and  receivables - Households  - Other</v>
      </c>
      <c r="J21" s="1469" t="s">
        <v>925</v>
      </c>
      <c r="K21" s="1451"/>
      <c r="L21" s="1447"/>
      <c r="M21" s="1448"/>
      <c r="N21" s="1447"/>
      <c r="O21" s="1448"/>
      <c r="P21" s="2592"/>
      <c r="Q21" s="1370"/>
      <c r="R21" s="2589"/>
      <c r="S21" s="1451"/>
      <c r="T21" s="1447"/>
      <c r="U21" s="1447"/>
      <c r="V21" s="2434"/>
      <c r="W21" s="1370"/>
      <c r="X21" s="2589"/>
      <c r="Y21" s="1370"/>
      <c r="Z21" s="2589"/>
      <c r="AA21" s="1451"/>
      <c r="AB21" s="2582">
        <f t="shared" si="7"/>
        <v>0</v>
      </c>
      <c r="AC21" s="2582">
        <f t="shared" si="8"/>
        <v>0</v>
      </c>
      <c r="AD21" s="2583">
        <f t="shared" si="9"/>
        <v>0</v>
      </c>
      <c r="AE21" s="2584">
        <f t="shared" si="10"/>
        <v>0</v>
      </c>
      <c r="AF21" s="2582">
        <f t="shared" si="11"/>
        <v>0</v>
      </c>
      <c r="AG21" s="2585">
        <f t="shared" si="12"/>
        <v>0</v>
      </c>
      <c r="AH21" s="2584">
        <f t="shared" si="13"/>
        <v>0</v>
      </c>
      <c r="AI21" s="2582">
        <f t="shared" si="14"/>
        <v>0</v>
      </c>
      <c r="AJ21" s="2585">
        <f t="shared" si="15"/>
        <v>0</v>
      </c>
      <c r="AK21" s="1370"/>
      <c r="AL21" s="1447"/>
      <c r="AM21" s="2589"/>
      <c r="AN21" s="2586"/>
      <c r="AO21" s="1448"/>
      <c r="AP21" s="2579"/>
      <c r="AQ21" s="2586"/>
      <c r="AR21" s="1448"/>
      <c r="AS21" s="2588"/>
      <c r="AT21" s="2586"/>
      <c r="AU21" s="1450"/>
      <c r="AV21" s="2588"/>
      <c r="AW21" s="2593"/>
      <c r="AX21" s="1243"/>
      <c r="AY21" s="1459"/>
      <c r="AZ21" s="1370"/>
      <c r="BA21" s="1447"/>
      <c r="BB21" s="2589"/>
      <c r="BC21" s="2586"/>
      <c r="BD21" s="1448"/>
      <c r="BE21" s="2579"/>
      <c r="BF21" s="2586"/>
      <c r="BG21" s="1448"/>
      <c r="BH21" s="2588"/>
      <c r="BI21" s="2586"/>
      <c r="BJ21" s="1450"/>
      <c r="BK21" s="2588"/>
      <c r="BL21" s="2594"/>
      <c r="BM21" s="1243"/>
      <c r="BN21" s="1458"/>
      <c r="BO21" s="1370"/>
      <c r="BP21" s="1447"/>
      <c r="BQ21" s="1448"/>
      <c r="BR21" s="1447"/>
      <c r="BS21" s="1448"/>
      <c r="BT21" s="1452"/>
      <c r="BU21" s="2595"/>
      <c r="BV21" s="1370"/>
      <c r="BW21" s="2588"/>
      <c r="BX21" s="1370"/>
      <c r="BY21" s="1447"/>
      <c r="BZ21" s="1447"/>
      <c r="CA21" s="1449"/>
      <c r="CB21" s="2052"/>
      <c r="CC21" s="1370"/>
      <c r="CD21" s="1447"/>
      <c r="CE21" s="2052"/>
      <c r="CF21" s="1370"/>
      <c r="CG21" s="1447"/>
      <c r="CH21" s="2052"/>
      <c r="CI21" s="1481"/>
      <c r="CJ21" s="2582">
        <f t="shared" si="16"/>
        <v>0</v>
      </c>
      <c r="CK21" s="2582">
        <f t="shared" si="17"/>
        <v>0</v>
      </c>
      <c r="CL21" s="2585">
        <f t="shared" si="18"/>
        <v>0</v>
      </c>
      <c r="CM21" s="2584">
        <f t="shared" si="19"/>
        <v>0</v>
      </c>
      <c r="CN21" s="2582">
        <f t="shared" si="20"/>
        <v>0</v>
      </c>
      <c r="CO21" s="2585">
        <f t="shared" si="21"/>
        <v>0</v>
      </c>
      <c r="CP21" s="2584">
        <f t="shared" si="22"/>
        <v>0</v>
      </c>
      <c r="CQ21" s="2582">
        <f t="shared" si="23"/>
        <v>0</v>
      </c>
      <c r="CR21" s="2585">
        <f t="shared" si="24"/>
        <v>0</v>
      </c>
      <c r="CS21" s="1370"/>
      <c r="CT21" s="1447"/>
      <c r="CU21" s="2589"/>
      <c r="CV21" s="2586"/>
      <c r="CW21" s="1448"/>
      <c r="CX21" s="2579"/>
      <c r="CY21" s="2586"/>
      <c r="CZ21" s="1448"/>
      <c r="DA21" s="2588"/>
      <c r="DB21" s="2586"/>
      <c r="DC21" s="1450"/>
      <c r="DD21" s="2588"/>
      <c r="DE21" s="2587"/>
      <c r="DF21" s="1450"/>
      <c r="DG21" s="2588"/>
      <c r="DH21" s="1370"/>
      <c r="DI21" s="1447"/>
      <c r="DJ21" s="2589"/>
      <c r="DK21" s="2586"/>
      <c r="DL21" s="1448"/>
      <c r="DM21" s="2579"/>
      <c r="DN21" s="2586"/>
      <c r="DO21" s="1448"/>
      <c r="DP21" s="2588"/>
      <c r="DQ21" s="2586"/>
      <c r="DR21" s="1450"/>
      <c r="DS21" s="2588"/>
      <c r="DT21" s="2596"/>
      <c r="DU21" s="1460"/>
      <c r="DV21" s="1461"/>
      <c r="DW21" s="1454">
        <f>CSV_NII!AB21*CSV_NII!AN21+CSV_NII!CJ21*CSV_NII!CV21</f>
        <v>0</v>
      </c>
      <c r="DX21" s="1455">
        <f>CSV_NII!AC21*CSV_NII!AO21+CSV_NII!CK21*CSV_NII!CW21</f>
        <v>0</v>
      </c>
      <c r="DY21" s="1455">
        <f>CSV_NII!AD21*CSV_NII!AP21+CSV_NII!CL21*CSV_NII!CX21</f>
        <v>0</v>
      </c>
      <c r="DZ21" s="1455">
        <f>CSV_NII!AE21*CSV_NII!AQ21+CSV_NII!CM21*CSV_NII!CY21</f>
        <v>0</v>
      </c>
      <c r="EA21" s="1455">
        <f>CSV_NII!AF21*CSV_NII!AR21+CSV_NII!CN21*CSV_NII!CZ21</f>
        <v>0</v>
      </c>
      <c r="EB21" s="1455">
        <f>CSV_NII!AG21*CSV_NII!AS21+CSV_NII!CO21*CSV_NII!DA21</f>
        <v>0</v>
      </c>
      <c r="EC21" s="1455">
        <f>CSV_NII!AH21*CSV_NII!AT21+CSV_NII!CP21*CSV_NII!DB21</f>
        <v>0</v>
      </c>
      <c r="ED21" s="1455">
        <f>CSV_NII!AI21*CSV_NII!AU21+CSV_NII!CQ21*CSV_NII!DC21</f>
        <v>0</v>
      </c>
      <c r="EE21" s="1455">
        <f>CSV_NII!AJ21*CSV_NII!AV21+CSV_NII!CR21*CSV_NII!DD21</f>
        <v>0</v>
      </c>
      <c r="EF21" s="1455" t="e">
        <f>CSV_NII!AK21*((CSV_NII!AW21-CSV_NII!AN21)*(CSV_NII!AB21/(CSV_NII!AB21+(CSV_NII!AC21/CSV_NII!AA21)))+(CSV_NII!AW21-CSV_NII!AO21)*((CSV_NII!AC21/CSV_NII!AA21)/(CSV_NII!AB21+(CSV_NII!AC21/CSV_NII!AA21))))+CSV_NII!CS21*((CSV_NII!DE21-CSV_NII!CV21)*(CSV_NII!CJ21/(CSV_NII!CJ21+(CSV_NII!CK21/CSV_NII!CI21)))+(CSV_NII!DE21-CSV_NII!CW21)*((CSV_NII!CK21/CSV_NII!CI21)/(CSV_NII!CJ21+(CSV_NII!CK21/CSV_NII!CI21))))</f>
        <v>#DIV/0!</v>
      </c>
      <c r="EG21" s="1455" t="e">
        <f>CSV_NII!AL21*((CSV_NII!AX21-CSV_NII!AQ21)*(CSV_NII!AE21/(CSV_NII!AE21+(CSV_NII!AF21/CSV_NII!AA21)))+(CSV_NII!AX21-CSV_NII!AR21)*((CSV_NII!AF21/CSV_NII!AA21)/(CSV_NII!AE21+(CSV_NII!AF21/CSV_NII!AA21))))+CSV_NII!CT21*((CSV_NII!DF21-CSV_NII!CY21)*(CSV_NII!CM21/(CSV_NII!CM21+(CSV_NII!CN21/CSV_NII!CI21)))+(CSV_NII!DF21-CSV_NII!CZ21)*(CSV_NII!CN21/CSV_NII!CI21)/(CSV_NII!CM21+(CSV_NII!CN21/CSV_NII!CI21)))</f>
        <v>#DIV/0!</v>
      </c>
      <c r="EH21" s="1455" t="e">
        <f>CSV_NII!AM21*((CSV_NII!AY21-CSV_NII!AT21)*(CSV_NII!AH21/(CSV_NII!AH21+(CSV_NII!AI21/CSV_NII!AA21)))+(CSV_NII!AY21-CSV_NII!AU21)*((CSV_NII!AI21/CSV_NII!AA21)/(CSV_NII!AH21+(CSV_NII!AI21/CSV_NII!AA21))))+CSV_NII!CU21*((CSV_NII!DG21-CSV_NII!DB21)*(CSV_NII!CP21/(CSV_NII!CP21+(CSV_NII!CQ21/CSV_NII!CI21)))+(CSV_NII!DG21-CSV_NII!DC21)*((CSV_NII!CQ21/CSV_NII!CI21)/(CSV_NII!CP21+(CSV_NII!CQ21/CSV_NII!CI21))))</f>
        <v>#DIV/0!</v>
      </c>
      <c r="EI21" s="1455" t="str">
        <f t="shared" si="26"/>
        <v/>
      </c>
      <c r="EJ21" s="1455" t="str">
        <f t="shared" si="1"/>
        <v/>
      </c>
      <c r="EK21" s="1455" t="str">
        <f t="shared" si="2"/>
        <v/>
      </c>
      <c r="EL21" s="1455">
        <f>CSV_NII!AB21*CSV_NII!BC21+CSV_NII!CJ21*CSV_NII!DK21</f>
        <v>0</v>
      </c>
      <c r="EM21" s="1455">
        <f>CSV_NII!AC21*CSV_NII!BD21+CSV_NII!CK21*CSV_NII!DL21</f>
        <v>0</v>
      </c>
      <c r="EN21" s="1455">
        <f>CSV_NII!AD21*CSV_NII!BE21+CSV_NII!CL21*CSV_NII!DM21</f>
        <v>0</v>
      </c>
      <c r="EO21" s="1455">
        <f>CSV_NII!AE21*CSV_NII!BF21+CSV_NII!CM21*CSV_NII!DN21</f>
        <v>0</v>
      </c>
      <c r="EP21" s="1455">
        <f>CSV_NII!AF21*CSV_NII!BG21+CSV_NII!CN21*CSV_NII!DO21</f>
        <v>0</v>
      </c>
      <c r="EQ21" s="1455">
        <f>CSV_NII!AG21*CSV_NII!BH21+CSV_NII!CO21*CSV_NII!DP21</f>
        <v>0</v>
      </c>
      <c r="ER21" s="1455">
        <f>CSV_NII!AH21*CSV_NII!BI21+CSV_NII!CP21*CSV_NII!DQ21</f>
        <v>0</v>
      </c>
      <c r="ES21" s="1455">
        <f>CSV_NII!AI21*CSV_NII!BJ21+CSV_NII!CQ21*CSV_NII!DR21</f>
        <v>0</v>
      </c>
      <c r="ET21" s="1455">
        <f>CSV_NII!AJ21*CSV_NII!BK21+CSV_NII!CR21*CSV_NII!DS21</f>
        <v>0</v>
      </c>
      <c r="EU21" s="1455" t="e">
        <f>CSV_NII!AZ21*((CSV_NII!BL21-CSV_NII!BC21)*(CSV_NII!AB21/(CSV_NII!AB21+(CSV_NII!AC21/CSV_NII!AA21)))+(CSV_NII!BL21-CSV_NII!BD21)*((CSV_NII!AC21/CSV_NII!AA21)/(CSV_NII!AB21+(CSV_NII!AC21/CSV_NII!AA21))))+CSV_NII!DH21*((CSV_NII!DT21-CSV_NII!DK21)*(CSV_NII!CJ21/(CSV_NII!CJ21+(CSV_NII!CK21/CSV_NII!CI21)))+(CSV_NII!DT21-CSV_NII!DL21)*((CSV_NII!CK21/CSV_NII!CI21)/(CSV_NII!CJ21+(CSV_NII!CK21/CSV_NII!CI21))))</f>
        <v>#DIV/0!</v>
      </c>
      <c r="EV21" s="1455" t="e">
        <f>CSV_NII!BA21*((CSV_NII!BM21-CSV_NII!BF21)*(CSV_NII!AE21/(CSV_NII!AE21+(CSV_NII!AF21/CSV_NII!AA21)))+(CSV_NII!BM21-CSV_NII!BG21)*((CSV_NII!AF21/CSV_NII!AA21)/(CSV_NII!AE21+(CSV_NII!AF21/CSV_NII!AA21))))+CSV_NII!DI21*((CSV_NII!DU21-CSV_NII!DN21)*(CSV_NII!CM21/(CSV_NII!CM21+(CSV_NII!CN21/CSV_NII!CI21)))+(CSV_NII!DU21-CSV_NII!DO21)*((CSV_NII!CN21/CSV_NII!CI21)/(CSV_NII!CM21+(CSV_NII!CN21/CSV_NII!CI21))))</f>
        <v>#DIV/0!</v>
      </c>
      <c r="EW21" s="1455" t="e">
        <f>CSV_NII!BB21*((CSV_NII!BN21-CSV_NII!BI21)*(CSV_NII!AH21/(CSV_NII!AH21+(CSV_NII!AI21/CSV_NII!AA21)))+(CSV_NII!BN21-CSV_NII!BJ21)*((CSV_NII!AI21/CSV_NII!AA21)/(CSV_NII!AH21+(CSV_NII!AI21/CSV_NII!AA21))))+CSV_NII!CU21*((CSV_NII!DG21-CSV_NII!DQ21)*(CSV_NII!CP21/(CSV_NII!CP21+(CSV_NII!CQ21/CSV_NII!CI21)))+(CSV_NII!DG21-CSV_NII!DR21)*((CSV_NII!CQ21/CSV_NII!CI21)/(CSV_NII!CP21+(CSV_NII!CQ21/CSV_NII!CI21))))</f>
        <v>#DIV/0!</v>
      </c>
      <c r="EX21" s="1457" t="str">
        <f t="shared" si="3"/>
        <v/>
      </c>
      <c r="EY21" s="1485" t="str">
        <f t="shared" si="4"/>
        <v/>
      </c>
      <c r="EZ21" s="1486" t="str">
        <f t="shared" si="5"/>
        <v/>
      </c>
    </row>
    <row r="22" spans="2:156" ht="12.75">
      <c r="B22" s="1395">
        <v>14</v>
      </c>
      <c r="C22" s="2062" t="s">
        <v>49</v>
      </c>
      <c r="D22" s="2062" t="s">
        <v>49</v>
      </c>
      <c r="E22" s="2062" t="s">
        <v>80</v>
      </c>
      <c r="F22" s="2063" t="s">
        <v>1169</v>
      </c>
      <c r="G22" s="2063" t="s">
        <v>85</v>
      </c>
      <c r="H22" s="2063" t="s">
        <v>286</v>
      </c>
      <c r="I22" s="2064" t="str">
        <f t="shared" si="0"/>
        <v>Assets - Loans and  receivables - Households  - Other</v>
      </c>
      <c r="J22" s="2064" t="s">
        <v>82</v>
      </c>
      <c r="K22" s="1466">
        <f>K21</f>
        <v>0</v>
      </c>
      <c r="L22" s="1466">
        <f>L21</f>
        <v>0</v>
      </c>
      <c r="M22" s="1450"/>
      <c r="N22" s="1466">
        <f>N21</f>
        <v>0</v>
      </c>
      <c r="O22" s="1450"/>
      <c r="P22" s="2577">
        <f>P21</f>
        <v>0</v>
      </c>
      <c r="Q22" s="2578">
        <f>Q21</f>
        <v>0</v>
      </c>
      <c r="R22" s="2579"/>
      <c r="S22" s="1466">
        <f>S21</f>
        <v>0</v>
      </c>
      <c r="T22" s="1244">
        <f t="shared" ref="T22:AA22" si="42">T21</f>
        <v>0</v>
      </c>
      <c r="U22" s="1244">
        <f t="shared" si="42"/>
        <v>0</v>
      </c>
      <c r="V22" s="2580">
        <f t="shared" si="42"/>
        <v>0</v>
      </c>
      <c r="W22" s="2578">
        <f t="shared" si="42"/>
        <v>0</v>
      </c>
      <c r="X22" s="2581">
        <f t="shared" si="42"/>
        <v>0</v>
      </c>
      <c r="Y22" s="2578">
        <f t="shared" si="42"/>
        <v>0</v>
      </c>
      <c r="Z22" s="2581">
        <f t="shared" si="42"/>
        <v>0</v>
      </c>
      <c r="AA22" s="1466">
        <f t="shared" si="42"/>
        <v>0</v>
      </c>
      <c r="AB22" s="2582">
        <f t="shared" si="7"/>
        <v>0</v>
      </c>
      <c r="AC22" s="2582">
        <f t="shared" si="8"/>
        <v>0</v>
      </c>
      <c r="AD22" s="2583">
        <f t="shared" si="9"/>
        <v>0</v>
      </c>
      <c r="AE22" s="2584">
        <f t="shared" si="10"/>
        <v>0</v>
      </c>
      <c r="AF22" s="2582">
        <f t="shared" si="11"/>
        <v>0</v>
      </c>
      <c r="AG22" s="2585">
        <f t="shared" si="12"/>
        <v>0</v>
      </c>
      <c r="AH22" s="2584">
        <f t="shared" si="13"/>
        <v>0</v>
      </c>
      <c r="AI22" s="2582">
        <f t="shared" si="14"/>
        <v>0</v>
      </c>
      <c r="AJ22" s="2585">
        <f t="shared" si="15"/>
        <v>0</v>
      </c>
      <c r="AK22" s="2578">
        <f>AK21</f>
        <v>0</v>
      </c>
      <c r="AL22" s="1244">
        <f>AL21</f>
        <v>0</v>
      </c>
      <c r="AM22" s="2581">
        <f>AM21</f>
        <v>0</v>
      </c>
      <c r="AN22" s="2586"/>
      <c r="AO22" s="1448"/>
      <c r="AP22" s="2579"/>
      <c r="AQ22" s="2586"/>
      <c r="AR22" s="1448"/>
      <c r="AS22" s="2579"/>
      <c r="AT22" s="2586"/>
      <c r="AU22" s="1448"/>
      <c r="AV22" s="2579"/>
      <c r="AW22" s="2587"/>
      <c r="AX22" s="1450"/>
      <c r="AY22" s="2588"/>
      <c r="AZ22" s="2578">
        <f>AZ21</f>
        <v>0</v>
      </c>
      <c r="BA22" s="1244">
        <f>BA21</f>
        <v>0</v>
      </c>
      <c r="BB22" s="2581">
        <f>BB21</f>
        <v>0</v>
      </c>
      <c r="BC22" s="2586"/>
      <c r="BD22" s="1447"/>
      <c r="BE22" s="2589"/>
      <c r="BF22" s="2586"/>
      <c r="BG22" s="1447"/>
      <c r="BH22" s="2589"/>
      <c r="BI22" s="2586"/>
      <c r="BJ22" s="1447"/>
      <c r="BK22" s="2589"/>
      <c r="BL22" s="2590"/>
      <c r="BM22" s="1450"/>
      <c r="BN22" s="1462"/>
      <c r="BO22" s="2578">
        <f>BO21</f>
        <v>0</v>
      </c>
      <c r="BP22" s="1244">
        <f>BP21</f>
        <v>0</v>
      </c>
      <c r="BQ22" s="1448"/>
      <c r="BR22" s="1244">
        <f>BR21</f>
        <v>0</v>
      </c>
      <c r="BS22" s="1450"/>
      <c r="BT22" s="1822"/>
      <c r="BU22" s="2591"/>
      <c r="BV22" s="2578">
        <f>BV21</f>
        <v>0</v>
      </c>
      <c r="BW22" s="2588"/>
      <c r="BX22" s="1370"/>
      <c r="BY22" s="1244">
        <f>BX22</f>
        <v>0</v>
      </c>
      <c r="BZ22" s="1453"/>
      <c r="CA22" s="1453"/>
      <c r="CB22" s="2589"/>
      <c r="CC22" s="1453"/>
      <c r="CD22" s="1453"/>
      <c r="CE22" s="2589"/>
      <c r="CF22" s="1453"/>
      <c r="CG22" s="1453"/>
      <c r="CH22" s="2589"/>
      <c r="CI22" s="1481"/>
      <c r="CJ22" s="2582">
        <f t="shared" si="16"/>
        <v>0</v>
      </c>
      <c r="CK22" s="2582">
        <f t="shared" si="17"/>
        <v>0</v>
      </c>
      <c r="CL22" s="2585">
        <f t="shared" si="18"/>
        <v>0</v>
      </c>
      <c r="CM22" s="2584">
        <f t="shared" si="19"/>
        <v>0</v>
      </c>
      <c r="CN22" s="2582">
        <f t="shared" si="20"/>
        <v>0</v>
      </c>
      <c r="CO22" s="2585">
        <f t="shared" si="21"/>
        <v>0</v>
      </c>
      <c r="CP22" s="2584">
        <f t="shared" si="22"/>
        <v>0</v>
      </c>
      <c r="CQ22" s="2582">
        <f t="shared" si="23"/>
        <v>0</v>
      </c>
      <c r="CR22" s="2585">
        <f t="shared" si="24"/>
        <v>0</v>
      </c>
      <c r="CS22" s="2578">
        <f>CS21</f>
        <v>0</v>
      </c>
      <c r="CT22" s="1244">
        <f t="shared" ref="CT22:CU22" si="43">CT21</f>
        <v>0</v>
      </c>
      <c r="CU22" s="2581">
        <f t="shared" si="43"/>
        <v>0</v>
      </c>
      <c r="CV22" s="2586"/>
      <c r="CW22" s="1477"/>
      <c r="CX22" s="2588"/>
      <c r="CY22" s="2586"/>
      <c r="CZ22" s="1477"/>
      <c r="DA22" s="2588"/>
      <c r="DB22" s="2586"/>
      <c r="DC22" s="1480"/>
      <c r="DD22" s="2588"/>
      <c r="DE22" s="2587"/>
      <c r="DF22" s="1450"/>
      <c r="DG22" s="2588"/>
      <c r="DH22" s="2578">
        <f>DH21</f>
        <v>0</v>
      </c>
      <c r="DI22" s="1244">
        <f>DI21</f>
        <v>0</v>
      </c>
      <c r="DJ22" s="2581">
        <f>DJ21</f>
        <v>0</v>
      </c>
      <c r="DK22" s="2586"/>
      <c r="DL22" s="1477"/>
      <c r="DM22" s="2588"/>
      <c r="DN22" s="2586"/>
      <c r="DO22" s="1477"/>
      <c r="DP22" s="2588"/>
      <c r="DQ22" s="2586"/>
      <c r="DR22" s="1480"/>
      <c r="DS22" s="2588"/>
      <c r="DT22" s="2590"/>
      <c r="DU22" s="1450"/>
      <c r="DV22" s="1450"/>
      <c r="DW22" s="1456">
        <f>CSV_NII!AB22*CSV_NII!AN22+CSV_NII!CJ22*CSV_NII!CV22</f>
        <v>0</v>
      </c>
      <c r="DX22" s="1457">
        <f>CSV_NII!AC22*CSV_NII!AO22+CSV_NII!CK22*CSV_NII!CW22</f>
        <v>0</v>
      </c>
      <c r="DY22" s="1457">
        <f>CSV_NII!AD22*CSV_NII!AP22+CSV_NII!CL22*CSV_NII!CX22</f>
        <v>0</v>
      </c>
      <c r="DZ22" s="1457">
        <f>CSV_NII!AE22*CSV_NII!AQ22+CSV_NII!CM22*CSV_NII!CY22</f>
        <v>0</v>
      </c>
      <c r="EA22" s="1457">
        <f>CSV_NII!AF22*CSV_NII!AR22+CSV_NII!CN22*CSV_NII!CZ22</f>
        <v>0</v>
      </c>
      <c r="EB22" s="1457">
        <f>CSV_NII!AG22*CSV_NII!AS22+CSV_NII!CO22*CSV_NII!DA22</f>
        <v>0</v>
      </c>
      <c r="EC22" s="1457">
        <f>CSV_NII!AH22*CSV_NII!AT22+CSV_NII!CP22*CSV_NII!DB22</f>
        <v>0</v>
      </c>
      <c r="ED22" s="1457">
        <f>CSV_NII!AI22*CSV_NII!AU22+CSV_NII!CQ22*CSV_NII!DC22</f>
        <v>0</v>
      </c>
      <c r="EE22" s="1457">
        <f>CSV_NII!AJ22*CSV_NII!AV22+CSV_NII!CR22*CSV_NII!DD22</f>
        <v>0</v>
      </c>
      <c r="EF22" s="1457" t="e">
        <f>CSV_NII!AK22*((CSV_NII!AW22-CSV_NII!AN22)*(CSV_NII!AB22/(CSV_NII!AB22+(CSV_NII!AC22/CSV_NII!AA22)))+(CSV_NII!AW22-CSV_NII!AO22)*((CSV_NII!AC22/CSV_NII!AA22)/(CSV_NII!AB22+(CSV_NII!AC22/CSV_NII!AA22))))+CSV_NII!CS22*((CSV_NII!DE22-CSV_NII!CV22)*(CSV_NII!CJ22/(CSV_NII!CJ22+(CSV_NII!CK22/CSV_NII!CI22)))+(CSV_NII!DE22-CSV_NII!CW22)*((CSV_NII!CK22/CSV_NII!CI22)/(CSV_NII!CJ22+(CSV_NII!CK22/CSV_NII!CI22))))</f>
        <v>#DIV/0!</v>
      </c>
      <c r="EG22" s="1457" t="e">
        <f>CSV_NII!AL22*((CSV_NII!AX22-CSV_NII!AQ22)*(CSV_NII!AE22/(CSV_NII!AE22+(CSV_NII!AF22/CSV_NII!AA22)))+(CSV_NII!AX22-CSV_NII!AR22)*((CSV_NII!AF22/CSV_NII!AA22)/(CSV_NII!AE22+(CSV_NII!AF22/CSV_NII!AA22))))+CSV_NII!CT22*((CSV_NII!DF22-CSV_NII!CY22)*(CSV_NII!CM22/(CSV_NII!CM22+(CSV_NII!CN22/CSV_NII!CI22)))+(CSV_NII!DF22-CSV_NII!CZ22)*(CSV_NII!CN22/CSV_NII!CI22)/(CSV_NII!CM22+(CSV_NII!CN22/CSV_NII!CI22)))</f>
        <v>#DIV/0!</v>
      </c>
      <c r="EH22" s="1457" t="e">
        <f>CSV_NII!AM22*((CSV_NII!AY22-CSV_NII!AT22)*(CSV_NII!AH22/(CSV_NII!AH22+(CSV_NII!AI22/CSV_NII!AA22)))+(CSV_NII!AY22-CSV_NII!AU22)*((CSV_NII!AI22/CSV_NII!AA22)/(CSV_NII!AH22+(CSV_NII!AI22/CSV_NII!AA22))))+CSV_NII!CU22*((CSV_NII!DG22-CSV_NII!DB22)*(CSV_NII!CP22/(CSV_NII!CP22+(CSV_NII!CQ22/CSV_NII!CI22)))+(CSV_NII!DG22-CSV_NII!DC22)*((CSV_NII!CQ22/CSV_NII!CI22)/(CSV_NII!CP22+(CSV_NII!CQ22/CSV_NII!CI22))))</f>
        <v>#DIV/0!</v>
      </c>
      <c r="EI22" s="1457" t="str">
        <f t="shared" si="26"/>
        <v/>
      </c>
      <c r="EJ22" s="1457" t="str">
        <f t="shared" ref="EJ22" si="44">IFERROR(SUM(DZ22:EB22)+EG22,"")</f>
        <v/>
      </c>
      <c r="EK22" s="1457" t="str">
        <f t="shared" si="2"/>
        <v/>
      </c>
      <c r="EL22" s="1457">
        <f>CSV_NII!AB22*CSV_NII!BC22+CSV_NII!CJ22*CSV_NII!DK22</f>
        <v>0</v>
      </c>
      <c r="EM22" s="1457">
        <f>CSV_NII!AC22*CSV_NII!BD22+CSV_NII!CK22*CSV_NII!DL22</f>
        <v>0</v>
      </c>
      <c r="EN22" s="1457">
        <f>CSV_NII!AD22*CSV_NII!BE22+CSV_NII!CL22*CSV_NII!DM22</f>
        <v>0</v>
      </c>
      <c r="EO22" s="1457">
        <f>CSV_NII!AE22*CSV_NII!BF22+CSV_NII!CM22*CSV_NII!DN22</f>
        <v>0</v>
      </c>
      <c r="EP22" s="1457">
        <f>CSV_NII!AF22*CSV_NII!BG22+CSV_NII!CN22*CSV_NII!DO22</f>
        <v>0</v>
      </c>
      <c r="EQ22" s="1457">
        <f>CSV_NII!AG22*CSV_NII!BH22+CSV_NII!CO22*CSV_NII!DP22</f>
        <v>0</v>
      </c>
      <c r="ER22" s="1457">
        <f>CSV_NII!AH22*CSV_NII!BI22+CSV_NII!CP22*CSV_NII!DQ22</f>
        <v>0</v>
      </c>
      <c r="ES22" s="1457">
        <f>CSV_NII!AI22*CSV_NII!BJ22+CSV_NII!CQ22*CSV_NII!DR22</f>
        <v>0</v>
      </c>
      <c r="ET22" s="1457">
        <f>CSV_NII!AJ22*CSV_NII!BK22+CSV_NII!CR22*CSV_NII!DS22</f>
        <v>0</v>
      </c>
      <c r="EU22" s="1457" t="e">
        <f>CSV_NII!AZ22*((CSV_NII!BL22-CSV_NII!BC22)*(CSV_NII!AB22/(CSV_NII!AB22+(CSV_NII!AC22/CSV_NII!AA22)))+(CSV_NII!BL22-CSV_NII!BD22)*((CSV_NII!AC22/CSV_NII!AA22)/(CSV_NII!AB22+(CSV_NII!AC22/CSV_NII!AA22))))+CSV_NII!DH22*((CSV_NII!DT22-CSV_NII!DK22)*(CSV_NII!CJ22/(CSV_NII!CJ22+(CSV_NII!CK22/CSV_NII!CI22)))+(CSV_NII!DT22-CSV_NII!DL22)*((CSV_NII!CK22/CSV_NII!CI22)/(CSV_NII!CJ22+(CSV_NII!CK22/CSV_NII!CI22))))</f>
        <v>#DIV/0!</v>
      </c>
      <c r="EV22" s="1457" t="e">
        <f>CSV_NII!BA22*((CSV_NII!BM22-CSV_NII!BF22)*(CSV_NII!AE22/(CSV_NII!AE22+(CSV_NII!AF22/CSV_NII!AA22)))+(CSV_NII!BM22-CSV_NII!BG22)*((CSV_NII!AF22/CSV_NII!AA22)/(CSV_NII!AE22+(CSV_NII!AF22/CSV_NII!AA22))))+CSV_NII!DI22*((CSV_NII!DU22-CSV_NII!DN22)*(CSV_NII!CM22/(CSV_NII!CM22+(CSV_NII!CN22/CSV_NII!CI22)))+(CSV_NII!DU22-CSV_NII!DO22)*((CSV_NII!CN22/CSV_NII!CI22)/(CSV_NII!CM22+(CSV_NII!CN22/CSV_NII!CI22))))</f>
        <v>#DIV/0!</v>
      </c>
      <c r="EW22" s="1457" t="e">
        <f>CSV_NII!BB22*((CSV_NII!BN22-CSV_NII!BI22)*(CSV_NII!AH22/(CSV_NII!AH22+(CSV_NII!AI22/CSV_NII!AA22)))+(CSV_NII!BN22-CSV_NII!BJ22)*((CSV_NII!AI22/CSV_NII!AA22)/(CSV_NII!AH22+(CSV_NII!AI22/CSV_NII!AA22))))+CSV_NII!CU22*((CSV_NII!DG22-CSV_NII!DQ22)*(CSV_NII!CP22/(CSV_NII!CP22+(CSV_NII!CQ22/CSV_NII!CI22)))+(CSV_NII!DG22-CSV_NII!DR22)*((CSV_NII!CQ22/CSV_NII!CI22)/(CSV_NII!CP22+(CSV_NII!CQ22/CSV_NII!CI22))))</f>
        <v>#DIV/0!</v>
      </c>
      <c r="EX22" s="1457" t="str">
        <f t="shared" si="3"/>
        <v/>
      </c>
      <c r="EY22" s="1485" t="str">
        <f t="shared" si="4"/>
        <v/>
      </c>
      <c r="EZ22" s="1486" t="str">
        <f t="shared" si="5"/>
        <v/>
      </c>
    </row>
    <row r="23" spans="2:156" ht="12.75">
      <c r="B23" s="1395">
        <v>15</v>
      </c>
      <c r="C23" s="1467" t="s">
        <v>49</v>
      </c>
      <c r="D23" s="1467" t="s">
        <v>49</v>
      </c>
      <c r="E23" s="1467" t="s">
        <v>80</v>
      </c>
      <c r="F23" s="1468" t="s">
        <v>86</v>
      </c>
      <c r="G23" s="1468" t="s">
        <v>87</v>
      </c>
      <c r="H23" s="1468"/>
      <c r="I23" s="1469" t="str">
        <f t="shared" si="0"/>
        <v>Assets - Debt securities  - Central banks</v>
      </c>
      <c r="J23" s="1469" t="s">
        <v>925</v>
      </c>
      <c r="K23" s="1475"/>
      <c r="L23" s="1476"/>
      <c r="M23" s="1477"/>
      <c r="N23" s="1476"/>
      <c r="O23" s="1477"/>
      <c r="P23" s="2597"/>
      <c r="Q23" s="1481"/>
      <c r="R23" s="2562"/>
      <c r="S23" s="1475"/>
      <c r="T23" s="1476"/>
      <c r="U23" s="1476"/>
      <c r="V23" s="2561"/>
      <c r="W23" s="1481"/>
      <c r="X23" s="2562"/>
      <c r="Y23" s="1481"/>
      <c r="Z23" s="2562"/>
      <c r="AA23" s="1475"/>
      <c r="AB23" s="2563">
        <f t="shared" si="7"/>
        <v>0</v>
      </c>
      <c r="AC23" s="2563">
        <f t="shared" si="8"/>
        <v>0</v>
      </c>
      <c r="AD23" s="2564">
        <f t="shared" si="9"/>
        <v>0</v>
      </c>
      <c r="AE23" s="2568">
        <f t="shared" si="10"/>
        <v>0</v>
      </c>
      <c r="AF23" s="2563">
        <f t="shared" si="11"/>
        <v>0</v>
      </c>
      <c r="AG23" s="2569">
        <f t="shared" si="12"/>
        <v>0</v>
      </c>
      <c r="AH23" s="2568">
        <f t="shared" si="13"/>
        <v>0</v>
      </c>
      <c r="AI23" s="2563">
        <f t="shared" si="14"/>
        <v>0</v>
      </c>
      <c r="AJ23" s="2569">
        <f t="shared" si="15"/>
        <v>0</v>
      </c>
      <c r="AK23" s="1481"/>
      <c r="AL23" s="1476"/>
      <c r="AM23" s="2562"/>
      <c r="AN23" s="2570"/>
      <c r="AO23" s="1477"/>
      <c r="AP23" s="2560"/>
      <c r="AQ23" s="2570"/>
      <c r="AR23" s="1477"/>
      <c r="AS23" s="2571"/>
      <c r="AT23" s="2570"/>
      <c r="AU23" s="1480"/>
      <c r="AV23" s="2571"/>
      <c r="AW23" s="2598"/>
      <c r="AX23" s="2067"/>
      <c r="AY23" s="2069"/>
      <c r="AZ23" s="1481"/>
      <c r="BA23" s="1476"/>
      <c r="BB23" s="2562"/>
      <c r="BC23" s="2570"/>
      <c r="BD23" s="1477"/>
      <c r="BE23" s="2560"/>
      <c r="BF23" s="2570"/>
      <c r="BG23" s="1477"/>
      <c r="BH23" s="2571"/>
      <c r="BI23" s="2570"/>
      <c r="BJ23" s="1480"/>
      <c r="BK23" s="2571"/>
      <c r="BL23" s="2599"/>
      <c r="BM23" s="2067"/>
      <c r="BN23" s="2068"/>
      <c r="BO23" s="1481"/>
      <c r="BP23" s="1476"/>
      <c r="BQ23" s="1477"/>
      <c r="BR23" s="1476"/>
      <c r="BS23" s="1477"/>
      <c r="BT23" s="1482"/>
      <c r="BU23" s="2575"/>
      <c r="BV23" s="1481"/>
      <c r="BW23" s="2571"/>
      <c r="BX23" s="1370"/>
      <c r="BY23" s="1476"/>
      <c r="BZ23" s="1476"/>
      <c r="CA23" s="1479"/>
      <c r="CB23" s="2576"/>
      <c r="CC23" s="1370"/>
      <c r="CD23" s="1476"/>
      <c r="CE23" s="2576"/>
      <c r="CF23" s="1370"/>
      <c r="CG23" s="1476"/>
      <c r="CH23" s="2576"/>
      <c r="CI23" s="1481"/>
      <c r="CJ23" s="2563">
        <f t="shared" si="16"/>
        <v>0</v>
      </c>
      <c r="CK23" s="2563">
        <f t="shared" si="17"/>
        <v>0</v>
      </c>
      <c r="CL23" s="2569">
        <f t="shared" si="18"/>
        <v>0</v>
      </c>
      <c r="CM23" s="2568">
        <f t="shared" si="19"/>
        <v>0</v>
      </c>
      <c r="CN23" s="2563">
        <f t="shared" si="20"/>
        <v>0</v>
      </c>
      <c r="CO23" s="2569">
        <f t="shared" si="21"/>
        <v>0</v>
      </c>
      <c r="CP23" s="2568">
        <f t="shared" si="22"/>
        <v>0</v>
      </c>
      <c r="CQ23" s="2563">
        <f t="shared" si="23"/>
        <v>0</v>
      </c>
      <c r="CR23" s="2569">
        <f t="shared" si="24"/>
        <v>0</v>
      </c>
      <c r="CS23" s="1481"/>
      <c r="CT23" s="1476"/>
      <c r="CU23" s="2562"/>
      <c r="CV23" s="2570"/>
      <c r="CW23" s="1477"/>
      <c r="CX23" s="2560"/>
      <c r="CY23" s="2570"/>
      <c r="CZ23" s="1477"/>
      <c r="DA23" s="2571"/>
      <c r="DB23" s="2570"/>
      <c r="DC23" s="1480"/>
      <c r="DD23" s="2571"/>
      <c r="DE23" s="2572"/>
      <c r="DF23" s="1480"/>
      <c r="DG23" s="2571"/>
      <c r="DH23" s="1481"/>
      <c r="DI23" s="1476"/>
      <c r="DJ23" s="2562"/>
      <c r="DK23" s="2570"/>
      <c r="DL23" s="1477"/>
      <c r="DM23" s="2560"/>
      <c r="DN23" s="2570"/>
      <c r="DO23" s="1477"/>
      <c r="DP23" s="2571"/>
      <c r="DQ23" s="2570"/>
      <c r="DR23" s="1480"/>
      <c r="DS23" s="2571"/>
      <c r="DT23" s="2600"/>
      <c r="DU23" s="2065"/>
      <c r="DV23" s="2066"/>
      <c r="DW23" s="1484">
        <f>CSV_NII!AB23*CSV_NII!AN23+CSV_NII!CJ23*CSV_NII!CV23</f>
        <v>0</v>
      </c>
      <c r="DX23" s="1485">
        <f>CSV_NII!AC23*CSV_NII!AO23+CSV_NII!CK23*CSV_NII!CW23</f>
        <v>0</v>
      </c>
      <c r="DY23" s="1485">
        <f>CSV_NII!AD23*CSV_NII!AP23+CSV_NII!CL23*CSV_NII!CX23</f>
        <v>0</v>
      </c>
      <c r="DZ23" s="1485">
        <f>CSV_NII!AE23*CSV_NII!AQ23+CSV_NII!CM23*CSV_NII!CY23</f>
        <v>0</v>
      </c>
      <c r="EA23" s="1485">
        <f>CSV_NII!AF23*CSV_NII!AR23+CSV_NII!CN23*CSV_NII!CZ23</f>
        <v>0</v>
      </c>
      <c r="EB23" s="1485">
        <f>CSV_NII!AG23*CSV_NII!AS23+CSV_NII!CO23*CSV_NII!DA23</f>
        <v>0</v>
      </c>
      <c r="EC23" s="1485">
        <f>CSV_NII!AH23*CSV_NII!AT23+CSV_NII!CP23*CSV_NII!DB23</f>
        <v>0</v>
      </c>
      <c r="ED23" s="1485">
        <f>CSV_NII!AI23*CSV_NII!AU23+CSV_NII!CQ23*CSV_NII!DC23</f>
        <v>0</v>
      </c>
      <c r="EE23" s="1485">
        <f>CSV_NII!AJ23*CSV_NII!AV23+CSV_NII!CR23*CSV_NII!DD23</f>
        <v>0</v>
      </c>
      <c r="EF23" s="1485" t="e">
        <f>CSV_NII!AK23*((CSV_NII!AW23-CSV_NII!AN23)*(CSV_NII!AB23/(CSV_NII!AB23+(CSV_NII!AC23/CSV_NII!AA23)))+(CSV_NII!AW23-CSV_NII!AO23)*((CSV_NII!AC23/CSV_NII!AA23)/(CSV_NII!AB23+(CSV_NII!AC23/CSV_NII!AA23))))+CSV_NII!CS23*((CSV_NII!DE23-CSV_NII!CV23)*(CSV_NII!CJ23/(CSV_NII!CJ23+(CSV_NII!CK23/CSV_NII!CI23)))+(CSV_NII!DE23-CSV_NII!CW23)*((CSV_NII!CK23/CSV_NII!CI23)/(CSV_NII!CJ23+(CSV_NII!CK23/CSV_NII!CI23))))</f>
        <v>#DIV/0!</v>
      </c>
      <c r="EG23" s="1485" t="e">
        <f>CSV_NII!AL23*((CSV_NII!AX23-CSV_NII!AQ23)*(CSV_NII!AE23/(CSV_NII!AE23+(CSV_NII!AF23/CSV_NII!AA23)))+(CSV_NII!AX23-CSV_NII!AR23)*((CSV_NII!AF23/CSV_NII!AA23)/(CSV_NII!AE23+(CSV_NII!AF23/CSV_NII!AA23))))+CSV_NII!CT23*((CSV_NII!DF23-CSV_NII!CY23)*(CSV_NII!CM23/(CSV_NII!CM23+(CSV_NII!CN23/CSV_NII!CI23)))+(CSV_NII!DF23-CSV_NII!CZ23)*(CSV_NII!CN23/CSV_NII!CI23)/(CSV_NII!CM23+(CSV_NII!CN23/CSV_NII!CI23)))</f>
        <v>#DIV/0!</v>
      </c>
      <c r="EH23" s="1485" t="e">
        <f>CSV_NII!AM23*((CSV_NII!AY23-CSV_NII!AT23)*(CSV_NII!AH23/(CSV_NII!AH23+(CSV_NII!AI23/CSV_NII!AA23)))+(CSV_NII!AY23-CSV_NII!AU23)*((CSV_NII!AI23/CSV_NII!AA23)/(CSV_NII!AH23+(CSV_NII!AI23/CSV_NII!AA23))))+CSV_NII!CU23*((CSV_NII!DG23-CSV_NII!DB23)*(CSV_NII!CP23/(CSV_NII!CP23+(CSV_NII!CQ23/CSV_NII!CI23)))+(CSV_NII!DG23-CSV_NII!DC23)*((CSV_NII!CQ23/CSV_NII!CI23)/(CSV_NII!CP23+(CSV_NII!CQ23/CSV_NII!CI23))))</f>
        <v>#DIV/0!</v>
      </c>
      <c r="EI23" s="1485" t="str">
        <f t="shared" si="26"/>
        <v/>
      </c>
      <c r="EJ23" s="1485" t="str">
        <f t="shared" si="1"/>
        <v/>
      </c>
      <c r="EK23" s="1485" t="str">
        <f t="shared" si="2"/>
        <v/>
      </c>
      <c r="EL23" s="1485">
        <f>CSV_NII!AB23*CSV_NII!BC23+CSV_NII!CJ23*CSV_NII!DK23</f>
        <v>0</v>
      </c>
      <c r="EM23" s="1485">
        <f>CSV_NII!AC23*CSV_NII!BD23+CSV_NII!CK23*CSV_NII!DL23</f>
        <v>0</v>
      </c>
      <c r="EN23" s="1485">
        <f>CSV_NII!AD23*CSV_NII!BE23+CSV_NII!CL23*CSV_NII!DM23</f>
        <v>0</v>
      </c>
      <c r="EO23" s="1485">
        <f>CSV_NII!AE23*CSV_NII!BF23+CSV_NII!CM23*CSV_NII!DN23</f>
        <v>0</v>
      </c>
      <c r="EP23" s="1485">
        <f>CSV_NII!AF23*CSV_NII!BG23+CSV_NII!CN23*CSV_NII!DO23</f>
        <v>0</v>
      </c>
      <c r="EQ23" s="1485">
        <f>CSV_NII!AG23*CSV_NII!BH23+CSV_NII!CO23*CSV_NII!DP23</f>
        <v>0</v>
      </c>
      <c r="ER23" s="1485">
        <f>CSV_NII!AH23*CSV_NII!BI23+CSV_NII!CP23*CSV_NII!DQ23</f>
        <v>0</v>
      </c>
      <c r="ES23" s="1485">
        <f>CSV_NII!AI23*CSV_NII!BJ23+CSV_NII!CQ23*CSV_NII!DR23</f>
        <v>0</v>
      </c>
      <c r="ET23" s="1485">
        <f>CSV_NII!AJ23*CSV_NII!BK23+CSV_NII!CR23*CSV_NII!DS23</f>
        <v>0</v>
      </c>
      <c r="EU23" s="1485" t="e">
        <f>CSV_NII!AZ23*((CSV_NII!BL23-CSV_NII!BC23)*(CSV_NII!AB23/(CSV_NII!AB23+(CSV_NII!AC23/CSV_NII!AA23)))+(CSV_NII!BL23-CSV_NII!BD23)*((CSV_NII!AC23/CSV_NII!AA23)/(CSV_NII!AB23+(CSV_NII!AC23/CSV_NII!AA23))))+CSV_NII!DH23*((CSV_NII!DT23-CSV_NII!DK23)*(CSV_NII!CJ23/(CSV_NII!CJ23+(CSV_NII!CK23/CSV_NII!CI23)))+(CSV_NII!DT23-CSV_NII!DL23)*((CSV_NII!CK23/CSV_NII!CI23)/(CSV_NII!CJ23+(CSV_NII!CK23/CSV_NII!CI23))))</f>
        <v>#DIV/0!</v>
      </c>
      <c r="EV23" s="1485" t="e">
        <f>CSV_NII!BA23*((CSV_NII!BM23-CSV_NII!BF23)*(CSV_NII!AE23/(CSV_NII!AE23+(CSV_NII!AF23/CSV_NII!AA23)))+(CSV_NII!BM23-CSV_NII!BG23)*((CSV_NII!AF23/CSV_NII!AA23)/(CSV_NII!AE23+(CSV_NII!AF23/CSV_NII!AA23))))+CSV_NII!DI23*((CSV_NII!DU23-CSV_NII!DN23)*(CSV_NII!CM23/(CSV_NII!CM23+(CSV_NII!CN23/CSV_NII!CI23)))+(CSV_NII!DU23-CSV_NII!DO23)*((CSV_NII!CN23/CSV_NII!CI23)/(CSV_NII!CM23+(CSV_NII!CN23/CSV_NII!CI23))))</f>
        <v>#DIV/0!</v>
      </c>
      <c r="EW23" s="1485" t="e">
        <f>CSV_NII!BB23*((CSV_NII!BN23-CSV_NII!BI23)*(CSV_NII!AH23/(CSV_NII!AH23+(CSV_NII!AI23/CSV_NII!AA23)))+(CSV_NII!BN23-CSV_NII!BJ23)*((CSV_NII!AI23/CSV_NII!AA23)/(CSV_NII!AH23+(CSV_NII!AI23/CSV_NII!AA23))))+CSV_NII!CU23*((CSV_NII!DG23-CSV_NII!DQ23)*(CSV_NII!CP23/(CSV_NII!CP23+(CSV_NII!CQ23/CSV_NII!CI23)))+(CSV_NII!DG23-CSV_NII!DR23)*((CSV_NII!CQ23/CSV_NII!CI23)/(CSV_NII!CP23+(CSV_NII!CQ23/CSV_NII!CI23))))</f>
        <v>#DIV/0!</v>
      </c>
      <c r="EX23" s="1485" t="str">
        <f t="shared" si="3"/>
        <v/>
      </c>
      <c r="EY23" s="1485" t="str">
        <f t="shared" si="4"/>
        <v/>
      </c>
      <c r="EZ23" s="1486" t="str">
        <f t="shared" si="5"/>
        <v/>
      </c>
    </row>
    <row r="24" spans="2:156" ht="13.5" thickBot="1">
      <c r="B24" s="1395">
        <v>16</v>
      </c>
      <c r="C24" s="1467" t="s">
        <v>49</v>
      </c>
      <c r="D24" s="1467" t="s">
        <v>49</v>
      </c>
      <c r="E24" s="1467" t="s">
        <v>80</v>
      </c>
      <c r="F24" s="1468" t="s">
        <v>86</v>
      </c>
      <c r="G24" s="1468" t="s">
        <v>87</v>
      </c>
      <c r="H24" s="1468"/>
      <c r="I24" s="1469" t="str">
        <f t="shared" si="0"/>
        <v>Assets - Debt securities  - Central banks</v>
      </c>
      <c r="J24" s="1469" t="s">
        <v>82</v>
      </c>
      <c r="K24" s="1466">
        <f>K23</f>
        <v>0</v>
      </c>
      <c r="L24" s="1466">
        <f>L23</f>
        <v>0</v>
      </c>
      <c r="M24" s="1450"/>
      <c r="N24" s="1466">
        <f>N23</f>
        <v>0</v>
      </c>
      <c r="O24" s="1450"/>
      <c r="P24" s="2577">
        <f>P23</f>
        <v>0</v>
      </c>
      <c r="Q24" s="2578">
        <f>Q23</f>
        <v>0</v>
      </c>
      <c r="R24" s="2579"/>
      <c r="S24" s="1466">
        <f>S23</f>
        <v>0</v>
      </c>
      <c r="T24" s="1244">
        <f t="shared" ref="T24:AA24" si="45">T23</f>
        <v>0</v>
      </c>
      <c r="U24" s="1244">
        <f t="shared" si="45"/>
        <v>0</v>
      </c>
      <c r="V24" s="2580">
        <f t="shared" si="45"/>
        <v>0</v>
      </c>
      <c r="W24" s="2578">
        <f t="shared" si="45"/>
        <v>0</v>
      </c>
      <c r="X24" s="2581">
        <f t="shared" si="45"/>
        <v>0</v>
      </c>
      <c r="Y24" s="2578">
        <f t="shared" si="45"/>
        <v>0</v>
      </c>
      <c r="Z24" s="2581">
        <f t="shared" si="45"/>
        <v>0</v>
      </c>
      <c r="AA24" s="1466">
        <f t="shared" si="45"/>
        <v>0</v>
      </c>
      <c r="AB24" s="2582">
        <f t="shared" si="7"/>
        <v>0</v>
      </c>
      <c r="AC24" s="2582">
        <f t="shared" si="8"/>
        <v>0</v>
      </c>
      <c r="AD24" s="2583">
        <f t="shared" si="9"/>
        <v>0</v>
      </c>
      <c r="AE24" s="2584">
        <f t="shared" si="10"/>
        <v>0</v>
      </c>
      <c r="AF24" s="2582">
        <f t="shared" si="11"/>
        <v>0</v>
      </c>
      <c r="AG24" s="2585">
        <f t="shared" si="12"/>
        <v>0</v>
      </c>
      <c r="AH24" s="2584">
        <f t="shared" si="13"/>
        <v>0</v>
      </c>
      <c r="AI24" s="2582">
        <f t="shared" si="14"/>
        <v>0</v>
      </c>
      <c r="AJ24" s="2585">
        <f t="shared" si="15"/>
        <v>0</v>
      </c>
      <c r="AK24" s="2578">
        <f>AK23</f>
        <v>0</v>
      </c>
      <c r="AL24" s="1244">
        <f>AL23</f>
        <v>0</v>
      </c>
      <c r="AM24" s="2581">
        <f>AM23</f>
        <v>0</v>
      </c>
      <c r="AN24" s="2586"/>
      <c r="AO24" s="1448"/>
      <c r="AP24" s="2579"/>
      <c r="AQ24" s="2586"/>
      <c r="AR24" s="1448"/>
      <c r="AS24" s="2579"/>
      <c r="AT24" s="2586"/>
      <c r="AU24" s="1448"/>
      <c r="AV24" s="2579"/>
      <c r="AW24" s="2587"/>
      <c r="AX24" s="1450"/>
      <c r="AY24" s="2588"/>
      <c r="AZ24" s="2578">
        <f>AZ23</f>
        <v>0</v>
      </c>
      <c r="BA24" s="1244">
        <f>BA23</f>
        <v>0</v>
      </c>
      <c r="BB24" s="2581">
        <f>BB23</f>
        <v>0</v>
      </c>
      <c r="BC24" s="2586"/>
      <c r="BD24" s="1447"/>
      <c r="BE24" s="2589"/>
      <c r="BF24" s="2586"/>
      <c r="BG24" s="1447"/>
      <c r="BH24" s="2589"/>
      <c r="BI24" s="2586"/>
      <c r="BJ24" s="1447"/>
      <c r="BK24" s="2589"/>
      <c r="BL24" s="2590"/>
      <c r="BM24" s="1450"/>
      <c r="BN24" s="1462"/>
      <c r="BO24" s="2578">
        <f>BO23</f>
        <v>0</v>
      </c>
      <c r="BP24" s="1244">
        <f>BP23</f>
        <v>0</v>
      </c>
      <c r="BQ24" s="1448"/>
      <c r="BR24" s="1244">
        <f>BR23</f>
        <v>0</v>
      </c>
      <c r="BS24" s="1450"/>
      <c r="BT24" s="1822"/>
      <c r="BU24" s="2591"/>
      <c r="BV24" s="2578">
        <f>BV23</f>
        <v>0</v>
      </c>
      <c r="BW24" s="2588"/>
      <c r="BX24" s="1370"/>
      <c r="BY24" s="1244">
        <f>BX24</f>
        <v>0</v>
      </c>
      <c r="BZ24" s="1453"/>
      <c r="CA24" s="1453"/>
      <c r="CB24" s="2589"/>
      <c r="CC24" s="1453"/>
      <c r="CD24" s="1453"/>
      <c r="CE24" s="2589"/>
      <c r="CF24" s="1453"/>
      <c r="CG24" s="1453"/>
      <c r="CH24" s="2589"/>
      <c r="CI24" s="1481"/>
      <c r="CJ24" s="2582">
        <f t="shared" si="16"/>
        <v>0</v>
      </c>
      <c r="CK24" s="2582">
        <f t="shared" si="17"/>
        <v>0</v>
      </c>
      <c r="CL24" s="2585">
        <f t="shared" si="18"/>
        <v>0</v>
      </c>
      <c r="CM24" s="2584">
        <f t="shared" si="19"/>
        <v>0</v>
      </c>
      <c r="CN24" s="2582">
        <f t="shared" si="20"/>
        <v>0</v>
      </c>
      <c r="CO24" s="2585">
        <f t="shared" si="21"/>
        <v>0</v>
      </c>
      <c r="CP24" s="2584">
        <f t="shared" si="22"/>
        <v>0</v>
      </c>
      <c r="CQ24" s="2582">
        <f t="shared" si="23"/>
        <v>0</v>
      </c>
      <c r="CR24" s="2585">
        <f t="shared" si="24"/>
        <v>0</v>
      </c>
      <c r="CS24" s="2578">
        <f>CS23</f>
        <v>0</v>
      </c>
      <c r="CT24" s="1244">
        <f t="shared" ref="CT24:CU24" si="46">CT23</f>
        <v>0</v>
      </c>
      <c r="CU24" s="2581">
        <f t="shared" si="46"/>
        <v>0</v>
      </c>
      <c r="CV24" s="2586"/>
      <c r="CW24" s="1477"/>
      <c r="CX24" s="2588"/>
      <c r="CY24" s="2586"/>
      <c r="CZ24" s="1477"/>
      <c r="DA24" s="2588"/>
      <c r="DB24" s="2586"/>
      <c r="DC24" s="1480"/>
      <c r="DD24" s="2588"/>
      <c r="DE24" s="2587"/>
      <c r="DF24" s="1450"/>
      <c r="DG24" s="2588"/>
      <c r="DH24" s="2578">
        <f>DH23</f>
        <v>0</v>
      </c>
      <c r="DI24" s="1244">
        <f>DI23</f>
        <v>0</v>
      </c>
      <c r="DJ24" s="2581">
        <f>DJ23</f>
        <v>0</v>
      </c>
      <c r="DK24" s="2586"/>
      <c r="DL24" s="1477"/>
      <c r="DM24" s="2588"/>
      <c r="DN24" s="2586"/>
      <c r="DO24" s="1477"/>
      <c r="DP24" s="2588"/>
      <c r="DQ24" s="2586"/>
      <c r="DR24" s="1480"/>
      <c r="DS24" s="2588"/>
      <c r="DT24" s="2590"/>
      <c r="DU24" s="1450"/>
      <c r="DV24" s="1450"/>
      <c r="DW24" s="1456">
        <f>CSV_NII!AB24*CSV_NII!AN24+CSV_NII!CJ24*CSV_NII!CV24</f>
        <v>0</v>
      </c>
      <c r="DX24" s="1457">
        <f>CSV_NII!AC24*CSV_NII!AO24+CSV_NII!CK24*CSV_NII!CW24</f>
        <v>0</v>
      </c>
      <c r="DY24" s="1457">
        <f>CSV_NII!AD24*CSV_NII!AP24+CSV_NII!CL24*CSV_NII!CX24</f>
        <v>0</v>
      </c>
      <c r="DZ24" s="1457">
        <f>CSV_NII!AE24*CSV_NII!AQ24+CSV_NII!CM24*CSV_NII!CY24</f>
        <v>0</v>
      </c>
      <c r="EA24" s="1457">
        <f>CSV_NII!AF24*CSV_NII!AR24+CSV_NII!CN24*CSV_NII!CZ24</f>
        <v>0</v>
      </c>
      <c r="EB24" s="1457">
        <f>CSV_NII!AG24*CSV_NII!AS24+CSV_NII!CO24*CSV_NII!DA24</f>
        <v>0</v>
      </c>
      <c r="EC24" s="1457">
        <f>CSV_NII!AH24*CSV_NII!AT24+CSV_NII!CP24*CSV_NII!DB24</f>
        <v>0</v>
      </c>
      <c r="ED24" s="1457">
        <f>CSV_NII!AI24*CSV_NII!AU24+CSV_NII!CQ24*CSV_NII!DC24</f>
        <v>0</v>
      </c>
      <c r="EE24" s="1457">
        <f>CSV_NII!AJ24*CSV_NII!AV24+CSV_NII!CR24*CSV_NII!DD24</f>
        <v>0</v>
      </c>
      <c r="EF24" s="1457" t="e">
        <f>CSV_NII!AK24*((CSV_NII!AW24-CSV_NII!AN24)*(CSV_NII!AB24/(CSV_NII!AB24+(CSV_NII!AC24/CSV_NII!AA24)))+(CSV_NII!AW24-CSV_NII!AO24)*((CSV_NII!AC24/CSV_NII!AA24)/(CSV_NII!AB24+(CSV_NII!AC24/CSV_NII!AA24))))+CSV_NII!CS24*((CSV_NII!DE24-CSV_NII!CV24)*(CSV_NII!CJ24/(CSV_NII!CJ24+(CSV_NII!CK24/CSV_NII!CI24)))+(CSV_NII!DE24-CSV_NII!CW24)*((CSV_NII!CK24/CSV_NII!CI24)/(CSV_NII!CJ24+(CSV_NII!CK24/CSV_NII!CI24))))</f>
        <v>#DIV/0!</v>
      </c>
      <c r="EG24" s="1457" t="e">
        <f>CSV_NII!AL24*((CSV_NII!AX24-CSV_NII!AQ24)*(CSV_NII!AE24/(CSV_NII!AE24+(CSV_NII!AF24/CSV_NII!AA24)))+(CSV_NII!AX24-CSV_NII!AR24)*((CSV_NII!AF24/CSV_NII!AA24)/(CSV_NII!AE24+(CSV_NII!AF24/CSV_NII!AA24))))+CSV_NII!CT24*((CSV_NII!DF24-CSV_NII!CY24)*(CSV_NII!CM24/(CSV_NII!CM24+(CSV_NII!CN24/CSV_NII!CI24)))+(CSV_NII!DF24-CSV_NII!CZ24)*(CSV_NII!CN24/CSV_NII!CI24)/(CSV_NII!CM24+(CSV_NII!CN24/CSV_NII!CI24)))</f>
        <v>#DIV/0!</v>
      </c>
      <c r="EH24" s="1457" t="e">
        <f>CSV_NII!AM24*((CSV_NII!AY24-CSV_NII!AT24)*(CSV_NII!AH24/(CSV_NII!AH24+(CSV_NII!AI24/CSV_NII!AA24)))+(CSV_NII!AY24-CSV_NII!AU24)*((CSV_NII!AI24/CSV_NII!AA24)/(CSV_NII!AH24+(CSV_NII!AI24/CSV_NII!AA24))))+CSV_NII!CU24*((CSV_NII!DG24-CSV_NII!DB24)*(CSV_NII!CP24/(CSV_NII!CP24+(CSV_NII!CQ24/CSV_NII!CI24)))+(CSV_NII!DG24-CSV_NII!DC24)*((CSV_NII!CQ24/CSV_NII!CI24)/(CSV_NII!CP24+(CSV_NII!CQ24/CSV_NII!CI24))))</f>
        <v>#DIV/0!</v>
      </c>
      <c r="EI24" s="1457" t="str">
        <f t="shared" si="26"/>
        <v/>
      </c>
      <c r="EJ24" s="1457" t="str">
        <f t="shared" ref="EJ24" si="47">IFERROR(SUM(DZ24:EB24)+EG24,"")</f>
        <v/>
      </c>
      <c r="EK24" s="1457" t="str">
        <f t="shared" si="2"/>
        <v/>
      </c>
      <c r="EL24" s="1457">
        <f>CSV_NII!AB24*CSV_NII!BC24+CSV_NII!CJ24*CSV_NII!DK24</f>
        <v>0</v>
      </c>
      <c r="EM24" s="1457">
        <f>CSV_NII!AC24*CSV_NII!BD24+CSV_NII!CK24*CSV_NII!DL24</f>
        <v>0</v>
      </c>
      <c r="EN24" s="1457">
        <f>CSV_NII!AD24*CSV_NII!BE24+CSV_NII!CL24*CSV_NII!DM24</f>
        <v>0</v>
      </c>
      <c r="EO24" s="1457">
        <f>CSV_NII!AE24*CSV_NII!BF24+CSV_NII!CM24*CSV_NII!DN24</f>
        <v>0</v>
      </c>
      <c r="EP24" s="1457">
        <f>CSV_NII!AF24*CSV_NII!BG24+CSV_NII!CN24*CSV_NII!DO24</f>
        <v>0</v>
      </c>
      <c r="EQ24" s="1457">
        <f>CSV_NII!AG24*CSV_NII!BH24+CSV_NII!CO24*CSV_NII!DP24</f>
        <v>0</v>
      </c>
      <c r="ER24" s="1457">
        <f>CSV_NII!AH24*CSV_NII!BI24+CSV_NII!CP24*CSV_NII!DQ24</f>
        <v>0</v>
      </c>
      <c r="ES24" s="1457">
        <f>CSV_NII!AI24*CSV_NII!BJ24+CSV_NII!CQ24*CSV_NII!DR24</f>
        <v>0</v>
      </c>
      <c r="ET24" s="1457">
        <f>CSV_NII!AJ24*CSV_NII!BK24+CSV_NII!CR24*CSV_NII!DS24</f>
        <v>0</v>
      </c>
      <c r="EU24" s="1457" t="e">
        <f>CSV_NII!AZ24*((CSV_NII!BL24-CSV_NII!BC24)*(CSV_NII!AB24/(CSV_NII!AB24+(CSV_NII!AC24/CSV_NII!AA24)))+(CSV_NII!BL24-CSV_NII!BD24)*((CSV_NII!AC24/CSV_NII!AA24)/(CSV_NII!AB24+(CSV_NII!AC24/CSV_NII!AA24))))+CSV_NII!DH24*((CSV_NII!DT24-CSV_NII!DK24)*(CSV_NII!CJ24/(CSV_NII!CJ24+(CSV_NII!CK24/CSV_NII!CI24)))+(CSV_NII!DT24-CSV_NII!DL24)*((CSV_NII!CK24/CSV_NII!CI24)/(CSV_NII!CJ24+(CSV_NII!CK24/CSV_NII!CI24))))</f>
        <v>#DIV/0!</v>
      </c>
      <c r="EV24" s="1457" t="e">
        <f>CSV_NII!BA24*((CSV_NII!BM24-CSV_NII!BF24)*(CSV_NII!AE24/(CSV_NII!AE24+(CSV_NII!AF24/CSV_NII!AA24)))+(CSV_NII!BM24-CSV_NII!BG24)*((CSV_NII!AF24/CSV_NII!AA24)/(CSV_NII!AE24+(CSV_NII!AF24/CSV_NII!AA24))))+CSV_NII!DI24*((CSV_NII!DU24-CSV_NII!DN24)*(CSV_NII!CM24/(CSV_NII!CM24+(CSV_NII!CN24/CSV_NII!CI24)))+(CSV_NII!DU24-CSV_NII!DO24)*((CSV_NII!CN24/CSV_NII!CI24)/(CSV_NII!CM24+(CSV_NII!CN24/CSV_NII!CI24))))</f>
        <v>#DIV/0!</v>
      </c>
      <c r="EW24" s="1457" t="e">
        <f>CSV_NII!BB24*((CSV_NII!BN24-CSV_NII!BI24)*(CSV_NII!AH24/(CSV_NII!AH24+(CSV_NII!AI24/CSV_NII!AA24)))+(CSV_NII!BN24-CSV_NII!BJ24)*((CSV_NII!AI24/CSV_NII!AA24)/(CSV_NII!AH24+(CSV_NII!AI24/CSV_NII!AA24))))+CSV_NII!CU24*((CSV_NII!DG24-CSV_NII!DQ24)*(CSV_NII!CP24/(CSV_NII!CP24+(CSV_NII!CQ24/CSV_NII!CI24)))+(CSV_NII!DG24-CSV_NII!DR24)*((CSV_NII!CQ24/CSV_NII!CI24)/(CSV_NII!CP24+(CSV_NII!CQ24/CSV_NII!CI24))))</f>
        <v>#DIV/0!</v>
      </c>
      <c r="EX24" s="1457" t="str">
        <f t="shared" si="3"/>
        <v/>
      </c>
      <c r="EY24" s="1485" t="str">
        <f t="shared" si="4"/>
        <v/>
      </c>
      <c r="EZ24" s="1486" t="str">
        <f t="shared" si="5"/>
        <v/>
      </c>
    </row>
    <row r="25" spans="2:156" ht="12.75">
      <c r="B25" s="1395">
        <v>17</v>
      </c>
      <c r="C25" s="1467" t="s">
        <v>49</v>
      </c>
      <c r="D25" s="1467" t="s">
        <v>49</v>
      </c>
      <c r="E25" s="1467" t="s">
        <v>80</v>
      </c>
      <c r="F25" s="1468" t="s">
        <v>86</v>
      </c>
      <c r="G25" s="1468" t="s">
        <v>88</v>
      </c>
      <c r="H25" s="1468"/>
      <c r="I25" s="1469" t="str">
        <f t="shared" si="0"/>
        <v>Assets - Debt securities  - General governments</v>
      </c>
      <c r="J25" s="1469" t="s">
        <v>925</v>
      </c>
      <c r="K25" s="1451"/>
      <c r="L25" s="1447"/>
      <c r="M25" s="1448"/>
      <c r="N25" s="1447"/>
      <c r="O25" s="1448"/>
      <c r="P25" s="2592"/>
      <c r="Q25" s="1370"/>
      <c r="R25" s="2589"/>
      <c r="S25" s="1451"/>
      <c r="T25" s="1447"/>
      <c r="U25" s="1447"/>
      <c r="V25" s="2434"/>
      <c r="W25" s="1370"/>
      <c r="X25" s="2589"/>
      <c r="Y25" s="1370"/>
      <c r="Z25" s="2589"/>
      <c r="AA25" s="1451"/>
      <c r="AB25" s="2582">
        <f t="shared" si="7"/>
        <v>0</v>
      </c>
      <c r="AC25" s="2582">
        <f t="shared" si="8"/>
        <v>0</v>
      </c>
      <c r="AD25" s="2583">
        <f t="shared" si="9"/>
        <v>0</v>
      </c>
      <c r="AE25" s="2584">
        <f t="shared" si="10"/>
        <v>0</v>
      </c>
      <c r="AF25" s="2582">
        <f t="shared" si="11"/>
        <v>0</v>
      </c>
      <c r="AG25" s="2585">
        <f t="shared" si="12"/>
        <v>0</v>
      </c>
      <c r="AH25" s="2584">
        <f t="shared" si="13"/>
        <v>0</v>
      </c>
      <c r="AI25" s="2582">
        <f t="shared" si="14"/>
        <v>0</v>
      </c>
      <c r="AJ25" s="2585">
        <f t="shared" si="15"/>
        <v>0</v>
      </c>
      <c r="AK25" s="1370"/>
      <c r="AL25" s="1447"/>
      <c r="AM25" s="2589"/>
      <c r="AN25" s="2586"/>
      <c r="AO25" s="1448"/>
      <c r="AP25" s="2579"/>
      <c r="AQ25" s="2586"/>
      <c r="AR25" s="1448"/>
      <c r="AS25" s="2588"/>
      <c r="AT25" s="2586"/>
      <c r="AU25" s="1450"/>
      <c r="AV25" s="2588"/>
      <c r="AW25" s="2593"/>
      <c r="AX25" s="1243"/>
      <c r="AY25" s="1459"/>
      <c r="AZ25" s="1370"/>
      <c r="BA25" s="1447"/>
      <c r="BB25" s="2589"/>
      <c r="BC25" s="2586"/>
      <c r="BD25" s="1448"/>
      <c r="BE25" s="2579"/>
      <c r="BF25" s="2586"/>
      <c r="BG25" s="1448"/>
      <c r="BH25" s="2588"/>
      <c r="BI25" s="2586"/>
      <c r="BJ25" s="1450"/>
      <c r="BK25" s="2588"/>
      <c r="BL25" s="2594"/>
      <c r="BM25" s="1243"/>
      <c r="BN25" s="1458"/>
      <c r="BO25" s="1370"/>
      <c r="BP25" s="1447"/>
      <c r="BQ25" s="1448"/>
      <c r="BR25" s="1447"/>
      <c r="BS25" s="1448"/>
      <c r="BT25" s="1452"/>
      <c r="BU25" s="2595"/>
      <c r="BV25" s="1370"/>
      <c r="BW25" s="2588"/>
      <c r="BX25" s="1370"/>
      <c r="BY25" s="1447"/>
      <c r="BZ25" s="1447"/>
      <c r="CA25" s="1449"/>
      <c r="CB25" s="2052"/>
      <c r="CC25" s="1370"/>
      <c r="CD25" s="1447"/>
      <c r="CE25" s="2052"/>
      <c r="CF25" s="1370"/>
      <c r="CG25" s="1447"/>
      <c r="CH25" s="2052"/>
      <c r="CI25" s="1481"/>
      <c r="CJ25" s="2582">
        <f t="shared" si="16"/>
        <v>0</v>
      </c>
      <c r="CK25" s="2582">
        <f t="shared" si="17"/>
        <v>0</v>
      </c>
      <c r="CL25" s="2585">
        <f t="shared" si="18"/>
        <v>0</v>
      </c>
      <c r="CM25" s="2584">
        <f t="shared" si="19"/>
        <v>0</v>
      </c>
      <c r="CN25" s="2582">
        <f t="shared" si="20"/>
        <v>0</v>
      </c>
      <c r="CO25" s="2585">
        <f t="shared" si="21"/>
        <v>0</v>
      </c>
      <c r="CP25" s="2584">
        <f t="shared" si="22"/>
        <v>0</v>
      </c>
      <c r="CQ25" s="2582">
        <f t="shared" si="23"/>
        <v>0</v>
      </c>
      <c r="CR25" s="2585">
        <f t="shared" si="24"/>
        <v>0</v>
      </c>
      <c r="CS25" s="1370"/>
      <c r="CT25" s="1447"/>
      <c r="CU25" s="2589"/>
      <c r="CV25" s="2586"/>
      <c r="CW25" s="1448"/>
      <c r="CX25" s="2579"/>
      <c r="CY25" s="2586"/>
      <c r="CZ25" s="1448"/>
      <c r="DA25" s="2588"/>
      <c r="DB25" s="2586"/>
      <c r="DC25" s="1450"/>
      <c r="DD25" s="2588"/>
      <c r="DE25" s="2587"/>
      <c r="DF25" s="1450"/>
      <c r="DG25" s="2588"/>
      <c r="DH25" s="1370"/>
      <c r="DI25" s="1447"/>
      <c r="DJ25" s="2589"/>
      <c r="DK25" s="2586"/>
      <c r="DL25" s="1448"/>
      <c r="DM25" s="2579"/>
      <c r="DN25" s="2586"/>
      <c r="DO25" s="1448"/>
      <c r="DP25" s="2588"/>
      <c r="DQ25" s="2586"/>
      <c r="DR25" s="1450"/>
      <c r="DS25" s="2588"/>
      <c r="DT25" s="2596"/>
      <c r="DU25" s="1460"/>
      <c r="DV25" s="1461"/>
      <c r="DW25" s="1454">
        <f>CSV_NII!AB25*CSV_NII!AN25+CSV_NII!CJ25*CSV_NII!CV25</f>
        <v>0</v>
      </c>
      <c r="DX25" s="1455">
        <f>CSV_NII!AC25*CSV_NII!AO25+CSV_NII!CK25*CSV_NII!CW25</f>
        <v>0</v>
      </c>
      <c r="DY25" s="1455">
        <f>CSV_NII!AD25*CSV_NII!AP25+CSV_NII!CL25*CSV_NII!CX25</f>
        <v>0</v>
      </c>
      <c r="DZ25" s="1455">
        <f>CSV_NII!AE25*CSV_NII!AQ25+CSV_NII!CM25*CSV_NII!CY25</f>
        <v>0</v>
      </c>
      <c r="EA25" s="1455">
        <f>CSV_NII!AF25*CSV_NII!AR25+CSV_NII!CN25*CSV_NII!CZ25</f>
        <v>0</v>
      </c>
      <c r="EB25" s="1455">
        <f>CSV_NII!AG25*CSV_NII!AS25+CSV_NII!CO25*CSV_NII!DA25</f>
        <v>0</v>
      </c>
      <c r="EC25" s="1455">
        <f>CSV_NII!AH25*CSV_NII!AT25+CSV_NII!CP25*CSV_NII!DB25</f>
        <v>0</v>
      </c>
      <c r="ED25" s="1455">
        <f>CSV_NII!AI25*CSV_NII!AU25+CSV_NII!CQ25*CSV_NII!DC25</f>
        <v>0</v>
      </c>
      <c r="EE25" s="1455">
        <f>CSV_NII!AJ25*CSV_NII!AV25+CSV_NII!CR25*CSV_NII!DD25</f>
        <v>0</v>
      </c>
      <c r="EF25" s="1455" t="e">
        <f>CSV_NII!AK25*((CSV_NII!AW25-CSV_NII!AN25)*(CSV_NII!AB25/(CSV_NII!AB25+(CSV_NII!AC25/CSV_NII!AA25)))+(CSV_NII!AW25-CSV_NII!AO25)*((CSV_NII!AC25/CSV_NII!AA25)/(CSV_NII!AB25+(CSV_NII!AC25/CSV_NII!AA25))))+CSV_NII!CS25*((CSV_NII!DE25-CSV_NII!CV25)*(CSV_NII!CJ25/(CSV_NII!CJ25+(CSV_NII!CK25/CSV_NII!CI25)))+(CSV_NII!DE25-CSV_NII!CW25)*((CSV_NII!CK25/CSV_NII!CI25)/(CSV_NII!CJ25+(CSV_NII!CK25/CSV_NII!CI25))))</f>
        <v>#DIV/0!</v>
      </c>
      <c r="EG25" s="1455" t="e">
        <f>CSV_NII!AL25*((CSV_NII!AX25-CSV_NII!AQ25)*(CSV_NII!AE25/(CSV_NII!AE25+(CSV_NII!AF25/CSV_NII!AA25)))+(CSV_NII!AX25-CSV_NII!AR25)*((CSV_NII!AF25/CSV_NII!AA25)/(CSV_NII!AE25+(CSV_NII!AF25/CSV_NII!AA25))))+CSV_NII!CT25*((CSV_NII!DF25-CSV_NII!CY25)*(CSV_NII!CM25/(CSV_NII!CM25+(CSV_NII!CN25/CSV_NII!CI25)))+(CSV_NII!DF25-CSV_NII!CZ25)*(CSV_NII!CN25/CSV_NII!CI25)/(CSV_NII!CM25+(CSV_NII!CN25/CSV_NII!CI25)))</f>
        <v>#DIV/0!</v>
      </c>
      <c r="EH25" s="1455" t="e">
        <f>CSV_NII!AM25*((CSV_NII!AY25-CSV_NII!AT25)*(CSV_NII!AH25/(CSV_NII!AH25+(CSV_NII!AI25/CSV_NII!AA25)))+(CSV_NII!AY25-CSV_NII!AU25)*((CSV_NII!AI25/CSV_NII!AA25)/(CSV_NII!AH25+(CSV_NII!AI25/CSV_NII!AA25))))+CSV_NII!CU25*((CSV_NII!DG25-CSV_NII!DB25)*(CSV_NII!CP25/(CSV_NII!CP25+(CSV_NII!CQ25/CSV_NII!CI25)))+(CSV_NII!DG25-CSV_NII!DC25)*((CSV_NII!CQ25/CSV_NII!CI25)/(CSV_NII!CP25+(CSV_NII!CQ25/CSV_NII!CI25))))</f>
        <v>#DIV/0!</v>
      </c>
      <c r="EI25" s="1455" t="str">
        <f t="shared" si="26"/>
        <v/>
      </c>
      <c r="EJ25" s="1455" t="str">
        <f t="shared" si="1"/>
        <v/>
      </c>
      <c r="EK25" s="1455" t="str">
        <f t="shared" si="2"/>
        <v/>
      </c>
      <c r="EL25" s="1455">
        <f>CSV_NII!AB25*CSV_NII!BC25+CSV_NII!CJ25*CSV_NII!DK25</f>
        <v>0</v>
      </c>
      <c r="EM25" s="1455">
        <f>CSV_NII!AC25*CSV_NII!BD25+CSV_NII!CK25*CSV_NII!DL25</f>
        <v>0</v>
      </c>
      <c r="EN25" s="1455">
        <f>CSV_NII!AD25*CSV_NII!BE25+CSV_NII!CL25*CSV_NII!DM25</f>
        <v>0</v>
      </c>
      <c r="EO25" s="1455">
        <f>CSV_NII!AE25*CSV_NII!BF25+CSV_NII!CM25*CSV_NII!DN25</f>
        <v>0</v>
      </c>
      <c r="EP25" s="1455">
        <f>CSV_NII!AF25*CSV_NII!BG25+CSV_NII!CN25*CSV_NII!DO25</f>
        <v>0</v>
      </c>
      <c r="EQ25" s="1455">
        <f>CSV_NII!AG25*CSV_NII!BH25+CSV_NII!CO25*CSV_NII!DP25</f>
        <v>0</v>
      </c>
      <c r="ER25" s="1455">
        <f>CSV_NII!AH25*CSV_NII!BI25+CSV_NII!CP25*CSV_NII!DQ25</f>
        <v>0</v>
      </c>
      <c r="ES25" s="1455">
        <f>CSV_NII!AI25*CSV_NII!BJ25+CSV_NII!CQ25*CSV_NII!DR25</f>
        <v>0</v>
      </c>
      <c r="ET25" s="1455">
        <f>CSV_NII!AJ25*CSV_NII!BK25+CSV_NII!CR25*CSV_NII!DS25</f>
        <v>0</v>
      </c>
      <c r="EU25" s="1455" t="e">
        <f>CSV_NII!AZ25*((CSV_NII!BL25-CSV_NII!BC25)*(CSV_NII!AB25/(CSV_NII!AB25+(CSV_NII!AC25/CSV_NII!AA25)))+(CSV_NII!BL25-CSV_NII!BD25)*((CSV_NII!AC25/CSV_NII!AA25)/(CSV_NII!AB25+(CSV_NII!AC25/CSV_NII!AA25))))+CSV_NII!DH25*((CSV_NII!DT25-CSV_NII!DK25)*(CSV_NII!CJ25/(CSV_NII!CJ25+(CSV_NII!CK25/CSV_NII!CI25)))+(CSV_NII!DT25-CSV_NII!DL25)*((CSV_NII!CK25/CSV_NII!CI25)/(CSV_NII!CJ25+(CSV_NII!CK25/CSV_NII!CI25))))</f>
        <v>#DIV/0!</v>
      </c>
      <c r="EV25" s="1455" t="e">
        <f>CSV_NII!BA25*((CSV_NII!BM25-CSV_NII!BF25)*(CSV_NII!AE25/(CSV_NII!AE25+(CSV_NII!AF25/CSV_NII!AA25)))+(CSV_NII!BM25-CSV_NII!BG25)*((CSV_NII!AF25/CSV_NII!AA25)/(CSV_NII!AE25+(CSV_NII!AF25/CSV_NII!AA25))))+CSV_NII!DI25*((CSV_NII!DU25-CSV_NII!DN25)*(CSV_NII!CM25/(CSV_NII!CM25+(CSV_NII!CN25/CSV_NII!CI25)))+(CSV_NII!DU25-CSV_NII!DO25)*((CSV_NII!CN25/CSV_NII!CI25)/(CSV_NII!CM25+(CSV_NII!CN25/CSV_NII!CI25))))</f>
        <v>#DIV/0!</v>
      </c>
      <c r="EW25" s="1455" t="e">
        <f>CSV_NII!BB25*((CSV_NII!BN25-CSV_NII!BI25)*(CSV_NII!AH25/(CSV_NII!AH25+(CSV_NII!AI25/CSV_NII!AA25)))+(CSV_NII!BN25-CSV_NII!BJ25)*((CSV_NII!AI25/CSV_NII!AA25)/(CSV_NII!AH25+(CSV_NII!AI25/CSV_NII!AA25))))+CSV_NII!CU25*((CSV_NII!DG25-CSV_NII!DQ25)*(CSV_NII!CP25/(CSV_NII!CP25+(CSV_NII!CQ25/CSV_NII!CI25)))+(CSV_NII!DG25-CSV_NII!DR25)*((CSV_NII!CQ25/CSV_NII!CI25)/(CSV_NII!CP25+(CSV_NII!CQ25/CSV_NII!CI25))))</f>
        <v>#DIV/0!</v>
      </c>
      <c r="EX25" s="1457" t="str">
        <f t="shared" si="3"/>
        <v/>
      </c>
      <c r="EY25" s="1485" t="str">
        <f t="shared" si="4"/>
        <v/>
      </c>
      <c r="EZ25" s="1486" t="str">
        <f t="shared" si="5"/>
        <v/>
      </c>
    </row>
    <row r="26" spans="2:156" ht="13.5" thickBot="1">
      <c r="B26" s="1395">
        <v>18</v>
      </c>
      <c r="C26" s="1467" t="s">
        <v>49</v>
      </c>
      <c r="D26" s="1467" t="s">
        <v>49</v>
      </c>
      <c r="E26" s="1467" t="s">
        <v>80</v>
      </c>
      <c r="F26" s="1468" t="s">
        <v>86</v>
      </c>
      <c r="G26" s="1468" t="s">
        <v>88</v>
      </c>
      <c r="H26" s="1468"/>
      <c r="I26" s="1469" t="str">
        <f t="shared" si="0"/>
        <v>Assets - Debt securities  - General governments</v>
      </c>
      <c r="J26" s="1469" t="s">
        <v>82</v>
      </c>
      <c r="K26" s="1466">
        <f>K25</f>
        <v>0</v>
      </c>
      <c r="L26" s="1466">
        <f>L25</f>
        <v>0</v>
      </c>
      <c r="M26" s="1450"/>
      <c r="N26" s="1466">
        <f>N25</f>
        <v>0</v>
      </c>
      <c r="O26" s="1450"/>
      <c r="P26" s="2577">
        <f>P25</f>
        <v>0</v>
      </c>
      <c r="Q26" s="2578">
        <f>Q25</f>
        <v>0</v>
      </c>
      <c r="R26" s="2579"/>
      <c r="S26" s="1466">
        <f>S25</f>
        <v>0</v>
      </c>
      <c r="T26" s="1244">
        <f t="shared" ref="T26:AA26" si="48">T25</f>
        <v>0</v>
      </c>
      <c r="U26" s="1244">
        <f t="shared" si="48"/>
        <v>0</v>
      </c>
      <c r="V26" s="2580">
        <f t="shared" si="48"/>
        <v>0</v>
      </c>
      <c r="W26" s="2578">
        <f t="shared" si="48"/>
        <v>0</v>
      </c>
      <c r="X26" s="2581">
        <f t="shared" si="48"/>
        <v>0</v>
      </c>
      <c r="Y26" s="2578">
        <f t="shared" si="48"/>
        <v>0</v>
      </c>
      <c r="Z26" s="2581">
        <f t="shared" si="48"/>
        <v>0</v>
      </c>
      <c r="AA26" s="1466">
        <f t="shared" si="48"/>
        <v>0</v>
      </c>
      <c r="AB26" s="2582">
        <f t="shared" si="7"/>
        <v>0</v>
      </c>
      <c r="AC26" s="2582">
        <f t="shared" si="8"/>
        <v>0</v>
      </c>
      <c r="AD26" s="2583">
        <f t="shared" si="9"/>
        <v>0</v>
      </c>
      <c r="AE26" s="2584">
        <f t="shared" si="10"/>
        <v>0</v>
      </c>
      <c r="AF26" s="2582">
        <f t="shared" si="11"/>
        <v>0</v>
      </c>
      <c r="AG26" s="2585">
        <f t="shared" si="12"/>
        <v>0</v>
      </c>
      <c r="AH26" s="2584">
        <f t="shared" si="13"/>
        <v>0</v>
      </c>
      <c r="AI26" s="2582">
        <f t="shared" si="14"/>
        <v>0</v>
      </c>
      <c r="AJ26" s="2585">
        <f t="shared" si="15"/>
        <v>0</v>
      </c>
      <c r="AK26" s="2578">
        <f>AK25</f>
        <v>0</v>
      </c>
      <c r="AL26" s="1244">
        <f>AL25</f>
        <v>0</v>
      </c>
      <c r="AM26" s="2581">
        <f>AM25</f>
        <v>0</v>
      </c>
      <c r="AN26" s="2586"/>
      <c r="AO26" s="1448"/>
      <c r="AP26" s="2579"/>
      <c r="AQ26" s="2586"/>
      <c r="AR26" s="1448"/>
      <c r="AS26" s="2579"/>
      <c r="AT26" s="2586"/>
      <c r="AU26" s="1448"/>
      <c r="AV26" s="2579"/>
      <c r="AW26" s="2587"/>
      <c r="AX26" s="1450"/>
      <c r="AY26" s="2588"/>
      <c r="AZ26" s="2578">
        <f>AZ25</f>
        <v>0</v>
      </c>
      <c r="BA26" s="1244">
        <f>BA25</f>
        <v>0</v>
      </c>
      <c r="BB26" s="2581">
        <f>BB25</f>
        <v>0</v>
      </c>
      <c r="BC26" s="2586"/>
      <c r="BD26" s="1447"/>
      <c r="BE26" s="2589"/>
      <c r="BF26" s="2586"/>
      <c r="BG26" s="1447"/>
      <c r="BH26" s="2589"/>
      <c r="BI26" s="2586"/>
      <c r="BJ26" s="1447"/>
      <c r="BK26" s="2589"/>
      <c r="BL26" s="2590"/>
      <c r="BM26" s="1450"/>
      <c r="BN26" s="1462"/>
      <c r="BO26" s="2578">
        <f>BO25</f>
        <v>0</v>
      </c>
      <c r="BP26" s="1244">
        <f>BP25</f>
        <v>0</v>
      </c>
      <c r="BQ26" s="1448"/>
      <c r="BR26" s="1244">
        <f>BR25</f>
        <v>0</v>
      </c>
      <c r="BS26" s="1450"/>
      <c r="BT26" s="1822"/>
      <c r="BU26" s="2591"/>
      <c r="BV26" s="2578">
        <f>BV25</f>
        <v>0</v>
      </c>
      <c r="BW26" s="2588"/>
      <c r="BX26" s="1370"/>
      <c r="BY26" s="1244">
        <f>BX26</f>
        <v>0</v>
      </c>
      <c r="BZ26" s="1453"/>
      <c r="CA26" s="1453"/>
      <c r="CB26" s="2589"/>
      <c r="CC26" s="1453"/>
      <c r="CD26" s="1453"/>
      <c r="CE26" s="2589"/>
      <c r="CF26" s="1453"/>
      <c r="CG26" s="1453"/>
      <c r="CH26" s="2589"/>
      <c r="CI26" s="1481"/>
      <c r="CJ26" s="2582">
        <f t="shared" si="16"/>
        <v>0</v>
      </c>
      <c r="CK26" s="2582">
        <f t="shared" si="17"/>
        <v>0</v>
      </c>
      <c r="CL26" s="2585">
        <f t="shared" si="18"/>
        <v>0</v>
      </c>
      <c r="CM26" s="2584">
        <f t="shared" si="19"/>
        <v>0</v>
      </c>
      <c r="CN26" s="2582">
        <f t="shared" si="20"/>
        <v>0</v>
      </c>
      <c r="CO26" s="2585">
        <f t="shared" si="21"/>
        <v>0</v>
      </c>
      <c r="CP26" s="2584">
        <f t="shared" si="22"/>
        <v>0</v>
      </c>
      <c r="CQ26" s="2582">
        <f t="shared" si="23"/>
        <v>0</v>
      </c>
      <c r="CR26" s="2585">
        <f t="shared" si="24"/>
        <v>0</v>
      </c>
      <c r="CS26" s="2578">
        <f>CS25</f>
        <v>0</v>
      </c>
      <c r="CT26" s="1244">
        <f t="shared" ref="CT26:CU26" si="49">CT25</f>
        <v>0</v>
      </c>
      <c r="CU26" s="2581">
        <f t="shared" si="49"/>
        <v>0</v>
      </c>
      <c r="CV26" s="2586"/>
      <c r="CW26" s="1477"/>
      <c r="CX26" s="2588"/>
      <c r="CY26" s="2586"/>
      <c r="CZ26" s="1477"/>
      <c r="DA26" s="2588"/>
      <c r="DB26" s="2586"/>
      <c r="DC26" s="1480"/>
      <c r="DD26" s="2588"/>
      <c r="DE26" s="2587"/>
      <c r="DF26" s="1450"/>
      <c r="DG26" s="2588"/>
      <c r="DH26" s="2578">
        <f>DH25</f>
        <v>0</v>
      </c>
      <c r="DI26" s="1244">
        <f>DI25</f>
        <v>0</v>
      </c>
      <c r="DJ26" s="2581">
        <f>DJ25</f>
        <v>0</v>
      </c>
      <c r="DK26" s="2586"/>
      <c r="DL26" s="1477"/>
      <c r="DM26" s="2588"/>
      <c r="DN26" s="2586"/>
      <c r="DO26" s="1477"/>
      <c r="DP26" s="2588"/>
      <c r="DQ26" s="2586"/>
      <c r="DR26" s="1480"/>
      <c r="DS26" s="2588"/>
      <c r="DT26" s="2590"/>
      <c r="DU26" s="1450"/>
      <c r="DV26" s="1450"/>
      <c r="DW26" s="1456">
        <f>CSV_NII!AB26*CSV_NII!AN26+CSV_NII!CJ26*CSV_NII!CV26</f>
        <v>0</v>
      </c>
      <c r="DX26" s="1457">
        <f>CSV_NII!AC26*CSV_NII!AO26+CSV_NII!CK26*CSV_NII!CW26</f>
        <v>0</v>
      </c>
      <c r="DY26" s="1457">
        <f>CSV_NII!AD26*CSV_NII!AP26+CSV_NII!CL26*CSV_NII!CX26</f>
        <v>0</v>
      </c>
      <c r="DZ26" s="1457">
        <f>CSV_NII!AE26*CSV_NII!AQ26+CSV_NII!CM26*CSV_NII!CY26</f>
        <v>0</v>
      </c>
      <c r="EA26" s="1457">
        <f>CSV_NII!AF26*CSV_NII!AR26+CSV_NII!CN26*CSV_NII!CZ26</f>
        <v>0</v>
      </c>
      <c r="EB26" s="1457">
        <f>CSV_NII!AG26*CSV_NII!AS26+CSV_NII!CO26*CSV_NII!DA26</f>
        <v>0</v>
      </c>
      <c r="EC26" s="1457">
        <f>CSV_NII!AH26*CSV_NII!AT26+CSV_NII!CP26*CSV_NII!DB26</f>
        <v>0</v>
      </c>
      <c r="ED26" s="1457">
        <f>CSV_NII!AI26*CSV_NII!AU26+CSV_NII!CQ26*CSV_NII!DC26</f>
        <v>0</v>
      </c>
      <c r="EE26" s="1457">
        <f>CSV_NII!AJ26*CSV_NII!AV26+CSV_NII!CR26*CSV_NII!DD26</f>
        <v>0</v>
      </c>
      <c r="EF26" s="1457" t="e">
        <f>CSV_NII!AK26*((CSV_NII!AW26-CSV_NII!AN26)*(CSV_NII!AB26/(CSV_NII!AB26+(CSV_NII!AC26/CSV_NII!AA26)))+(CSV_NII!AW26-CSV_NII!AO26)*((CSV_NII!AC26/CSV_NII!AA26)/(CSV_NII!AB26+(CSV_NII!AC26/CSV_NII!AA26))))+CSV_NII!CS26*((CSV_NII!DE26-CSV_NII!CV26)*(CSV_NII!CJ26/(CSV_NII!CJ26+(CSV_NII!CK26/CSV_NII!CI26)))+(CSV_NII!DE26-CSV_NII!CW26)*((CSV_NII!CK26/CSV_NII!CI26)/(CSV_NII!CJ26+(CSV_NII!CK26/CSV_NII!CI26))))</f>
        <v>#DIV/0!</v>
      </c>
      <c r="EG26" s="1457" t="e">
        <f>CSV_NII!AL26*((CSV_NII!AX26-CSV_NII!AQ26)*(CSV_NII!AE26/(CSV_NII!AE26+(CSV_NII!AF26/CSV_NII!AA26)))+(CSV_NII!AX26-CSV_NII!AR26)*((CSV_NII!AF26/CSV_NII!AA26)/(CSV_NII!AE26+(CSV_NII!AF26/CSV_NII!AA26))))+CSV_NII!CT26*((CSV_NII!DF26-CSV_NII!CY26)*(CSV_NII!CM26/(CSV_NII!CM26+(CSV_NII!CN26/CSV_NII!CI26)))+(CSV_NII!DF26-CSV_NII!CZ26)*(CSV_NII!CN26/CSV_NII!CI26)/(CSV_NII!CM26+(CSV_NII!CN26/CSV_NII!CI26)))</f>
        <v>#DIV/0!</v>
      </c>
      <c r="EH26" s="1457" t="e">
        <f>CSV_NII!AM26*((CSV_NII!AY26-CSV_NII!AT26)*(CSV_NII!AH26/(CSV_NII!AH26+(CSV_NII!AI26/CSV_NII!AA26)))+(CSV_NII!AY26-CSV_NII!AU26)*((CSV_NII!AI26/CSV_NII!AA26)/(CSV_NII!AH26+(CSV_NII!AI26/CSV_NII!AA26))))+CSV_NII!CU26*((CSV_NII!DG26-CSV_NII!DB26)*(CSV_NII!CP26/(CSV_NII!CP26+(CSV_NII!CQ26/CSV_NII!CI26)))+(CSV_NII!DG26-CSV_NII!DC26)*((CSV_NII!CQ26/CSV_NII!CI26)/(CSV_NII!CP26+(CSV_NII!CQ26/CSV_NII!CI26))))</f>
        <v>#DIV/0!</v>
      </c>
      <c r="EI26" s="1457" t="str">
        <f t="shared" si="26"/>
        <v/>
      </c>
      <c r="EJ26" s="1457" t="str">
        <f t="shared" ref="EJ26" si="50">IFERROR(SUM(DZ26:EB26)+EG26,"")</f>
        <v/>
      </c>
      <c r="EK26" s="1457" t="str">
        <f t="shared" si="2"/>
        <v/>
      </c>
      <c r="EL26" s="1457">
        <f>CSV_NII!AB26*CSV_NII!BC26+CSV_NII!CJ26*CSV_NII!DK26</f>
        <v>0</v>
      </c>
      <c r="EM26" s="1457">
        <f>CSV_NII!AC26*CSV_NII!BD26+CSV_NII!CK26*CSV_NII!DL26</f>
        <v>0</v>
      </c>
      <c r="EN26" s="1457">
        <f>CSV_NII!AD26*CSV_NII!BE26+CSV_NII!CL26*CSV_NII!DM26</f>
        <v>0</v>
      </c>
      <c r="EO26" s="1457">
        <f>CSV_NII!AE26*CSV_NII!BF26+CSV_NII!CM26*CSV_NII!DN26</f>
        <v>0</v>
      </c>
      <c r="EP26" s="1457">
        <f>CSV_NII!AF26*CSV_NII!BG26+CSV_NII!CN26*CSV_NII!DO26</f>
        <v>0</v>
      </c>
      <c r="EQ26" s="1457">
        <f>CSV_NII!AG26*CSV_NII!BH26+CSV_NII!CO26*CSV_NII!DP26</f>
        <v>0</v>
      </c>
      <c r="ER26" s="1457">
        <f>CSV_NII!AH26*CSV_NII!BI26+CSV_NII!CP26*CSV_NII!DQ26</f>
        <v>0</v>
      </c>
      <c r="ES26" s="1457">
        <f>CSV_NII!AI26*CSV_NII!BJ26+CSV_NII!CQ26*CSV_NII!DR26</f>
        <v>0</v>
      </c>
      <c r="ET26" s="1457">
        <f>CSV_NII!AJ26*CSV_NII!BK26+CSV_NII!CR26*CSV_NII!DS26</f>
        <v>0</v>
      </c>
      <c r="EU26" s="1457" t="e">
        <f>CSV_NII!AZ26*((CSV_NII!BL26-CSV_NII!BC26)*(CSV_NII!AB26/(CSV_NII!AB26+(CSV_NII!AC26/CSV_NII!AA26)))+(CSV_NII!BL26-CSV_NII!BD26)*((CSV_NII!AC26/CSV_NII!AA26)/(CSV_NII!AB26+(CSV_NII!AC26/CSV_NII!AA26))))+CSV_NII!DH26*((CSV_NII!DT26-CSV_NII!DK26)*(CSV_NII!CJ26/(CSV_NII!CJ26+(CSV_NII!CK26/CSV_NII!CI26)))+(CSV_NII!DT26-CSV_NII!DL26)*((CSV_NII!CK26/CSV_NII!CI26)/(CSV_NII!CJ26+(CSV_NII!CK26/CSV_NII!CI26))))</f>
        <v>#DIV/0!</v>
      </c>
      <c r="EV26" s="1457" t="e">
        <f>CSV_NII!BA26*((CSV_NII!BM26-CSV_NII!BF26)*(CSV_NII!AE26/(CSV_NII!AE26+(CSV_NII!AF26/CSV_NII!AA26)))+(CSV_NII!BM26-CSV_NII!BG26)*((CSV_NII!AF26/CSV_NII!AA26)/(CSV_NII!AE26+(CSV_NII!AF26/CSV_NII!AA26))))+CSV_NII!DI26*((CSV_NII!DU26-CSV_NII!DN26)*(CSV_NII!CM26/(CSV_NII!CM26+(CSV_NII!CN26/CSV_NII!CI26)))+(CSV_NII!DU26-CSV_NII!DO26)*((CSV_NII!CN26/CSV_NII!CI26)/(CSV_NII!CM26+(CSV_NII!CN26/CSV_NII!CI26))))</f>
        <v>#DIV/0!</v>
      </c>
      <c r="EW26" s="1457" t="e">
        <f>CSV_NII!BB26*((CSV_NII!BN26-CSV_NII!BI26)*(CSV_NII!AH26/(CSV_NII!AH26+(CSV_NII!AI26/CSV_NII!AA26)))+(CSV_NII!BN26-CSV_NII!BJ26)*((CSV_NII!AI26/CSV_NII!AA26)/(CSV_NII!AH26+(CSV_NII!AI26/CSV_NII!AA26))))+CSV_NII!CU26*((CSV_NII!DG26-CSV_NII!DQ26)*(CSV_NII!CP26/(CSV_NII!CP26+(CSV_NII!CQ26/CSV_NII!CI26)))+(CSV_NII!DG26-CSV_NII!DR26)*((CSV_NII!CQ26/CSV_NII!CI26)/(CSV_NII!CP26+(CSV_NII!CQ26/CSV_NII!CI26))))</f>
        <v>#DIV/0!</v>
      </c>
      <c r="EX26" s="1457" t="str">
        <f t="shared" si="3"/>
        <v/>
      </c>
      <c r="EY26" s="1485" t="str">
        <f t="shared" si="4"/>
        <v/>
      </c>
      <c r="EZ26" s="1486" t="str">
        <f t="shared" si="5"/>
        <v/>
      </c>
    </row>
    <row r="27" spans="2:156" ht="12.75">
      <c r="B27" s="1395">
        <v>19</v>
      </c>
      <c r="C27" s="1467" t="s">
        <v>49</v>
      </c>
      <c r="D27" s="1467" t="s">
        <v>49</v>
      </c>
      <c r="E27" s="1467" t="s">
        <v>80</v>
      </c>
      <c r="F27" s="1468" t="s">
        <v>86</v>
      </c>
      <c r="G27" s="1468" t="s">
        <v>89</v>
      </c>
      <c r="H27" s="1468"/>
      <c r="I27" s="1469" t="str">
        <f t="shared" si="0"/>
        <v>Assets - Debt securities  - Credit institutions</v>
      </c>
      <c r="J27" s="1469" t="s">
        <v>925</v>
      </c>
      <c r="K27" s="1451"/>
      <c r="L27" s="1447"/>
      <c r="M27" s="1448"/>
      <c r="N27" s="1447"/>
      <c r="O27" s="1448"/>
      <c r="P27" s="2592"/>
      <c r="Q27" s="1370"/>
      <c r="R27" s="2589"/>
      <c r="S27" s="1451"/>
      <c r="T27" s="1447"/>
      <c r="U27" s="1447"/>
      <c r="V27" s="2434"/>
      <c r="W27" s="1370"/>
      <c r="X27" s="2589"/>
      <c r="Y27" s="1370"/>
      <c r="Z27" s="2589"/>
      <c r="AA27" s="1451"/>
      <c r="AB27" s="2582">
        <f t="shared" si="7"/>
        <v>0</v>
      </c>
      <c r="AC27" s="2582">
        <f t="shared" si="8"/>
        <v>0</v>
      </c>
      <c r="AD27" s="2583">
        <f t="shared" si="9"/>
        <v>0</v>
      </c>
      <c r="AE27" s="2584">
        <f t="shared" si="10"/>
        <v>0</v>
      </c>
      <c r="AF27" s="2582">
        <f t="shared" si="11"/>
        <v>0</v>
      </c>
      <c r="AG27" s="2585">
        <f t="shared" si="12"/>
        <v>0</v>
      </c>
      <c r="AH27" s="2584">
        <f t="shared" si="13"/>
        <v>0</v>
      </c>
      <c r="AI27" s="2582">
        <f t="shared" si="14"/>
        <v>0</v>
      </c>
      <c r="AJ27" s="2585">
        <f t="shared" si="15"/>
        <v>0</v>
      </c>
      <c r="AK27" s="1370"/>
      <c r="AL27" s="1447"/>
      <c r="AM27" s="2589"/>
      <c r="AN27" s="2586"/>
      <c r="AO27" s="1448"/>
      <c r="AP27" s="2579"/>
      <c r="AQ27" s="2586"/>
      <c r="AR27" s="1448"/>
      <c r="AS27" s="2588"/>
      <c r="AT27" s="2586"/>
      <c r="AU27" s="1450"/>
      <c r="AV27" s="2588"/>
      <c r="AW27" s="2593"/>
      <c r="AX27" s="1243"/>
      <c r="AY27" s="1459"/>
      <c r="AZ27" s="1370"/>
      <c r="BA27" s="1447"/>
      <c r="BB27" s="2589"/>
      <c r="BC27" s="2586"/>
      <c r="BD27" s="1448"/>
      <c r="BE27" s="2579"/>
      <c r="BF27" s="2586"/>
      <c r="BG27" s="1448"/>
      <c r="BH27" s="2588"/>
      <c r="BI27" s="2586"/>
      <c r="BJ27" s="1450"/>
      <c r="BK27" s="2588"/>
      <c r="BL27" s="2594"/>
      <c r="BM27" s="1243"/>
      <c r="BN27" s="1458"/>
      <c r="BO27" s="1370"/>
      <c r="BP27" s="1447"/>
      <c r="BQ27" s="1448"/>
      <c r="BR27" s="1447"/>
      <c r="BS27" s="1448"/>
      <c r="BT27" s="1452"/>
      <c r="BU27" s="2595"/>
      <c r="BV27" s="1370"/>
      <c r="BW27" s="2588"/>
      <c r="BX27" s="1370"/>
      <c r="BY27" s="1447"/>
      <c r="BZ27" s="1447"/>
      <c r="CA27" s="1449"/>
      <c r="CB27" s="2052"/>
      <c r="CC27" s="1370"/>
      <c r="CD27" s="1447"/>
      <c r="CE27" s="2052"/>
      <c r="CF27" s="1370"/>
      <c r="CG27" s="1447"/>
      <c r="CH27" s="2052"/>
      <c r="CI27" s="1481"/>
      <c r="CJ27" s="2582">
        <f t="shared" si="16"/>
        <v>0</v>
      </c>
      <c r="CK27" s="2582">
        <f t="shared" si="17"/>
        <v>0</v>
      </c>
      <c r="CL27" s="2585">
        <f t="shared" si="18"/>
        <v>0</v>
      </c>
      <c r="CM27" s="2584">
        <f t="shared" si="19"/>
        <v>0</v>
      </c>
      <c r="CN27" s="2582">
        <f t="shared" si="20"/>
        <v>0</v>
      </c>
      <c r="CO27" s="2585">
        <f t="shared" si="21"/>
        <v>0</v>
      </c>
      <c r="CP27" s="2584">
        <f t="shared" si="22"/>
        <v>0</v>
      </c>
      <c r="CQ27" s="2582">
        <f t="shared" si="23"/>
        <v>0</v>
      </c>
      <c r="CR27" s="2585">
        <f t="shared" si="24"/>
        <v>0</v>
      </c>
      <c r="CS27" s="1370"/>
      <c r="CT27" s="1447"/>
      <c r="CU27" s="2589"/>
      <c r="CV27" s="2586"/>
      <c r="CW27" s="1448"/>
      <c r="CX27" s="2579"/>
      <c r="CY27" s="2586"/>
      <c r="CZ27" s="1448"/>
      <c r="DA27" s="2588"/>
      <c r="DB27" s="2586"/>
      <c r="DC27" s="1450"/>
      <c r="DD27" s="2588"/>
      <c r="DE27" s="2587"/>
      <c r="DF27" s="1450"/>
      <c r="DG27" s="2588"/>
      <c r="DH27" s="1370"/>
      <c r="DI27" s="1447"/>
      <c r="DJ27" s="2589"/>
      <c r="DK27" s="2586"/>
      <c r="DL27" s="1448"/>
      <c r="DM27" s="2579"/>
      <c r="DN27" s="2586"/>
      <c r="DO27" s="1448"/>
      <c r="DP27" s="2588"/>
      <c r="DQ27" s="2586"/>
      <c r="DR27" s="1450"/>
      <c r="DS27" s="2588"/>
      <c r="DT27" s="2596"/>
      <c r="DU27" s="1460"/>
      <c r="DV27" s="1461"/>
      <c r="DW27" s="1454">
        <f>CSV_NII!AB27*CSV_NII!AN27+CSV_NII!CJ27*CSV_NII!CV27</f>
        <v>0</v>
      </c>
      <c r="DX27" s="1455">
        <f>CSV_NII!AC27*CSV_NII!AO27+CSV_NII!CK27*CSV_NII!CW27</f>
        <v>0</v>
      </c>
      <c r="DY27" s="1455">
        <f>CSV_NII!AD27*CSV_NII!AP27+CSV_NII!CL27*CSV_NII!CX27</f>
        <v>0</v>
      </c>
      <c r="DZ27" s="1455">
        <f>CSV_NII!AE27*CSV_NII!AQ27+CSV_NII!CM27*CSV_NII!CY27</f>
        <v>0</v>
      </c>
      <c r="EA27" s="1455">
        <f>CSV_NII!AF27*CSV_NII!AR27+CSV_NII!CN27*CSV_NII!CZ27</f>
        <v>0</v>
      </c>
      <c r="EB27" s="1455">
        <f>CSV_NII!AG27*CSV_NII!AS27+CSV_NII!CO27*CSV_NII!DA27</f>
        <v>0</v>
      </c>
      <c r="EC27" s="1455">
        <f>CSV_NII!AH27*CSV_NII!AT27+CSV_NII!CP27*CSV_NII!DB27</f>
        <v>0</v>
      </c>
      <c r="ED27" s="1455">
        <f>CSV_NII!AI27*CSV_NII!AU27+CSV_NII!CQ27*CSV_NII!DC27</f>
        <v>0</v>
      </c>
      <c r="EE27" s="1455">
        <f>CSV_NII!AJ27*CSV_NII!AV27+CSV_NII!CR27*CSV_NII!DD27</f>
        <v>0</v>
      </c>
      <c r="EF27" s="1455" t="e">
        <f>CSV_NII!AK27*((CSV_NII!AW27-CSV_NII!AN27)*(CSV_NII!AB27/(CSV_NII!AB27+(CSV_NII!AC27/CSV_NII!AA27)))+(CSV_NII!AW27-CSV_NII!AO27)*((CSV_NII!AC27/CSV_NII!AA27)/(CSV_NII!AB27+(CSV_NII!AC27/CSV_NII!AA27))))+CSV_NII!CS27*((CSV_NII!DE27-CSV_NII!CV27)*(CSV_NII!CJ27/(CSV_NII!CJ27+(CSV_NII!CK27/CSV_NII!CI27)))+(CSV_NII!DE27-CSV_NII!CW27)*((CSV_NII!CK27/CSV_NII!CI27)/(CSV_NII!CJ27+(CSV_NII!CK27/CSV_NII!CI27))))</f>
        <v>#DIV/0!</v>
      </c>
      <c r="EG27" s="1455" t="e">
        <f>CSV_NII!AL27*((CSV_NII!AX27-CSV_NII!AQ27)*(CSV_NII!AE27/(CSV_NII!AE27+(CSV_NII!AF27/CSV_NII!AA27)))+(CSV_NII!AX27-CSV_NII!AR27)*((CSV_NII!AF27/CSV_NII!AA27)/(CSV_NII!AE27+(CSV_NII!AF27/CSV_NII!AA27))))+CSV_NII!CT27*((CSV_NII!DF27-CSV_NII!CY27)*(CSV_NII!CM27/(CSV_NII!CM27+(CSV_NII!CN27/CSV_NII!CI27)))+(CSV_NII!DF27-CSV_NII!CZ27)*(CSV_NII!CN27/CSV_NII!CI27)/(CSV_NII!CM27+(CSV_NII!CN27/CSV_NII!CI27)))</f>
        <v>#DIV/0!</v>
      </c>
      <c r="EH27" s="1455" t="e">
        <f>CSV_NII!AM27*((CSV_NII!AY27-CSV_NII!AT27)*(CSV_NII!AH27/(CSV_NII!AH27+(CSV_NII!AI27/CSV_NII!AA27)))+(CSV_NII!AY27-CSV_NII!AU27)*((CSV_NII!AI27/CSV_NII!AA27)/(CSV_NII!AH27+(CSV_NII!AI27/CSV_NII!AA27))))+CSV_NII!CU27*((CSV_NII!DG27-CSV_NII!DB27)*(CSV_NII!CP27/(CSV_NII!CP27+(CSV_NII!CQ27/CSV_NII!CI27)))+(CSV_NII!DG27-CSV_NII!DC27)*((CSV_NII!CQ27/CSV_NII!CI27)/(CSV_NII!CP27+(CSV_NII!CQ27/CSV_NII!CI27))))</f>
        <v>#DIV/0!</v>
      </c>
      <c r="EI27" s="1455" t="str">
        <f t="shared" si="26"/>
        <v/>
      </c>
      <c r="EJ27" s="1455" t="str">
        <f t="shared" si="1"/>
        <v/>
      </c>
      <c r="EK27" s="1455" t="str">
        <f t="shared" si="2"/>
        <v/>
      </c>
      <c r="EL27" s="1455">
        <f>CSV_NII!AB27*CSV_NII!BC27+CSV_NII!CJ27*CSV_NII!DK27</f>
        <v>0</v>
      </c>
      <c r="EM27" s="1455">
        <f>CSV_NII!AC27*CSV_NII!BD27+CSV_NII!CK27*CSV_NII!DL27</f>
        <v>0</v>
      </c>
      <c r="EN27" s="1455">
        <f>CSV_NII!AD27*CSV_NII!BE27+CSV_NII!CL27*CSV_NII!DM27</f>
        <v>0</v>
      </c>
      <c r="EO27" s="1455">
        <f>CSV_NII!AE27*CSV_NII!BF27+CSV_NII!CM27*CSV_NII!DN27</f>
        <v>0</v>
      </c>
      <c r="EP27" s="1455">
        <f>CSV_NII!AF27*CSV_NII!BG27+CSV_NII!CN27*CSV_NII!DO27</f>
        <v>0</v>
      </c>
      <c r="EQ27" s="1455">
        <f>CSV_NII!AG27*CSV_NII!BH27+CSV_NII!CO27*CSV_NII!DP27</f>
        <v>0</v>
      </c>
      <c r="ER27" s="1455">
        <f>CSV_NII!AH27*CSV_NII!BI27+CSV_NII!CP27*CSV_NII!DQ27</f>
        <v>0</v>
      </c>
      <c r="ES27" s="1455">
        <f>CSV_NII!AI27*CSV_NII!BJ27+CSV_NII!CQ27*CSV_NII!DR27</f>
        <v>0</v>
      </c>
      <c r="ET27" s="1455">
        <f>CSV_NII!AJ27*CSV_NII!BK27+CSV_NII!CR27*CSV_NII!DS27</f>
        <v>0</v>
      </c>
      <c r="EU27" s="1455" t="e">
        <f>CSV_NII!AZ27*((CSV_NII!BL27-CSV_NII!BC27)*(CSV_NII!AB27/(CSV_NII!AB27+(CSV_NII!AC27/CSV_NII!AA27)))+(CSV_NII!BL27-CSV_NII!BD27)*((CSV_NII!AC27/CSV_NII!AA27)/(CSV_NII!AB27+(CSV_NII!AC27/CSV_NII!AA27))))+CSV_NII!DH27*((CSV_NII!DT27-CSV_NII!DK27)*(CSV_NII!CJ27/(CSV_NII!CJ27+(CSV_NII!CK27/CSV_NII!CI27)))+(CSV_NII!DT27-CSV_NII!DL27)*((CSV_NII!CK27/CSV_NII!CI27)/(CSV_NII!CJ27+(CSV_NII!CK27/CSV_NII!CI27))))</f>
        <v>#DIV/0!</v>
      </c>
      <c r="EV27" s="1455" t="e">
        <f>CSV_NII!BA27*((CSV_NII!BM27-CSV_NII!BF27)*(CSV_NII!AE27/(CSV_NII!AE27+(CSV_NII!AF27/CSV_NII!AA27)))+(CSV_NII!BM27-CSV_NII!BG27)*((CSV_NII!AF27/CSV_NII!AA27)/(CSV_NII!AE27+(CSV_NII!AF27/CSV_NII!AA27))))+CSV_NII!DI27*((CSV_NII!DU27-CSV_NII!DN27)*(CSV_NII!CM27/(CSV_NII!CM27+(CSV_NII!CN27/CSV_NII!CI27)))+(CSV_NII!DU27-CSV_NII!DO27)*((CSV_NII!CN27/CSV_NII!CI27)/(CSV_NII!CM27+(CSV_NII!CN27/CSV_NII!CI27))))</f>
        <v>#DIV/0!</v>
      </c>
      <c r="EW27" s="1455" t="e">
        <f>CSV_NII!BB27*((CSV_NII!BN27-CSV_NII!BI27)*(CSV_NII!AH27/(CSV_NII!AH27+(CSV_NII!AI27/CSV_NII!AA27)))+(CSV_NII!BN27-CSV_NII!BJ27)*((CSV_NII!AI27/CSV_NII!AA27)/(CSV_NII!AH27+(CSV_NII!AI27/CSV_NII!AA27))))+CSV_NII!CU27*((CSV_NII!DG27-CSV_NII!DQ27)*(CSV_NII!CP27/(CSV_NII!CP27+(CSV_NII!CQ27/CSV_NII!CI27)))+(CSV_NII!DG27-CSV_NII!DR27)*((CSV_NII!CQ27/CSV_NII!CI27)/(CSV_NII!CP27+(CSV_NII!CQ27/CSV_NII!CI27))))</f>
        <v>#DIV/0!</v>
      </c>
      <c r="EX27" s="1457" t="str">
        <f t="shared" si="3"/>
        <v/>
      </c>
      <c r="EY27" s="1485" t="str">
        <f t="shared" si="4"/>
        <v/>
      </c>
      <c r="EZ27" s="1486" t="str">
        <f t="shared" si="5"/>
        <v/>
      </c>
    </row>
    <row r="28" spans="2:156" ht="13.5" thickBot="1">
      <c r="B28" s="1395">
        <v>20</v>
      </c>
      <c r="C28" s="1467" t="s">
        <v>49</v>
      </c>
      <c r="D28" s="1467" t="s">
        <v>49</v>
      </c>
      <c r="E28" s="1467" t="s">
        <v>80</v>
      </c>
      <c r="F28" s="1468" t="s">
        <v>86</v>
      </c>
      <c r="G28" s="1468" t="s">
        <v>89</v>
      </c>
      <c r="H28" s="1468"/>
      <c r="I28" s="1469" t="str">
        <f t="shared" si="0"/>
        <v>Assets - Debt securities  - Credit institutions</v>
      </c>
      <c r="J28" s="1469" t="s">
        <v>82</v>
      </c>
      <c r="K28" s="1466">
        <f>K27</f>
        <v>0</v>
      </c>
      <c r="L28" s="1466">
        <f>L27</f>
        <v>0</v>
      </c>
      <c r="M28" s="1450"/>
      <c r="N28" s="1466">
        <f>N27</f>
        <v>0</v>
      </c>
      <c r="O28" s="1450"/>
      <c r="P28" s="2577">
        <f>P27</f>
        <v>0</v>
      </c>
      <c r="Q28" s="2578">
        <f>Q27</f>
        <v>0</v>
      </c>
      <c r="R28" s="2579"/>
      <c r="S28" s="1466">
        <f>S27</f>
        <v>0</v>
      </c>
      <c r="T28" s="1244">
        <f t="shared" ref="T28:AA28" si="51">T27</f>
        <v>0</v>
      </c>
      <c r="U28" s="1244">
        <f t="shared" si="51"/>
        <v>0</v>
      </c>
      <c r="V28" s="2580">
        <f t="shared" si="51"/>
        <v>0</v>
      </c>
      <c r="W28" s="2578">
        <f t="shared" si="51"/>
        <v>0</v>
      </c>
      <c r="X28" s="2581">
        <f t="shared" si="51"/>
        <v>0</v>
      </c>
      <c r="Y28" s="2578">
        <f t="shared" si="51"/>
        <v>0</v>
      </c>
      <c r="Z28" s="2581">
        <f t="shared" si="51"/>
        <v>0</v>
      </c>
      <c r="AA28" s="1466">
        <f t="shared" si="51"/>
        <v>0</v>
      </c>
      <c r="AB28" s="2582">
        <f t="shared" si="7"/>
        <v>0</v>
      </c>
      <c r="AC28" s="2582">
        <f t="shared" si="8"/>
        <v>0</v>
      </c>
      <c r="AD28" s="2583">
        <f t="shared" si="9"/>
        <v>0</v>
      </c>
      <c r="AE28" s="2584">
        <f t="shared" si="10"/>
        <v>0</v>
      </c>
      <c r="AF28" s="2582">
        <f t="shared" si="11"/>
        <v>0</v>
      </c>
      <c r="AG28" s="2585">
        <f t="shared" si="12"/>
        <v>0</v>
      </c>
      <c r="AH28" s="2584">
        <f t="shared" si="13"/>
        <v>0</v>
      </c>
      <c r="AI28" s="2582">
        <f t="shared" si="14"/>
        <v>0</v>
      </c>
      <c r="AJ28" s="2585">
        <f t="shared" si="15"/>
        <v>0</v>
      </c>
      <c r="AK28" s="2578">
        <f>AK27</f>
        <v>0</v>
      </c>
      <c r="AL28" s="1244">
        <f>AL27</f>
        <v>0</v>
      </c>
      <c r="AM28" s="2581">
        <f>AM27</f>
        <v>0</v>
      </c>
      <c r="AN28" s="2586"/>
      <c r="AO28" s="1448"/>
      <c r="AP28" s="2579"/>
      <c r="AQ28" s="2586"/>
      <c r="AR28" s="1448"/>
      <c r="AS28" s="2579"/>
      <c r="AT28" s="2586"/>
      <c r="AU28" s="1448"/>
      <c r="AV28" s="2579"/>
      <c r="AW28" s="2587"/>
      <c r="AX28" s="1450"/>
      <c r="AY28" s="2588"/>
      <c r="AZ28" s="2578">
        <f>AZ27</f>
        <v>0</v>
      </c>
      <c r="BA28" s="1244">
        <f>BA27</f>
        <v>0</v>
      </c>
      <c r="BB28" s="2581">
        <f>BB27</f>
        <v>0</v>
      </c>
      <c r="BC28" s="2586"/>
      <c r="BD28" s="1447"/>
      <c r="BE28" s="2589"/>
      <c r="BF28" s="2586"/>
      <c r="BG28" s="1447"/>
      <c r="BH28" s="2589"/>
      <c r="BI28" s="2586"/>
      <c r="BJ28" s="1447"/>
      <c r="BK28" s="2589"/>
      <c r="BL28" s="2590"/>
      <c r="BM28" s="1450"/>
      <c r="BN28" s="1462"/>
      <c r="BO28" s="2578">
        <f>BO27</f>
        <v>0</v>
      </c>
      <c r="BP28" s="1244">
        <f>BP27</f>
        <v>0</v>
      </c>
      <c r="BQ28" s="1448"/>
      <c r="BR28" s="1244">
        <f>BR27</f>
        <v>0</v>
      </c>
      <c r="BS28" s="1450"/>
      <c r="BT28" s="1822"/>
      <c r="BU28" s="2591"/>
      <c r="BV28" s="2578">
        <f>BV27</f>
        <v>0</v>
      </c>
      <c r="BW28" s="2588"/>
      <c r="BX28" s="1370"/>
      <c r="BY28" s="1244">
        <f>BX28</f>
        <v>0</v>
      </c>
      <c r="BZ28" s="1453"/>
      <c r="CA28" s="1453"/>
      <c r="CB28" s="2589"/>
      <c r="CC28" s="1453"/>
      <c r="CD28" s="1453"/>
      <c r="CE28" s="2589"/>
      <c r="CF28" s="1453"/>
      <c r="CG28" s="1453"/>
      <c r="CH28" s="2589"/>
      <c r="CI28" s="1481"/>
      <c r="CJ28" s="2582">
        <f t="shared" si="16"/>
        <v>0</v>
      </c>
      <c r="CK28" s="2582">
        <f t="shared" si="17"/>
        <v>0</v>
      </c>
      <c r="CL28" s="2585">
        <f t="shared" si="18"/>
        <v>0</v>
      </c>
      <c r="CM28" s="2584">
        <f t="shared" si="19"/>
        <v>0</v>
      </c>
      <c r="CN28" s="2582">
        <f t="shared" si="20"/>
        <v>0</v>
      </c>
      <c r="CO28" s="2585">
        <f t="shared" si="21"/>
        <v>0</v>
      </c>
      <c r="CP28" s="2584">
        <f t="shared" si="22"/>
        <v>0</v>
      </c>
      <c r="CQ28" s="2582">
        <f t="shared" si="23"/>
        <v>0</v>
      </c>
      <c r="CR28" s="2585">
        <f t="shared" si="24"/>
        <v>0</v>
      </c>
      <c r="CS28" s="2578">
        <f>CS27</f>
        <v>0</v>
      </c>
      <c r="CT28" s="1244">
        <f t="shared" ref="CT28:CU28" si="52">CT27</f>
        <v>0</v>
      </c>
      <c r="CU28" s="2581">
        <f t="shared" si="52"/>
        <v>0</v>
      </c>
      <c r="CV28" s="2586"/>
      <c r="CW28" s="1477"/>
      <c r="CX28" s="2588"/>
      <c r="CY28" s="2586"/>
      <c r="CZ28" s="1477"/>
      <c r="DA28" s="2588"/>
      <c r="DB28" s="2586"/>
      <c r="DC28" s="1480"/>
      <c r="DD28" s="2588"/>
      <c r="DE28" s="2587"/>
      <c r="DF28" s="1450"/>
      <c r="DG28" s="2588"/>
      <c r="DH28" s="2578">
        <f>DH27</f>
        <v>0</v>
      </c>
      <c r="DI28" s="1244">
        <f>DI27</f>
        <v>0</v>
      </c>
      <c r="DJ28" s="2581">
        <f>DJ27</f>
        <v>0</v>
      </c>
      <c r="DK28" s="2586"/>
      <c r="DL28" s="1477"/>
      <c r="DM28" s="2588"/>
      <c r="DN28" s="2586"/>
      <c r="DO28" s="1477"/>
      <c r="DP28" s="2588"/>
      <c r="DQ28" s="2586"/>
      <c r="DR28" s="1480"/>
      <c r="DS28" s="2588"/>
      <c r="DT28" s="2590"/>
      <c r="DU28" s="1450"/>
      <c r="DV28" s="1450"/>
      <c r="DW28" s="1456">
        <f>CSV_NII!AB28*CSV_NII!AN28+CSV_NII!CJ28*CSV_NII!CV28</f>
        <v>0</v>
      </c>
      <c r="DX28" s="1457">
        <f>CSV_NII!AC28*CSV_NII!AO28+CSV_NII!CK28*CSV_NII!CW28</f>
        <v>0</v>
      </c>
      <c r="DY28" s="1457">
        <f>CSV_NII!AD28*CSV_NII!AP28+CSV_NII!CL28*CSV_NII!CX28</f>
        <v>0</v>
      </c>
      <c r="DZ28" s="1457">
        <f>CSV_NII!AE28*CSV_NII!AQ28+CSV_NII!CM28*CSV_NII!CY28</f>
        <v>0</v>
      </c>
      <c r="EA28" s="1457">
        <f>CSV_NII!AF28*CSV_NII!AR28+CSV_NII!CN28*CSV_NII!CZ28</f>
        <v>0</v>
      </c>
      <c r="EB28" s="1457">
        <f>CSV_NII!AG28*CSV_NII!AS28+CSV_NII!CO28*CSV_NII!DA28</f>
        <v>0</v>
      </c>
      <c r="EC28" s="1457">
        <f>CSV_NII!AH28*CSV_NII!AT28+CSV_NII!CP28*CSV_NII!DB28</f>
        <v>0</v>
      </c>
      <c r="ED28" s="1457">
        <f>CSV_NII!AI28*CSV_NII!AU28+CSV_NII!CQ28*CSV_NII!DC28</f>
        <v>0</v>
      </c>
      <c r="EE28" s="1457">
        <f>CSV_NII!AJ28*CSV_NII!AV28+CSV_NII!CR28*CSV_NII!DD28</f>
        <v>0</v>
      </c>
      <c r="EF28" s="1457" t="e">
        <f>CSV_NII!AK28*((CSV_NII!AW28-CSV_NII!AN28)*(CSV_NII!AB28/(CSV_NII!AB28+(CSV_NII!AC28/CSV_NII!AA28)))+(CSV_NII!AW28-CSV_NII!AO28)*((CSV_NII!AC28/CSV_NII!AA28)/(CSV_NII!AB28+(CSV_NII!AC28/CSV_NII!AA28))))+CSV_NII!CS28*((CSV_NII!DE28-CSV_NII!CV28)*(CSV_NII!CJ28/(CSV_NII!CJ28+(CSV_NII!CK28/CSV_NII!CI28)))+(CSV_NII!DE28-CSV_NII!CW28)*((CSV_NII!CK28/CSV_NII!CI28)/(CSV_NII!CJ28+(CSV_NII!CK28/CSV_NII!CI28))))</f>
        <v>#DIV/0!</v>
      </c>
      <c r="EG28" s="1457" t="e">
        <f>CSV_NII!AL28*((CSV_NII!AX28-CSV_NII!AQ28)*(CSV_NII!AE28/(CSV_NII!AE28+(CSV_NII!AF28/CSV_NII!AA28)))+(CSV_NII!AX28-CSV_NII!AR28)*((CSV_NII!AF28/CSV_NII!AA28)/(CSV_NII!AE28+(CSV_NII!AF28/CSV_NII!AA28))))+CSV_NII!CT28*((CSV_NII!DF28-CSV_NII!CY28)*(CSV_NII!CM28/(CSV_NII!CM28+(CSV_NII!CN28/CSV_NII!CI28)))+(CSV_NII!DF28-CSV_NII!CZ28)*(CSV_NII!CN28/CSV_NII!CI28)/(CSV_NII!CM28+(CSV_NII!CN28/CSV_NII!CI28)))</f>
        <v>#DIV/0!</v>
      </c>
      <c r="EH28" s="1457" t="e">
        <f>CSV_NII!AM28*((CSV_NII!AY28-CSV_NII!AT28)*(CSV_NII!AH28/(CSV_NII!AH28+(CSV_NII!AI28/CSV_NII!AA28)))+(CSV_NII!AY28-CSV_NII!AU28)*((CSV_NII!AI28/CSV_NII!AA28)/(CSV_NII!AH28+(CSV_NII!AI28/CSV_NII!AA28))))+CSV_NII!CU28*((CSV_NII!DG28-CSV_NII!DB28)*(CSV_NII!CP28/(CSV_NII!CP28+(CSV_NII!CQ28/CSV_NII!CI28)))+(CSV_NII!DG28-CSV_NII!DC28)*((CSV_NII!CQ28/CSV_NII!CI28)/(CSV_NII!CP28+(CSV_NII!CQ28/CSV_NII!CI28))))</f>
        <v>#DIV/0!</v>
      </c>
      <c r="EI28" s="1457" t="str">
        <f t="shared" si="26"/>
        <v/>
      </c>
      <c r="EJ28" s="1457" t="str">
        <f t="shared" ref="EJ28" si="53">IFERROR(SUM(DZ28:EB28)+EG28,"")</f>
        <v/>
      </c>
      <c r="EK28" s="1457" t="str">
        <f t="shared" si="2"/>
        <v/>
      </c>
      <c r="EL28" s="1457">
        <f>CSV_NII!AB28*CSV_NII!BC28+CSV_NII!CJ28*CSV_NII!DK28</f>
        <v>0</v>
      </c>
      <c r="EM28" s="1457">
        <f>CSV_NII!AC28*CSV_NII!BD28+CSV_NII!CK28*CSV_NII!DL28</f>
        <v>0</v>
      </c>
      <c r="EN28" s="1457">
        <f>CSV_NII!AD28*CSV_NII!BE28+CSV_NII!CL28*CSV_NII!DM28</f>
        <v>0</v>
      </c>
      <c r="EO28" s="1457">
        <f>CSV_NII!AE28*CSV_NII!BF28+CSV_NII!CM28*CSV_NII!DN28</f>
        <v>0</v>
      </c>
      <c r="EP28" s="1457">
        <f>CSV_NII!AF28*CSV_NII!BG28+CSV_NII!CN28*CSV_NII!DO28</f>
        <v>0</v>
      </c>
      <c r="EQ28" s="1457">
        <f>CSV_NII!AG28*CSV_NII!BH28+CSV_NII!CO28*CSV_NII!DP28</f>
        <v>0</v>
      </c>
      <c r="ER28" s="1457">
        <f>CSV_NII!AH28*CSV_NII!BI28+CSV_NII!CP28*CSV_NII!DQ28</f>
        <v>0</v>
      </c>
      <c r="ES28" s="1457">
        <f>CSV_NII!AI28*CSV_NII!BJ28+CSV_NII!CQ28*CSV_NII!DR28</f>
        <v>0</v>
      </c>
      <c r="ET28" s="1457">
        <f>CSV_NII!AJ28*CSV_NII!BK28+CSV_NII!CR28*CSV_NII!DS28</f>
        <v>0</v>
      </c>
      <c r="EU28" s="1457" t="e">
        <f>CSV_NII!AZ28*((CSV_NII!BL28-CSV_NII!BC28)*(CSV_NII!AB28/(CSV_NII!AB28+(CSV_NII!AC28/CSV_NII!AA28)))+(CSV_NII!BL28-CSV_NII!BD28)*((CSV_NII!AC28/CSV_NII!AA28)/(CSV_NII!AB28+(CSV_NII!AC28/CSV_NII!AA28))))+CSV_NII!DH28*((CSV_NII!DT28-CSV_NII!DK28)*(CSV_NII!CJ28/(CSV_NII!CJ28+(CSV_NII!CK28/CSV_NII!CI28)))+(CSV_NII!DT28-CSV_NII!DL28)*((CSV_NII!CK28/CSV_NII!CI28)/(CSV_NII!CJ28+(CSV_NII!CK28/CSV_NII!CI28))))</f>
        <v>#DIV/0!</v>
      </c>
      <c r="EV28" s="1457" t="e">
        <f>CSV_NII!BA28*((CSV_NII!BM28-CSV_NII!BF28)*(CSV_NII!AE28/(CSV_NII!AE28+(CSV_NII!AF28/CSV_NII!AA28)))+(CSV_NII!BM28-CSV_NII!BG28)*((CSV_NII!AF28/CSV_NII!AA28)/(CSV_NII!AE28+(CSV_NII!AF28/CSV_NII!AA28))))+CSV_NII!DI28*((CSV_NII!DU28-CSV_NII!DN28)*(CSV_NII!CM28/(CSV_NII!CM28+(CSV_NII!CN28/CSV_NII!CI28)))+(CSV_NII!DU28-CSV_NII!DO28)*((CSV_NII!CN28/CSV_NII!CI28)/(CSV_NII!CM28+(CSV_NII!CN28/CSV_NII!CI28))))</f>
        <v>#DIV/0!</v>
      </c>
      <c r="EW28" s="1457" t="e">
        <f>CSV_NII!BB28*((CSV_NII!BN28-CSV_NII!BI28)*(CSV_NII!AH28/(CSV_NII!AH28+(CSV_NII!AI28/CSV_NII!AA28)))+(CSV_NII!BN28-CSV_NII!BJ28)*((CSV_NII!AI28/CSV_NII!AA28)/(CSV_NII!AH28+(CSV_NII!AI28/CSV_NII!AA28))))+CSV_NII!CU28*((CSV_NII!DG28-CSV_NII!DQ28)*(CSV_NII!CP28/(CSV_NII!CP28+(CSV_NII!CQ28/CSV_NII!CI28)))+(CSV_NII!DG28-CSV_NII!DR28)*((CSV_NII!CQ28/CSV_NII!CI28)/(CSV_NII!CP28+(CSV_NII!CQ28/CSV_NII!CI28))))</f>
        <v>#DIV/0!</v>
      </c>
      <c r="EX28" s="1457" t="str">
        <f t="shared" si="3"/>
        <v/>
      </c>
      <c r="EY28" s="1485" t="str">
        <f t="shared" si="4"/>
        <v/>
      </c>
      <c r="EZ28" s="1486" t="str">
        <f t="shared" si="5"/>
        <v/>
      </c>
    </row>
    <row r="29" spans="2:156" ht="12.75">
      <c r="B29" s="1395">
        <v>21</v>
      </c>
      <c r="C29" s="1467" t="s">
        <v>49</v>
      </c>
      <c r="D29" s="1467" t="s">
        <v>49</v>
      </c>
      <c r="E29" s="1467" t="s">
        <v>80</v>
      </c>
      <c r="F29" s="1468" t="s">
        <v>86</v>
      </c>
      <c r="G29" s="1468" t="s">
        <v>90</v>
      </c>
      <c r="H29" s="1468"/>
      <c r="I29" s="1469" t="str">
        <f t="shared" si="0"/>
        <v>Assets - Debt securities  - Other financial corporations</v>
      </c>
      <c r="J29" s="1469" t="s">
        <v>925</v>
      </c>
      <c r="K29" s="1451"/>
      <c r="L29" s="1447"/>
      <c r="M29" s="1448"/>
      <c r="N29" s="1447"/>
      <c r="O29" s="1448"/>
      <c r="P29" s="2592"/>
      <c r="Q29" s="1370"/>
      <c r="R29" s="2589"/>
      <c r="S29" s="1451"/>
      <c r="T29" s="1447"/>
      <c r="U29" s="1447"/>
      <c r="V29" s="2434"/>
      <c r="W29" s="1370"/>
      <c r="X29" s="2589"/>
      <c r="Y29" s="1370"/>
      <c r="Z29" s="2589"/>
      <c r="AA29" s="1451"/>
      <c r="AB29" s="2582">
        <f t="shared" si="7"/>
        <v>0</v>
      </c>
      <c r="AC29" s="2582">
        <f t="shared" si="8"/>
        <v>0</v>
      </c>
      <c r="AD29" s="2583">
        <f t="shared" si="9"/>
        <v>0</v>
      </c>
      <c r="AE29" s="2584">
        <f t="shared" si="10"/>
        <v>0</v>
      </c>
      <c r="AF29" s="2582">
        <f t="shared" si="11"/>
        <v>0</v>
      </c>
      <c r="AG29" s="2585">
        <f t="shared" si="12"/>
        <v>0</v>
      </c>
      <c r="AH29" s="2584">
        <f t="shared" si="13"/>
        <v>0</v>
      </c>
      <c r="AI29" s="2582">
        <f t="shared" si="14"/>
        <v>0</v>
      </c>
      <c r="AJ29" s="2585">
        <f t="shared" si="15"/>
        <v>0</v>
      </c>
      <c r="AK29" s="1370"/>
      <c r="AL29" s="1447"/>
      <c r="AM29" s="2589"/>
      <c r="AN29" s="2586"/>
      <c r="AO29" s="1448"/>
      <c r="AP29" s="2579"/>
      <c r="AQ29" s="2586"/>
      <c r="AR29" s="1448"/>
      <c r="AS29" s="2588"/>
      <c r="AT29" s="2586"/>
      <c r="AU29" s="1450"/>
      <c r="AV29" s="2588"/>
      <c r="AW29" s="2593"/>
      <c r="AX29" s="1243"/>
      <c r="AY29" s="1459"/>
      <c r="AZ29" s="1370"/>
      <c r="BA29" s="1447"/>
      <c r="BB29" s="2589"/>
      <c r="BC29" s="2586"/>
      <c r="BD29" s="1448"/>
      <c r="BE29" s="2579"/>
      <c r="BF29" s="2586"/>
      <c r="BG29" s="1448"/>
      <c r="BH29" s="2588"/>
      <c r="BI29" s="2586"/>
      <c r="BJ29" s="1450"/>
      <c r="BK29" s="2588"/>
      <c r="BL29" s="2594"/>
      <c r="BM29" s="1243"/>
      <c r="BN29" s="1458"/>
      <c r="BO29" s="1370"/>
      <c r="BP29" s="1447"/>
      <c r="BQ29" s="1448"/>
      <c r="BR29" s="1447"/>
      <c r="BS29" s="1448"/>
      <c r="BT29" s="1452"/>
      <c r="BU29" s="2595"/>
      <c r="BV29" s="1370"/>
      <c r="BW29" s="2588"/>
      <c r="BX29" s="1370"/>
      <c r="BY29" s="1447"/>
      <c r="BZ29" s="1447"/>
      <c r="CA29" s="1449"/>
      <c r="CB29" s="2052"/>
      <c r="CC29" s="1370"/>
      <c r="CD29" s="1447"/>
      <c r="CE29" s="2052"/>
      <c r="CF29" s="1370"/>
      <c r="CG29" s="1447"/>
      <c r="CH29" s="2052"/>
      <c r="CI29" s="1481"/>
      <c r="CJ29" s="2582">
        <f t="shared" si="16"/>
        <v>0</v>
      </c>
      <c r="CK29" s="2582">
        <f t="shared" si="17"/>
        <v>0</v>
      </c>
      <c r="CL29" s="2585">
        <f t="shared" si="18"/>
        <v>0</v>
      </c>
      <c r="CM29" s="2584">
        <f t="shared" si="19"/>
        <v>0</v>
      </c>
      <c r="CN29" s="2582">
        <f t="shared" si="20"/>
        <v>0</v>
      </c>
      <c r="CO29" s="2585">
        <f t="shared" si="21"/>
        <v>0</v>
      </c>
      <c r="CP29" s="2584">
        <f t="shared" si="22"/>
        <v>0</v>
      </c>
      <c r="CQ29" s="2582">
        <f t="shared" si="23"/>
        <v>0</v>
      </c>
      <c r="CR29" s="2585">
        <f t="shared" si="24"/>
        <v>0</v>
      </c>
      <c r="CS29" s="1370"/>
      <c r="CT29" s="1447"/>
      <c r="CU29" s="2589"/>
      <c r="CV29" s="2586"/>
      <c r="CW29" s="1448"/>
      <c r="CX29" s="2579"/>
      <c r="CY29" s="2586"/>
      <c r="CZ29" s="1448"/>
      <c r="DA29" s="2588"/>
      <c r="DB29" s="2586"/>
      <c r="DC29" s="1450"/>
      <c r="DD29" s="2588"/>
      <c r="DE29" s="2587"/>
      <c r="DF29" s="1450"/>
      <c r="DG29" s="2588"/>
      <c r="DH29" s="1370"/>
      <c r="DI29" s="1447"/>
      <c r="DJ29" s="2589"/>
      <c r="DK29" s="2586"/>
      <c r="DL29" s="1448"/>
      <c r="DM29" s="2579"/>
      <c r="DN29" s="2586"/>
      <c r="DO29" s="1448"/>
      <c r="DP29" s="2588"/>
      <c r="DQ29" s="2586"/>
      <c r="DR29" s="1450"/>
      <c r="DS29" s="2588"/>
      <c r="DT29" s="2596"/>
      <c r="DU29" s="1460"/>
      <c r="DV29" s="1461"/>
      <c r="DW29" s="1454">
        <f>CSV_NII!AB29*CSV_NII!AN29+CSV_NII!CJ29*CSV_NII!CV29</f>
        <v>0</v>
      </c>
      <c r="DX29" s="1455">
        <f>CSV_NII!AC29*CSV_NII!AO29+CSV_NII!CK29*CSV_NII!CW29</f>
        <v>0</v>
      </c>
      <c r="DY29" s="1455">
        <f>CSV_NII!AD29*CSV_NII!AP29+CSV_NII!CL29*CSV_NII!CX29</f>
        <v>0</v>
      </c>
      <c r="DZ29" s="1455">
        <f>CSV_NII!AE29*CSV_NII!AQ29+CSV_NII!CM29*CSV_NII!CY29</f>
        <v>0</v>
      </c>
      <c r="EA29" s="1455">
        <f>CSV_NII!AF29*CSV_NII!AR29+CSV_NII!CN29*CSV_NII!CZ29</f>
        <v>0</v>
      </c>
      <c r="EB29" s="1455">
        <f>CSV_NII!AG29*CSV_NII!AS29+CSV_NII!CO29*CSV_NII!DA29</f>
        <v>0</v>
      </c>
      <c r="EC29" s="1455">
        <f>CSV_NII!AH29*CSV_NII!AT29+CSV_NII!CP29*CSV_NII!DB29</f>
        <v>0</v>
      </c>
      <c r="ED29" s="1455">
        <f>CSV_NII!AI29*CSV_NII!AU29+CSV_NII!CQ29*CSV_NII!DC29</f>
        <v>0</v>
      </c>
      <c r="EE29" s="1455">
        <f>CSV_NII!AJ29*CSV_NII!AV29+CSV_NII!CR29*CSV_NII!DD29</f>
        <v>0</v>
      </c>
      <c r="EF29" s="1455" t="e">
        <f>CSV_NII!AK29*((CSV_NII!AW29-CSV_NII!AN29)*(CSV_NII!AB29/(CSV_NII!AB29+(CSV_NII!AC29/CSV_NII!AA29)))+(CSV_NII!AW29-CSV_NII!AO29)*((CSV_NII!AC29/CSV_NII!AA29)/(CSV_NII!AB29+(CSV_NII!AC29/CSV_NII!AA29))))+CSV_NII!CS29*((CSV_NII!DE29-CSV_NII!CV29)*(CSV_NII!CJ29/(CSV_NII!CJ29+(CSV_NII!CK29/CSV_NII!CI29)))+(CSV_NII!DE29-CSV_NII!CW29)*((CSV_NII!CK29/CSV_NII!CI29)/(CSV_NII!CJ29+(CSV_NII!CK29/CSV_NII!CI29))))</f>
        <v>#DIV/0!</v>
      </c>
      <c r="EG29" s="1455" t="e">
        <f>CSV_NII!AL29*((CSV_NII!AX29-CSV_NII!AQ29)*(CSV_NII!AE29/(CSV_NII!AE29+(CSV_NII!AF29/CSV_NII!AA29)))+(CSV_NII!AX29-CSV_NII!AR29)*((CSV_NII!AF29/CSV_NII!AA29)/(CSV_NII!AE29+(CSV_NII!AF29/CSV_NII!AA29))))+CSV_NII!CT29*((CSV_NII!DF29-CSV_NII!CY29)*(CSV_NII!CM29/(CSV_NII!CM29+(CSV_NII!CN29/CSV_NII!CI29)))+(CSV_NII!DF29-CSV_NII!CZ29)*(CSV_NII!CN29/CSV_NII!CI29)/(CSV_NII!CM29+(CSV_NII!CN29/CSV_NII!CI29)))</f>
        <v>#DIV/0!</v>
      </c>
      <c r="EH29" s="1455" t="e">
        <f>CSV_NII!AM29*((CSV_NII!AY29-CSV_NII!AT29)*(CSV_NII!AH29/(CSV_NII!AH29+(CSV_NII!AI29/CSV_NII!AA29)))+(CSV_NII!AY29-CSV_NII!AU29)*((CSV_NII!AI29/CSV_NII!AA29)/(CSV_NII!AH29+(CSV_NII!AI29/CSV_NII!AA29))))+CSV_NII!CU29*((CSV_NII!DG29-CSV_NII!DB29)*(CSV_NII!CP29/(CSV_NII!CP29+(CSV_NII!CQ29/CSV_NII!CI29)))+(CSV_NII!DG29-CSV_NII!DC29)*((CSV_NII!CQ29/CSV_NII!CI29)/(CSV_NII!CP29+(CSV_NII!CQ29/CSV_NII!CI29))))</f>
        <v>#DIV/0!</v>
      </c>
      <c r="EI29" s="1455" t="str">
        <f t="shared" si="26"/>
        <v/>
      </c>
      <c r="EJ29" s="1455" t="str">
        <f t="shared" si="1"/>
        <v/>
      </c>
      <c r="EK29" s="1455" t="str">
        <f t="shared" si="2"/>
        <v/>
      </c>
      <c r="EL29" s="1455">
        <f>CSV_NII!AB29*CSV_NII!BC29+CSV_NII!CJ29*CSV_NII!DK29</f>
        <v>0</v>
      </c>
      <c r="EM29" s="1455">
        <f>CSV_NII!AC29*CSV_NII!BD29+CSV_NII!CK29*CSV_NII!DL29</f>
        <v>0</v>
      </c>
      <c r="EN29" s="1455">
        <f>CSV_NII!AD29*CSV_NII!BE29+CSV_NII!CL29*CSV_NII!DM29</f>
        <v>0</v>
      </c>
      <c r="EO29" s="1455">
        <f>CSV_NII!AE29*CSV_NII!BF29+CSV_NII!CM29*CSV_NII!DN29</f>
        <v>0</v>
      </c>
      <c r="EP29" s="1455">
        <f>CSV_NII!AF29*CSV_NII!BG29+CSV_NII!CN29*CSV_NII!DO29</f>
        <v>0</v>
      </c>
      <c r="EQ29" s="1455">
        <f>CSV_NII!AG29*CSV_NII!BH29+CSV_NII!CO29*CSV_NII!DP29</f>
        <v>0</v>
      </c>
      <c r="ER29" s="1455">
        <f>CSV_NII!AH29*CSV_NII!BI29+CSV_NII!CP29*CSV_NII!DQ29</f>
        <v>0</v>
      </c>
      <c r="ES29" s="1455">
        <f>CSV_NII!AI29*CSV_NII!BJ29+CSV_NII!CQ29*CSV_NII!DR29</f>
        <v>0</v>
      </c>
      <c r="ET29" s="1455">
        <f>CSV_NII!AJ29*CSV_NII!BK29+CSV_NII!CR29*CSV_NII!DS29</f>
        <v>0</v>
      </c>
      <c r="EU29" s="1455" t="e">
        <f>CSV_NII!AZ29*((CSV_NII!BL29-CSV_NII!BC29)*(CSV_NII!AB29/(CSV_NII!AB29+(CSV_NII!AC29/CSV_NII!AA29)))+(CSV_NII!BL29-CSV_NII!BD29)*((CSV_NII!AC29/CSV_NII!AA29)/(CSV_NII!AB29+(CSV_NII!AC29/CSV_NII!AA29))))+CSV_NII!DH29*((CSV_NII!DT29-CSV_NII!DK29)*(CSV_NII!CJ29/(CSV_NII!CJ29+(CSV_NII!CK29/CSV_NII!CI29)))+(CSV_NII!DT29-CSV_NII!DL29)*((CSV_NII!CK29/CSV_NII!CI29)/(CSV_NII!CJ29+(CSV_NII!CK29/CSV_NII!CI29))))</f>
        <v>#DIV/0!</v>
      </c>
      <c r="EV29" s="1455" t="e">
        <f>CSV_NII!BA29*((CSV_NII!BM29-CSV_NII!BF29)*(CSV_NII!AE29/(CSV_NII!AE29+(CSV_NII!AF29/CSV_NII!AA29)))+(CSV_NII!BM29-CSV_NII!BG29)*((CSV_NII!AF29/CSV_NII!AA29)/(CSV_NII!AE29+(CSV_NII!AF29/CSV_NII!AA29))))+CSV_NII!DI29*((CSV_NII!DU29-CSV_NII!DN29)*(CSV_NII!CM29/(CSV_NII!CM29+(CSV_NII!CN29/CSV_NII!CI29)))+(CSV_NII!DU29-CSV_NII!DO29)*((CSV_NII!CN29/CSV_NII!CI29)/(CSV_NII!CM29+(CSV_NII!CN29/CSV_NII!CI29))))</f>
        <v>#DIV/0!</v>
      </c>
      <c r="EW29" s="1455" t="e">
        <f>CSV_NII!BB29*((CSV_NII!BN29-CSV_NII!BI29)*(CSV_NII!AH29/(CSV_NII!AH29+(CSV_NII!AI29/CSV_NII!AA29)))+(CSV_NII!BN29-CSV_NII!BJ29)*((CSV_NII!AI29/CSV_NII!AA29)/(CSV_NII!AH29+(CSV_NII!AI29/CSV_NII!AA29))))+CSV_NII!CU29*((CSV_NII!DG29-CSV_NII!DQ29)*(CSV_NII!CP29/(CSV_NII!CP29+(CSV_NII!CQ29/CSV_NII!CI29)))+(CSV_NII!DG29-CSV_NII!DR29)*((CSV_NII!CQ29/CSV_NII!CI29)/(CSV_NII!CP29+(CSV_NII!CQ29/CSV_NII!CI29))))</f>
        <v>#DIV/0!</v>
      </c>
      <c r="EX29" s="1457" t="str">
        <f t="shared" si="3"/>
        <v/>
      </c>
      <c r="EY29" s="1485" t="str">
        <f t="shared" si="4"/>
        <v/>
      </c>
      <c r="EZ29" s="1486" t="str">
        <f t="shared" si="5"/>
        <v/>
      </c>
    </row>
    <row r="30" spans="2:156" ht="13.5" thickBot="1">
      <c r="B30" s="1395">
        <v>22</v>
      </c>
      <c r="C30" s="1467" t="s">
        <v>49</v>
      </c>
      <c r="D30" s="1467" t="s">
        <v>49</v>
      </c>
      <c r="E30" s="1467" t="s">
        <v>80</v>
      </c>
      <c r="F30" s="1468" t="s">
        <v>86</v>
      </c>
      <c r="G30" s="1468" t="s">
        <v>90</v>
      </c>
      <c r="H30" s="1468"/>
      <c r="I30" s="1469" t="str">
        <f t="shared" si="0"/>
        <v>Assets - Debt securities  - Other financial corporations</v>
      </c>
      <c r="J30" s="1469" t="s">
        <v>82</v>
      </c>
      <c r="K30" s="1466">
        <f>K29</f>
        <v>0</v>
      </c>
      <c r="L30" s="1466">
        <f>L29</f>
        <v>0</v>
      </c>
      <c r="M30" s="1450"/>
      <c r="N30" s="1466">
        <f>N29</f>
        <v>0</v>
      </c>
      <c r="O30" s="1450"/>
      <c r="P30" s="2577">
        <f>P29</f>
        <v>0</v>
      </c>
      <c r="Q30" s="2578">
        <f>Q29</f>
        <v>0</v>
      </c>
      <c r="R30" s="2579"/>
      <c r="S30" s="1466">
        <f>S29</f>
        <v>0</v>
      </c>
      <c r="T30" s="1244">
        <f t="shared" ref="T30:AA30" si="54">T29</f>
        <v>0</v>
      </c>
      <c r="U30" s="1244">
        <f t="shared" si="54"/>
        <v>0</v>
      </c>
      <c r="V30" s="2580">
        <f t="shared" si="54"/>
        <v>0</v>
      </c>
      <c r="W30" s="2578">
        <f t="shared" si="54"/>
        <v>0</v>
      </c>
      <c r="X30" s="2581">
        <f t="shared" si="54"/>
        <v>0</v>
      </c>
      <c r="Y30" s="2578">
        <f t="shared" si="54"/>
        <v>0</v>
      </c>
      <c r="Z30" s="2581">
        <f t="shared" si="54"/>
        <v>0</v>
      </c>
      <c r="AA30" s="1466">
        <f t="shared" si="54"/>
        <v>0</v>
      </c>
      <c r="AB30" s="2582">
        <f t="shared" si="7"/>
        <v>0</v>
      </c>
      <c r="AC30" s="2582">
        <f t="shared" si="8"/>
        <v>0</v>
      </c>
      <c r="AD30" s="2583">
        <f t="shared" si="9"/>
        <v>0</v>
      </c>
      <c r="AE30" s="2584">
        <f t="shared" si="10"/>
        <v>0</v>
      </c>
      <c r="AF30" s="2582">
        <f t="shared" si="11"/>
        <v>0</v>
      </c>
      <c r="AG30" s="2585">
        <f t="shared" si="12"/>
        <v>0</v>
      </c>
      <c r="AH30" s="2584">
        <f t="shared" si="13"/>
        <v>0</v>
      </c>
      <c r="AI30" s="2582">
        <f t="shared" si="14"/>
        <v>0</v>
      </c>
      <c r="AJ30" s="2585">
        <f t="shared" si="15"/>
        <v>0</v>
      </c>
      <c r="AK30" s="2578">
        <f>AK29</f>
        <v>0</v>
      </c>
      <c r="AL30" s="1244">
        <f>AL29</f>
        <v>0</v>
      </c>
      <c r="AM30" s="2581">
        <f>AM29</f>
        <v>0</v>
      </c>
      <c r="AN30" s="2586"/>
      <c r="AO30" s="1448"/>
      <c r="AP30" s="2579"/>
      <c r="AQ30" s="2586"/>
      <c r="AR30" s="1448"/>
      <c r="AS30" s="2579"/>
      <c r="AT30" s="2586"/>
      <c r="AU30" s="1448"/>
      <c r="AV30" s="2579"/>
      <c r="AW30" s="2587"/>
      <c r="AX30" s="1450"/>
      <c r="AY30" s="2588"/>
      <c r="AZ30" s="2578">
        <f>AZ29</f>
        <v>0</v>
      </c>
      <c r="BA30" s="1244">
        <f>BA29</f>
        <v>0</v>
      </c>
      <c r="BB30" s="2581">
        <f>BB29</f>
        <v>0</v>
      </c>
      <c r="BC30" s="2586"/>
      <c r="BD30" s="1447"/>
      <c r="BE30" s="2589"/>
      <c r="BF30" s="2586"/>
      <c r="BG30" s="1447"/>
      <c r="BH30" s="2589"/>
      <c r="BI30" s="2586"/>
      <c r="BJ30" s="1447"/>
      <c r="BK30" s="2589"/>
      <c r="BL30" s="2590"/>
      <c r="BM30" s="1450"/>
      <c r="BN30" s="1462"/>
      <c r="BO30" s="2578">
        <f>BO29</f>
        <v>0</v>
      </c>
      <c r="BP30" s="1244">
        <f>BP29</f>
        <v>0</v>
      </c>
      <c r="BQ30" s="1448"/>
      <c r="BR30" s="1244">
        <f>BR29</f>
        <v>0</v>
      </c>
      <c r="BS30" s="1450"/>
      <c r="BT30" s="1822"/>
      <c r="BU30" s="2591"/>
      <c r="BV30" s="2578">
        <f>BV29</f>
        <v>0</v>
      </c>
      <c r="BW30" s="2588"/>
      <c r="BX30" s="1370"/>
      <c r="BY30" s="1244">
        <f>BX30</f>
        <v>0</v>
      </c>
      <c r="BZ30" s="1453"/>
      <c r="CA30" s="1453"/>
      <c r="CB30" s="2589"/>
      <c r="CC30" s="1453"/>
      <c r="CD30" s="1453"/>
      <c r="CE30" s="2589"/>
      <c r="CF30" s="1453"/>
      <c r="CG30" s="1453"/>
      <c r="CH30" s="2589"/>
      <c r="CI30" s="1481"/>
      <c r="CJ30" s="2582">
        <f t="shared" si="16"/>
        <v>0</v>
      </c>
      <c r="CK30" s="2582">
        <f t="shared" si="17"/>
        <v>0</v>
      </c>
      <c r="CL30" s="2585">
        <f t="shared" si="18"/>
        <v>0</v>
      </c>
      <c r="CM30" s="2584">
        <f t="shared" si="19"/>
        <v>0</v>
      </c>
      <c r="CN30" s="2582">
        <f t="shared" si="20"/>
        <v>0</v>
      </c>
      <c r="CO30" s="2585">
        <f t="shared" si="21"/>
        <v>0</v>
      </c>
      <c r="CP30" s="2584">
        <f t="shared" si="22"/>
        <v>0</v>
      </c>
      <c r="CQ30" s="2582">
        <f t="shared" si="23"/>
        <v>0</v>
      </c>
      <c r="CR30" s="2585">
        <f t="shared" si="24"/>
        <v>0</v>
      </c>
      <c r="CS30" s="2578">
        <f>CS29</f>
        <v>0</v>
      </c>
      <c r="CT30" s="1244">
        <f t="shared" ref="CT30:CU30" si="55">CT29</f>
        <v>0</v>
      </c>
      <c r="CU30" s="2581">
        <f t="shared" si="55"/>
        <v>0</v>
      </c>
      <c r="CV30" s="2586"/>
      <c r="CW30" s="1477"/>
      <c r="CX30" s="2588"/>
      <c r="CY30" s="2586"/>
      <c r="CZ30" s="1477"/>
      <c r="DA30" s="2588"/>
      <c r="DB30" s="2586"/>
      <c r="DC30" s="1480"/>
      <c r="DD30" s="2588"/>
      <c r="DE30" s="2587"/>
      <c r="DF30" s="1450"/>
      <c r="DG30" s="2588"/>
      <c r="DH30" s="2578">
        <f>DH29</f>
        <v>0</v>
      </c>
      <c r="DI30" s="1244">
        <f>DI29</f>
        <v>0</v>
      </c>
      <c r="DJ30" s="2581">
        <f>DJ29</f>
        <v>0</v>
      </c>
      <c r="DK30" s="2586"/>
      <c r="DL30" s="1477"/>
      <c r="DM30" s="2588"/>
      <c r="DN30" s="2586"/>
      <c r="DO30" s="1477"/>
      <c r="DP30" s="2588"/>
      <c r="DQ30" s="2586"/>
      <c r="DR30" s="1480"/>
      <c r="DS30" s="2588"/>
      <c r="DT30" s="2590"/>
      <c r="DU30" s="1450"/>
      <c r="DV30" s="1450"/>
      <c r="DW30" s="1456">
        <f>CSV_NII!AB30*CSV_NII!AN30+CSV_NII!CJ30*CSV_NII!CV30</f>
        <v>0</v>
      </c>
      <c r="DX30" s="1457">
        <f>CSV_NII!AC30*CSV_NII!AO30+CSV_NII!CK30*CSV_NII!CW30</f>
        <v>0</v>
      </c>
      <c r="DY30" s="1457">
        <f>CSV_NII!AD30*CSV_NII!AP30+CSV_NII!CL30*CSV_NII!CX30</f>
        <v>0</v>
      </c>
      <c r="DZ30" s="1457">
        <f>CSV_NII!AE30*CSV_NII!AQ30+CSV_NII!CM30*CSV_NII!CY30</f>
        <v>0</v>
      </c>
      <c r="EA30" s="1457">
        <f>CSV_NII!AF30*CSV_NII!AR30+CSV_NII!CN30*CSV_NII!CZ30</f>
        <v>0</v>
      </c>
      <c r="EB30" s="1457">
        <f>CSV_NII!AG30*CSV_NII!AS30+CSV_NII!CO30*CSV_NII!DA30</f>
        <v>0</v>
      </c>
      <c r="EC30" s="1457">
        <f>CSV_NII!AH30*CSV_NII!AT30+CSV_NII!CP30*CSV_NII!DB30</f>
        <v>0</v>
      </c>
      <c r="ED30" s="1457">
        <f>CSV_NII!AI30*CSV_NII!AU30+CSV_NII!CQ30*CSV_NII!DC30</f>
        <v>0</v>
      </c>
      <c r="EE30" s="1457">
        <f>CSV_NII!AJ30*CSV_NII!AV30+CSV_NII!CR30*CSV_NII!DD30</f>
        <v>0</v>
      </c>
      <c r="EF30" s="1457" t="e">
        <f>CSV_NII!AK30*((CSV_NII!AW30-CSV_NII!AN30)*(CSV_NII!AB30/(CSV_NII!AB30+(CSV_NII!AC30/CSV_NII!AA30)))+(CSV_NII!AW30-CSV_NII!AO30)*((CSV_NII!AC30/CSV_NII!AA30)/(CSV_NII!AB30+(CSV_NII!AC30/CSV_NII!AA30))))+CSV_NII!CS30*((CSV_NII!DE30-CSV_NII!CV30)*(CSV_NII!CJ30/(CSV_NII!CJ30+(CSV_NII!CK30/CSV_NII!CI30)))+(CSV_NII!DE30-CSV_NII!CW30)*((CSV_NII!CK30/CSV_NII!CI30)/(CSV_NII!CJ30+(CSV_NII!CK30/CSV_NII!CI30))))</f>
        <v>#DIV/0!</v>
      </c>
      <c r="EG30" s="1457" t="e">
        <f>CSV_NII!AL30*((CSV_NII!AX30-CSV_NII!AQ30)*(CSV_NII!AE30/(CSV_NII!AE30+(CSV_NII!AF30/CSV_NII!AA30)))+(CSV_NII!AX30-CSV_NII!AR30)*((CSV_NII!AF30/CSV_NII!AA30)/(CSV_NII!AE30+(CSV_NII!AF30/CSV_NII!AA30))))+CSV_NII!CT30*((CSV_NII!DF30-CSV_NII!CY30)*(CSV_NII!CM30/(CSV_NII!CM30+(CSV_NII!CN30/CSV_NII!CI30)))+(CSV_NII!DF30-CSV_NII!CZ30)*(CSV_NII!CN30/CSV_NII!CI30)/(CSV_NII!CM30+(CSV_NII!CN30/CSV_NII!CI30)))</f>
        <v>#DIV/0!</v>
      </c>
      <c r="EH30" s="1457" t="e">
        <f>CSV_NII!AM30*((CSV_NII!AY30-CSV_NII!AT30)*(CSV_NII!AH30/(CSV_NII!AH30+(CSV_NII!AI30/CSV_NII!AA30)))+(CSV_NII!AY30-CSV_NII!AU30)*((CSV_NII!AI30/CSV_NII!AA30)/(CSV_NII!AH30+(CSV_NII!AI30/CSV_NII!AA30))))+CSV_NII!CU30*((CSV_NII!DG30-CSV_NII!DB30)*(CSV_NII!CP30/(CSV_NII!CP30+(CSV_NII!CQ30/CSV_NII!CI30)))+(CSV_NII!DG30-CSV_NII!DC30)*((CSV_NII!CQ30/CSV_NII!CI30)/(CSV_NII!CP30+(CSV_NII!CQ30/CSV_NII!CI30))))</f>
        <v>#DIV/0!</v>
      </c>
      <c r="EI30" s="1457" t="str">
        <f t="shared" si="26"/>
        <v/>
      </c>
      <c r="EJ30" s="1457" t="str">
        <f t="shared" ref="EJ30" si="56">IFERROR(SUM(DZ30:EB30)+EG30,"")</f>
        <v/>
      </c>
      <c r="EK30" s="1457" t="str">
        <f t="shared" si="2"/>
        <v/>
      </c>
      <c r="EL30" s="1457">
        <f>CSV_NII!AB30*CSV_NII!BC30+CSV_NII!CJ30*CSV_NII!DK30</f>
        <v>0</v>
      </c>
      <c r="EM30" s="1457">
        <f>CSV_NII!AC30*CSV_NII!BD30+CSV_NII!CK30*CSV_NII!DL30</f>
        <v>0</v>
      </c>
      <c r="EN30" s="1457">
        <f>CSV_NII!AD30*CSV_NII!BE30+CSV_NII!CL30*CSV_NII!DM30</f>
        <v>0</v>
      </c>
      <c r="EO30" s="1457">
        <f>CSV_NII!AE30*CSV_NII!BF30+CSV_NII!CM30*CSV_NII!DN30</f>
        <v>0</v>
      </c>
      <c r="EP30" s="1457">
        <f>CSV_NII!AF30*CSV_NII!BG30+CSV_NII!CN30*CSV_NII!DO30</f>
        <v>0</v>
      </c>
      <c r="EQ30" s="1457">
        <f>CSV_NII!AG30*CSV_NII!BH30+CSV_NII!CO30*CSV_NII!DP30</f>
        <v>0</v>
      </c>
      <c r="ER30" s="1457">
        <f>CSV_NII!AH30*CSV_NII!BI30+CSV_NII!CP30*CSV_NII!DQ30</f>
        <v>0</v>
      </c>
      <c r="ES30" s="1457">
        <f>CSV_NII!AI30*CSV_NII!BJ30+CSV_NII!CQ30*CSV_NII!DR30</f>
        <v>0</v>
      </c>
      <c r="ET30" s="1457">
        <f>CSV_NII!AJ30*CSV_NII!BK30+CSV_NII!CR30*CSV_NII!DS30</f>
        <v>0</v>
      </c>
      <c r="EU30" s="1457" t="e">
        <f>CSV_NII!AZ30*((CSV_NII!BL30-CSV_NII!BC30)*(CSV_NII!AB30/(CSV_NII!AB30+(CSV_NII!AC30/CSV_NII!AA30)))+(CSV_NII!BL30-CSV_NII!BD30)*((CSV_NII!AC30/CSV_NII!AA30)/(CSV_NII!AB30+(CSV_NII!AC30/CSV_NII!AA30))))+CSV_NII!DH30*((CSV_NII!DT30-CSV_NII!DK30)*(CSV_NII!CJ30/(CSV_NII!CJ30+(CSV_NII!CK30/CSV_NII!CI30)))+(CSV_NII!DT30-CSV_NII!DL30)*((CSV_NII!CK30/CSV_NII!CI30)/(CSV_NII!CJ30+(CSV_NII!CK30/CSV_NII!CI30))))</f>
        <v>#DIV/0!</v>
      </c>
      <c r="EV30" s="1457" t="e">
        <f>CSV_NII!BA30*((CSV_NII!BM30-CSV_NII!BF30)*(CSV_NII!AE30/(CSV_NII!AE30+(CSV_NII!AF30/CSV_NII!AA30)))+(CSV_NII!BM30-CSV_NII!BG30)*((CSV_NII!AF30/CSV_NII!AA30)/(CSV_NII!AE30+(CSV_NII!AF30/CSV_NII!AA30))))+CSV_NII!DI30*((CSV_NII!DU30-CSV_NII!DN30)*(CSV_NII!CM30/(CSV_NII!CM30+(CSV_NII!CN30/CSV_NII!CI30)))+(CSV_NII!DU30-CSV_NII!DO30)*((CSV_NII!CN30/CSV_NII!CI30)/(CSV_NII!CM30+(CSV_NII!CN30/CSV_NII!CI30))))</f>
        <v>#DIV/0!</v>
      </c>
      <c r="EW30" s="1457" t="e">
        <f>CSV_NII!BB30*((CSV_NII!BN30-CSV_NII!BI30)*(CSV_NII!AH30/(CSV_NII!AH30+(CSV_NII!AI30/CSV_NII!AA30)))+(CSV_NII!BN30-CSV_NII!BJ30)*((CSV_NII!AI30/CSV_NII!AA30)/(CSV_NII!AH30+(CSV_NII!AI30/CSV_NII!AA30))))+CSV_NII!CU30*((CSV_NII!DG30-CSV_NII!DQ30)*(CSV_NII!CP30/(CSV_NII!CP30+(CSV_NII!CQ30/CSV_NII!CI30)))+(CSV_NII!DG30-CSV_NII!DR30)*((CSV_NII!CQ30/CSV_NII!CI30)/(CSV_NII!CP30+(CSV_NII!CQ30/CSV_NII!CI30))))</f>
        <v>#DIV/0!</v>
      </c>
      <c r="EX30" s="1457" t="str">
        <f t="shared" si="3"/>
        <v/>
      </c>
      <c r="EY30" s="1485" t="str">
        <f t="shared" si="4"/>
        <v/>
      </c>
      <c r="EZ30" s="1486" t="str">
        <f t="shared" si="5"/>
        <v/>
      </c>
    </row>
    <row r="31" spans="2:156" ht="12.75">
      <c r="B31" s="1395">
        <v>23</v>
      </c>
      <c r="C31" s="1467" t="s">
        <v>49</v>
      </c>
      <c r="D31" s="1467" t="s">
        <v>49</v>
      </c>
      <c r="E31" s="1467" t="s">
        <v>80</v>
      </c>
      <c r="F31" s="1468" t="s">
        <v>86</v>
      </c>
      <c r="G31" s="1468" t="s">
        <v>84</v>
      </c>
      <c r="H31" s="1468"/>
      <c r="I31" s="1469" t="str">
        <f t="shared" si="0"/>
        <v>Assets - Debt securities  - Non-financial corporations</v>
      </c>
      <c r="J31" s="1469" t="s">
        <v>925</v>
      </c>
      <c r="K31" s="1451"/>
      <c r="L31" s="1447"/>
      <c r="M31" s="1448"/>
      <c r="N31" s="1447"/>
      <c r="O31" s="1448"/>
      <c r="P31" s="2592"/>
      <c r="Q31" s="1370"/>
      <c r="R31" s="2589"/>
      <c r="S31" s="1451"/>
      <c r="T31" s="1447"/>
      <c r="U31" s="1447"/>
      <c r="V31" s="2434"/>
      <c r="W31" s="1370"/>
      <c r="X31" s="2589"/>
      <c r="Y31" s="1370"/>
      <c r="Z31" s="2589"/>
      <c r="AA31" s="1451"/>
      <c r="AB31" s="2582">
        <f t="shared" si="7"/>
        <v>0</v>
      </c>
      <c r="AC31" s="2582">
        <f t="shared" si="8"/>
        <v>0</v>
      </c>
      <c r="AD31" s="2583">
        <f t="shared" si="9"/>
        <v>0</v>
      </c>
      <c r="AE31" s="2584">
        <f t="shared" si="10"/>
        <v>0</v>
      </c>
      <c r="AF31" s="2582">
        <f t="shared" si="11"/>
        <v>0</v>
      </c>
      <c r="AG31" s="2585">
        <f t="shared" si="12"/>
        <v>0</v>
      </c>
      <c r="AH31" s="2584">
        <f t="shared" si="13"/>
        <v>0</v>
      </c>
      <c r="AI31" s="2582">
        <f t="shared" si="14"/>
        <v>0</v>
      </c>
      <c r="AJ31" s="2585">
        <f t="shared" si="15"/>
        <v>0</v>
      </c>
      <c r="AK31" s="1370"/>
      <c r="AL31" s="1447"/>
      <c r="AM31" s="2589"/>
      <c r="AN31" s="2586"/>
      <c r="AO31" s="1448"/>
      <c r="AP31" s="2579"/>
      <c r="AQ31" s="2586"/>
      <c r="AR31" s="1448"/>
      <c r="AS31" s="2588"/>
      <c r="AT31" s="2586"/>
      <c r="AU31" s="1450"/>
      <c r="AV31" s="2588"/>
      <c r="AW31" s="2593"/>
      <c r="AX31" s="1243"/>
      <c r="AY31" s="1459"/>
      <c r="AZ31" s="1370"/>
      <c r="BA31" s="1447"/>
      <c r="BB31" s="2589"/>
      <c r="BC31" s="2586"/>
      <c r="BD31" s="1448"/>
      <c r="BE31" s="2579"/>
      <c r="BF31" s="2586"/>
      <c r="BG31" s="1448"/>
      <c r="BH31" s="2588"/>
      <c r="BI31" s="2586"/>
      <c r="BJ31" s="1450"/>
      <c r="BK31" s="2588"/>
      <c r="BL31" s="2594"/>
      <c r="BM31" s="1243"/>
      <c r="BN31" s="1458"/>
      <c r="BO31" s="1370"/>
      <c r="BP31" s="1447"/>
      <c r="BQ31" s="1448"/>
      <c r="BR31" s="1447"/>
      <c r="BS31" s="1448"/>
      <c r="BT31" s="1452"/>
      <c r="BU31" s="2595"/>
      <c r="BV31" s="1370"/>
      <c r="BW31" s="2588"/>
      <c r="BX31" s="1370"/>
      <c r="BY31" s="1447"/>
      <c r="BZ31" s="1447"/>
      <c r="CA31" s="1449"/>
      <c r="CB31" s="2052"/>
      <c r="CC31" s="1370"/>
      <c r="CD31" s="1447"/>
      <c r="CE31" s="2052"/>
      <c r="CF31" s="1370"/>
      <c r="CG31" s="1447"/>
      <c r="CH31" s="2052"/>
      <c r="CI31" s="1481"/>
      <c r="CJ31" s="2582">
        <f t="shared" si="16"/>
        <v>0</v>
      </c>
      <c r="CK31" s="2582">
        <f t="shared" si="17"/>
        <v>0</v>
      </c>
      <c r="CL31" s="2585">
        <f t="shared" si="18"/>
        <v>0</v>
      </c>
      <c r="CM31" s="2584">
        <f t="shared" si="19"/>
        <v>0</v>
      </c>
      <c r="CN31" s="2582">
        <f t="shared" si="20"/>
        <v>0</v>
      </c>
      <c r="CO31" s="2585">
        <f t="shared" si="21"/>
        <v>0</v>
      </c>
      <c r="CP31" s="2584">
        <f t="shared" si="22"/>
        <v>0</v>
      </c>
      <c r="CQ31" s="2582">
        <f t="shared" si="23"/>
        <v>0</v>
      </c>
      <c r="CR31" s="2585">
        <f t="shared" si="24"/>
        <v>0</v>
      </c>
      <c r="CS31" s="1370"/>
      <c r="CT31" s="1447"/>
      <c r="CU31" s="2589"/>
      <c r="CV31" s="2586"/>
      <c r="CW31" s="1448"/>
      <c r="CX31" s="2579"/>
      <c r="CY31" s="2586"/>
      <c r="CZ31" s="1448"/>
      <c r="DA31" s="2588"/>
      <c r="DB31" s="2586"/>
      <c r="DC31" s="1450"/>
      <c r="DD31" s="2588"/>
      <c r="DE31" s="2587"/>
      <c r="DF31" s="1450"/>
      <c r="DG31" s="2588"/>
      <c r="DH31" s="1370"/>
      <c r="DI31" s="1447"/>
      <c r="DJ31" s="2589"/>
      <c r="DK31" s="2586"/>
      <c r="DL31" s="1448"/>
      <c r="DM31" s="2579"/>
      <c r="DN31" s="2586"/>
      <c r="DO31" s="1448"/>
      <c r="DP31" s="2588"/>
      <c r="DQ31" s="2586"/>
      <c r="DR31" s="1450"/>
      <c r="DS31" s="2588"/>
      <c r="DT31" s="2596"/>
      <c r="DU31" s="1460"/>
      <c r="DV31" s="1461"/>
      <c r="DW31" s="1454">
        <f>CSV_NII!AB31*CSV_NII!AN31+CSV_NII!CJ31*CSV_NII!CV31</f>
        <v>0</v>
      </c>
      <c r="DX31" s="1455">
        <f>CSV_NII!AC31*CSV_NII!AO31+CSV_NII!CK31*CSV_NII!CW31</f>
        <v>0</v>
      </c>
      <c r="DY31" s="1455">
        <f>CSV_NII!AD31*CSV_NII!AP31+CSV_NII!CL31*CSV_NII!CX31</f>
        <v>0</v>
      </c>
      <c r="DZ31" s="1455">
        <f>CSV_NII!AE31*CSV_NII!AQ31+CSV_NII!CM31*CSV_NII!CY31</f>
        <v>0</v>
      </c>
      <c r="EA31" s="1455">
        <f>CSV_NII!AF31*CSV_NII!AR31+CSV_NII!CN31*CSV_NII!CZ31</f>
        <v>0</v>
      </c>
      <c r="EB31" s="1455">
        <f>CSV_NII!AG31*CSV_NII!AS31+CSV_NII!CO31*CSV_NII!DA31</f>
        <v>0</v>
      </c>
      <c r="EC31" s="1455">
        <f>CSV_NII!AH31*CSV_NII!AT31+CSV_NII!CP31*CSV_NII!DB31</f>
        <v>0</v>
      </c>
      <c r="ED31" s="1455">
        <f>CSV_NII!AI31*CSV_NII!AU31+CSV_NII!CQ31*CSV_NII!DC31</f>
        <v>0</v>
      </c>
      <c r="EE31" s="1455">
        <f>CSV_NII!AJ31*CSV_NII!AV31+CSV_NII!CR31*CSV_NII!DD31</f>
        <v>0</v>
      </c>
      <c r="EF31" s="1455" t="e">
        <f>CSV_NII!AK31*((CSV_NII!AW31-CSV_NII!AN31)*(CSV_NII!AB31/(CSV_NII!AB31+(CSV_NII!AC31/CSV_NII!AA31)))+(CSV_NII!AW31-CSV_NII!AO31)*((CSV_NII!AC31/CSV_NII!AA31)/(CSV_NII!AB31+(CSV_NII!AC31/CSV_NII!AA31))))+CSV_NII!CS31*((CSV_NII!DE31-CSV_NII!CV31)*(CSV_NII!CJ31/(CSV_NII!CJ31+(CSV_NII!CK31/CSV_NII!CI31)))+(CSV_NII!DE31-CSV_NII!CW31)*((CSV_NII!CK31/CSV_NII!CI31)/(CSV_NII!CJ31+(CSV_NII!CK31/CSV_NII!CI31))))</f>
        <v>#DIV/0!</v>
      </c>
      <c r="EG31" s="1455" t="e">
        <f>CSV_NII!AL31*((CSV_NII!AX31-CSV_NII!AQ31)*(CSV_NII!AE31/(CSV_NII!AE31+(CSV_NII!AF31/CSV_NII!AA31)))+(CSV_NII!AX31-CSV_NII!AR31)*((CSV_NII!AF31/CSV_NII!AA31)/(CSV_NII!AE31+(CSV_NII!AF31/CSV_NII!AA31))))+CSV_NII!CT31*((CSV_NII!DF31-CSV_NII!CY31)*(CSV_NII!CM31/(CSV_NII!CM31+(CSV_NII!CN31/CSV_NII!CI31)))+(CSV_NII!DF31-CSV_NII!CZ31)*(CSV_NII!CN31/CSV_NII!CI31)/(CSV_NII!CM31+(CSV_NII!CN31/CSV_NII!CI31)))</f>
        <v>#DIV/0!</v>
      </c>
      <c r="EH31" s="1455" t="e">
        <f>CSV_NII!AM31*((CSV_NII!AY31-CSV_NII!AT31)*(CSV_NII!AH31/(CSV_NII!AH31+(CSV_NII!AI31/CSV_NII!AA31)))+(CSV_NII!AY31-CSV_NII!AU31)*((CSV_NII!AI31/CSV_NII!AA31)/(CSV_NII!AH31+(CSV_NII!AI31/CSV_NII!AA31))))+CSV_NII!CU31*((CSV_NII!DG31-CSV_NII!DB31)*(CSV_NII!CP31/(CSV_NII!CP31+(CSV_NII!CQ31/CSV_NII!CI31)))+(CSV_NII!DG31-CSV_NII!DC31)*((CSV_NII!CQ31/CSV_NII!CI31)/(CSV_NII!CP31+(CSV_NII!CQ31/CSV_NII!CI31))))</f>
        <v>#DIV/0!</v>
      </c>
      <c r="EI31" s="1455" t="str">
        <f t="shared" si="26"/>
        <v/>
      </c>
      <c r="EJ31" s="1455" t="str">
        <f t="shared" si="1"/>
        <v/>
      </c>
      <c r="EK31" s="1455" t="str">
        <f t="shared" si="2"/>
        <v/>
      </c>
      <c r="EL31" s="1455">
        <f>CSV_NII!AB31*CSV_NII!BC31+CSV_NII!CJ31*CSV_NII!DK31</f>
        <v>0</v>
      </c>
      <c r="EM31" s="1455">
        <f>CSV_NII!AC31*CSV_NII!BD31+CSV_NII!CK31*CSV_NII!DL31</f>
        <v>0</v>
      </c>
      <c r="EN31" s="1455">
        <f>CSV_NII!AD31*CSV_NII!BE31+CSV_NII!CL31*CSV_NII!DM31</f>
        <v>0</v>
      </c>
      <c r="EO31" s="1455">
        <f>CSV_NII!AE31*CSV_NII!BF31+CSV_NII!CM31*CSV_NII!DN31</f>
        <v>0</v>
      </c>
      <c r="EP31" s="1455">
        <f>CSV_NII!AF31*CSV_NII!BG31+CSV_NII!CN31*CSV_NII!DO31</f>
        <v>0</v>
      </c>
      <c r="EQ31" s="1455">
        <f>CSV_NII!AG31*CSV_NII!BH31+CSV_NII!CO31*CSV_NII!DP31</f>
        <v>0</v>
      </c>
      <c r="ER31" s="1455">
        <f>CSV_NII!AH31*CSV_NII!BI31+CSV_NII!CP31*CSV_NII!DQ31</f>
        <v>0</v>
      </c>
      <c r="ES31" s="1455">
        <f>CSV_NII!AI31*CSV_NII!BJ31+CSV_NII!CQ31*CSV_NII!DR31</f>
        <v>0</v>
      </c>
      <c r="ET31" s="1455">
        <f>CSV_NII!AJ31*CSV_NII!BK31+CSV_NII!CR31*CSV_NII!DS31</f>
        <v>0</v>
      </c>
      <c r="EU31" s="1455" t="e">
        <f>CSV_NII!AZ31*((CSV_NII!BL31-CSV_NII!BC31)*(CSV_NII!AB31/(CSV_NII!AB31+(CSV_NII!AC31/CSV_NII!AA31)))+(CSV_NII!BL31-CSV_NII!BD31)*((CSV_NII!AC31/CSV_NII!AA31)/(CSV_NII!AB31+(CSV_NII!AC31/CSV_NII!AA31))))+CSV_NII!DH31*((CSV_NII!DT31-CSV_NII!DK31)*(CSV_NII!CJ31/(CSV_NII!CJ31+(CSV_NII!CK31/CSV_NII!CI31)))+(CSV_NII!DT31-CSV_NII!DL31)*((CSV_NII!CK31/CSV_NII!CI31)/(CSV_NII!CJ31+(CSV_NII!CK31/CSV_NII!CI31))))</f>
        <v>#DIV/0!</v>
      </c>
      <c r="EV31" s="1455" t="e">
        <f>CSV_NII!BA31*((CSV_NII!BM31-CSV_NII!BF31)*(CSV_NII!AE31/(CSV_NII!AE31+(CSV_NII!AF31/CSV_NII!AA31)))+(CSV_NII!BM31-CSV_NII!BG31)*((CSV_NII!AF31/CSV_NII!AA31)/(CSV_NII!AE31+(CSV_NII!AF31/CSV_NII!AA31))))+CSV_NII!DI31*((CSV_NII!DU31-CSV_NII!DN31)*(CSV_NII!CM31/(CSV_NII!CM31+(CSV_NII!CN31/CSV_NII!CI31)))+(CSV_NII!DU31-CSV_NII!DO31)*((CSV_NII!CN31/CSV_NII!CI31)/(CSV_NII!CM31+(CSV_NII!CN31/CSV_NII!CI31))))</f>
        <v>#DIV/0!</v>
      </c>
      <c r="EW31" s="1455" t="e">
        <f>CSV_NII!BB31*((CSV_NII!BN31-CSV_NII!BI31)*(CSV_NII!AH31/(CSV_NII!AH31+(CSV_NII!AI31/CSV_NII!AA31)))+(CSV_NII!BN31-CSV_NII!BJ31)*((CSV_NII!AI31/CSV_NII!AA31)/(CSV_NII!AH31+(CSV_NII!AI31/CSV_NII!AA31))))+CSV_NII!CU31*((CSV_NII!DG31-CSV_NII!DQ31)*(CSV_NII!CP31/(CSV_NII!CP31+(CSV_NII!CQ31/CSV_NII!CI31)))+(CSV_NII!DG31-CSV_NII!DR31)*((CSV_NII!CQ31/CSV_NII!CI31)/(CSV_NII!CP31+(CSV_NII!CQ31/CSV_NII!CI31))))</f>
        <v>#DIV/0!</v>
      </c>
      <c r="EX31" s="1457" t="str">
        <f t="shared" si="3"/>
        <v/>
      </c>
      <c r="EY31" s="1485" t="str">
        <f t="shared" si="4"/>
        <v/>
      </c>
      <c r="EZ31" s="1486" t="str">
        <f t="shared" si="5"/>
        <v/>
      </c>
    </row>
    <row r="32" spans="2:156" ht="13.5" thickBot="1">
      <c r="B32" s="1395">
        <v>24</v>
      </c>
      <c r="C32" s="2062" t="s">
        <v>49</v>
      </c>
      <c r="D32" s="2062" t="s">
        <v>49</v>
      </c>
      <c r="E32" s="2062" t="s">
        <v>80</v>
      </c>
      <c r="F32" s="2063" t="s">
        <v>86</v>
      </c>
      <c r="G32" s="2063" t="s">
        <v>84</v>
      </c>
      <c r="H32" s="2063"/>
      <c r="I32" s="2064" t="str">
        <f t="shared" si="0"/>
        <v>Assets - Debt securities  - Non-financial corporations</v>
      </c>
      <c r="J32" s="2064" t="s">
        <v>82</v>
      </c>
      <c r="K32" s="1466">
        <f>K31</f>
        <v>0</v>
      </c>
      <c r="L32" s="1466">
        <f>L31</f>
        <v>0</v>
      </c>
      <c r="M32" s="1450"/>
      <c r="N32" s="1466">
        <f>N31</f>
        <v>0</v>
      </c>
      <c r="O32" s="1450"/>
      <c r="P32" s="2577">
        <f>P31</f>
        <v>0</v>
      </c>
      <c r="Q32" s="2578">
        <f>Q31</f>
        <v>0</v>
      </c>
      <c r="R32" s="2579"/>
      <c r="S32" s="1466">
        <f>S31</f>
        <v>0</v>
      </c>
      <c r="T32" s="1244">
        <f t="shared" ref="T32:AA32" si="57">T31</f>
        <v>0</v>
      </c>
      <c r="U32" s="1244">
        <f t="shared" si="57"/>
        <v>0</v>
      </c>
      <c r="V32" s="2580">
        <f t="shared" si="57"/>
        <v>0</v>
      </c>
      <c r="W32" s="2578">
        <f t="shared" si="57"/>
        <v>0</v>
      </c>
      <c r="X32" s="2581">
        <f t="shared" si="57"/>
        <v>0</v>
      </c>
      <c r="Y32" s="2578">
        <f t="shared" si="57"/>
        <v>0</v>
      </c>
      <c r="Z32" s="2581">
        <f t="shared" si="57"/>
        <v>0</v>
      </c>
      <c r="AA32" s="1466">
        <f t="shared" si="57"/>
        <v>0</v>
      </c>
      <c r="AB32" s="2582">
        <f t="shared" si="7"/>
        <v>0</v>
      </c>
      <c r="AC32" s="2582">
        <f t="shared" si="8"/>
        <v>0</v>
      </c>
      <c r="AD32" s="2583">
        <f t="shared" si="9"/>
        <v>0</v>
      </c>
      <c r="AE32" s="2584">
        <f t="shared" si="10"/>
        <v>0</v>
      </c>
      <c r="AF32" s="2582">
        <f t="shared" si="11"/>
        <v>0</v>
      </c>
      <c r="AG32" s="2585">
        <f t="shared" si="12"/>
        <v>0</v>
      </c>
      <c r="AH32" s="2584">
        <f t="shared" si="13"/>
        <v>0</v>
      </c>
      <c r="AI32" s="2582">
        <f t="shared" si="14"/>
        <v>0</v>
      </c>
      <c r="AJ32" s="2585">
        <f t="shared" si="15"/>
        <v>0</v>
      </c>
      <c r="AK32" s="2578">
        <f>AK31</f>
        <v>0</v>
      </c>
      <c r="AL32" s="1244">
        <f>AL31</f>
        <v>0</v>
      </c>
      <c r="AM32" s="2581">
        <f>AM31</f>
        <v>0</v>
      </c>
      <c r="AN32" s="2586"/>
      <c r="AO32" s="1448"/>
      <c r="AP32" s="2579"/>
      <c r="AQ32" s="2586"/>
      <c r="AR32" s="1448"/>
      <c r="AS32" s="2579"/>
      <c r="AT32" s="2586"/>
      <c r="AU32" s="1448"/>
      <c r="AV32" s="2579"/>
      <c r="AW32" s="2587"/>
      <c r="AX32" s="1450"/>
      <c r="AY32" s="2588"/>
      <c r="AZ32" s="2578">
        <f>AZ31</f>
        <v>0</v>
      </c>
      <c r="BA32" s="1244">
        <f>BA31</f>
        <v>0</v>
      </c>
      <c r="BB32" s="2581">
        <f>BB31</f>
        <v>0</v>
      </c>
      <c r="BC32" s="2586"/>
      <c r="BD32" s="1447"/>
      <c r="BE32" s="2589"/>
      <c r="BF32" s="2586"/>
      <c r="BG32" s="1447"/>
      <c r="BH32" s="2589"/>
      <c r="BI32" s="2586"/>
      <c r="BJ32" s="1447"/>
      <c r="BK32" s="2589"/>
      <c r="BL32" s="2590"/>
      <c r="BM32" s="1450"/>
      <c r="BN32" s="1462"/>
      <c r="BO32" s="2578">
        <f>BO31</f>
        <v>0</v>
      </c>
      <c r="BP32" s="1244">
        <f>BP31</f>
        <v>0</v>
      </c>
      <c r="BQ32" s="1448"/>
      <c r="BR32" s="1244">
        <f>BR31</f>
        <v>0</v>
      </c>
      <c r="BS32" s="1450"/>
      <c r="BT32" s="1822"/>
      <c r="BU32" s="2591"/>
      <c r="BV32" s="2578">
        <f>BV31</f>
        <v>0</v>
      </c>
      <c r="BW32" s="2588"/>
      <c r="BX32" s="1370"/>
      <c r="BY32" s="1244">
        <f>BX32</f>
        <v>0</v>
      </c>
      <c r="BZ32" s="1453"/>
      <c r="CA32" s="1453"/>
      <c r="CB32" s="2589"/>
      <c r="CC32" s="1453"/>
      <c r="CD32" s="1453"/>
      <c r="CE32" s="2589"/>
      <c r="CF32" s="1453"/>
      <c r="CG32" s="1453"/>
      <c r="CH32" s="2589"/>
      <c r="CI32" s="1481"/>
      <c r="CJ32" s="2582">
        <f t="shared" si="16"/>
        <v>0</v>
      </c>
      <c r="CK32" s="2582">
        <f t="shared" si="17"/>
        <v>0</v>
      </c>
      <c r="CL32" s="2585">
        <f t="shared" si="18"/>
        <v>0</v>
      </c>
      <c r="CM32" s="2584">
        <f t="shared" si="19"/>
        <v>0</v>
      </c>
      <c r="CN32" s="2582">
        <f t="shared" si="20"/>
        <v>0</v>
      </c>
      <c r="CO32" s="2585">
        <f t="shared" si="21"/>
        <v>0</v>
      </c>
      <c r="CP32" s="2584">
        <f t="shared" si="22"/>
        <v>0</v>
      </c>
      <c r="CQ32" s="2582">
        <f t="shared" si="23"/>
        <v>0</v>
      </c>
      <c r="CR32" s="2585">
        <f t="shared" si="24"/>
        <v>0</v>
      </c>
      <c r="CS32" s="2578">
        <f>CS31</f>
        <v>0</v>
      </c>
      <c r="CT32" s="1244">
        <f t="shared" ref="CT32:CU32" si="58">CT31</f>
        <v>0</v>
      </c>
      <c r="CU32" s="2581">
        <f t="shared" si="58"/>
        <v>0</v>
      </c>
      <c r="CV32" s="2586"/>
      <c r="CW32" s="1477"/>
      <c r="CX32" s="2588"/>
      <c r="CY32" s="2586"/>
      <c r="CZ32" s="1477"/>
      <c r="DA32" s="2588"/>
      <c r="DB32" s="2586"/>
      <c r="DC32" s="1480"/>
      <c r="DD32" s="2588"/>
      <c r="DE32" s="2587"/>
      <c r="DF32" s="1450"/>
      <c r="DG32" s="2588"/>
      <c r="DH32" s="2578">
        <f>DH31</f>
        <v>0</v>
      </c>
      <c r="DI32" s="1244">
        <f>DI31</f>
        <v>0</v>
      </c>
      <c r="DJ32" s="2581">
        <f>DJ31</f>
        <v>0</v>
      </c>
      <c r="DK32" s="2586"/>
      <c r="DL32" s="1477"/>
      <c r="DM32" s="2588"/>
      <c r="DN32" s="2586"/>
      <c r="DO32" s="1477"/>
      <c r="DP32" s="2588"/>
      <c r="DQ32" s="2586"/>
      <c r="DR32" s="1480"/>
      <c r="DS32" s="2588"/>
      <c r="DT32" s="2590"/>
      <c r="DU32" s="1450"/>
      <c r="DV32" s="1450"/>
      <c r="DW32" s="1456">
        <f>CSV_NII!AB32*CSV_NII!AN32+CSV_NII!CJ32*CSV_NII!CV32</f>
        <v>0</v>
      </c>
      <c r="DX32" s="1457">
        <f>CSV_NII!AC32*CSV_NII!AO32+CSV_NII!CK32*CSV_NII!CW32</f>
        <v>0</v>
      </c>
      <c r="DY32" s="1457">
        <f>CSV_NII!AD32*CSV_NII!AP32+CSV_NII!CL32*CSV_NII!CX32</f>
        <v>0</v>
      </c>
      <c r="DZ32" s="1457">
        <f>CSV_NII!AE32*CSV_NII!AQ32+CSV_NII!CM32*CSV_NII!CY32</f>
        <v>0</v>
      </c>
      <c r="EA32" s="1457">
        <f>CSV_NII!AF32*CSV_NII!AR32+CSV_NII!CN32*CSV_NII!CZ32</f>
        <v>0</v>
      </c>
      <c r="EB32" s="1457">
        <f>CSV_NII!AG32*CSV_NII!AS32+CSV_NII!CO32*CSV_NII!DA32</f>
        <v>0</v>
      </c>
      <c r="EC32" s="1457">
        <f>CSV_NII!AH32*CSV_NII!AT32+CSV_NII!CP32*CSV_NII!DB32</f>
        <v>0</v>
      </c>
      <c r="ED32" s="1457">
        <f>CSV_NII!AI32*CSV_NII!AU32+CSV_NII!CQ32*CSV_NII!DC32</f>
        <v>0</v>
      </c>
      <c r="EE32" s="1457">
        <f>CSV_NII!AJ32*CSV_NII!AV32+CSV_NII!CR32*CSV_NII!DD32</f>
        <v>0</v>
      </c>
      <c r="EF32" s="1457" t="e">
        <f>CSV_NII!AK32*((CSV_NII!AW32-CSV_NII!AN32)*(CSV_NII!AB32/(CSV_NII!AB32+(CSV_NII!AC32/CSV_NII!AA32)))+(CSV_NII!AW32-CSV_NII!AO32)*((CSV_NII!AC32/CSV_NII!AA32)/(CSV_NII!AB32+(CSV_NII!AC32/CSV_NII!AA32))))+CSV_NII!CS32*((CSV_NII!DE32-CSV_NII!CV32)*(CSV_NII!CJ32/(CSV_NII!CJ32+(CSV_NII!CK32/CSV_NII!CI32)))+(CSV_NII!DE32-CSV_NII!CW32)*((CSV_NII!CK32/CSV_NII!CI32)/(CSV_NII!CJ32+(CSV_NII!CK32/CSV_NII!CI32))))</f>
        <v>#DIV/0!</v>
      </c>
      <c r="EG32" s="1457" t="e">
        <f>CSV_NII!AL32*((CSV_NII!AX32-CSV_NII!AQ32)*(CSV_NII!AE32/(CSV_NII!AE32+(CSV_NII!AF32/CSV_NII!AA32)))+(CSV_NII!AX32-CSV_NII!AR32)*((CSV_NII!AF32/CSV_NII!AA32)/(CSV_NII!AE32+(CSV_NII!AF32/CSV_NII!AA32))))+CSV_NII!CT32*((CSV_NII!DF32-CSV_NII!CY32)*(CSV_NII!CM32/(CSV_NII!CM32+(CSV_NII!CN32/CSV_NII!CI32)))+(CSV_NII!DF32-CSV_NII!CZ32)*(CSV_NII!CN32/CSV_NII!CI32)/(CSV_NII!CM32+(CSV_NII!CN32/CSV_NII!CI32)))</f>
        <v>#DIV/0!</v>
      </c>
      <c r="EH32" s="1457" t="e">
        <f>CSV_NII!AM32*((CSV_NII!AY32-CSV_NII!AT32)*(CSV_NII!AH32/(CSV_NII!AH32+(CSV_NII!AI32/CSV_NII!AA32)))+(CSV_NII!AY32-CSV_NII!AU32)*((CSV_NII!AI32/CSV_NII!AA32)/(CSV_NII!AH32+(CSV_NII!AI32/CSV_NII!AA32))))+CSV_NII!CU32*((CSV_NII!DG32-CSV_NII!DB32)*(CSV_NII!CP32/(CSV_NII!CP32+(CSV_NII!CQ32/CSV_NII!CI32)))+(CSV_NII!DG32-CSV_NII!DC32)*((CSV_NII!CQ32/CSV_NII!CI32)/(CSV_NII!CP32+(CSV_NII!CQ32/CSV_NII!CI32))))</f>
        <v>#DIV/0!</v>
      </c>
      <c r="EI32" s="1457" t="str">
        <f t="shared" si="26"/>
        <v/>
      </c>
      <c r="EJ32" s="1457" t="str">
        <f t="shared" ref="EJ32" si="59">IFERROR(SUM(DZ32:EB32)+EG32,"")</f>
        <v/>
      </c>
      <c r="EK32" s="1457" t="str">
        <f t="shared" si="2"/>
        <v/>
      </c>
      <c r="EL32" s="1457">
        <f>CSV_NII!AB32*CSV_NII!BC32+CSV_NII!CJ32*CSV_NII!DK32</f>
        <v>0</v>
      </c>
      <c r="EM32" s="1457">
        <f>CSV_NII!AC32*CSV_NII!BD32+CSV_NII!CK32*CSV_NII!DL32</f>
        <v>0</v>
      </c>
      <c r="EN32" s="1457">
        <f>CSV_NII!AD32*CSV_NII!BE32+CSV_NII!CL32*CSV_NII!DM32</f>
        <v>0</v>
      </c>
      <c r="EO32" s="1457">
        <f>CSV_NII!AE32*CSV_NII!BF32+CSV_NII!CM32*CSV_NII!DN32</f>
        <v>0</v>
      </c>
      <c r="EP32" s="1457">
        <f>CSV_NII!AF32*CSV_NII!BG32+CSV_NII!CN32*CSV_NII!DO32</f>
        <v>0</v>
      </c>
      <c r="EQ32" s="1457">
        <f>CSV_NII!AG32*CSV_NII!BH32+CSV_NII!CO32*CSV_NII!DP32</f>
        <v>0</v>
      </c>
      <c r="ER32" s="1457">
        <f>CSV_NII!AH32*CSV_NII!BI32+CSV_NII!CP32*CSV_NII!DQ32</f>
        <v>0</v>
      </c>
      <c r="ES32" s="1457">
        <f>CSV_NII!AI32*CSV_NII!BJ32+CSV_NII!CQ32*CSV_NII!DR32</f>
        <v>0</v>
      </c>
      <c r="ET32" s="1457">
        <f>CSV_NII!AJ32*CSV_NII!BK32+CSV_NII!CR32*CSV_NII!DS32</f>
        <v>0</v>
      </c>
      <c r="EU32" s="1457" t="e">
        <f>CSV_NII!AZ32*((CSV_NII!BL32-CSV_NII!BC32)*(CSV_NII!AB32/(CSV_NII!AB32+(CSV_NII!AC32/CSV_NII!AA32)))+(CSV_NII!BL32-CSV_NII!BD32)*((CSV_NII!AC32/CSV_NII!AA32)/(CSV_NII!AB32+(CSV_NII!AC32/CSV_NII!AA32))))+CSV_NII!DH32*((CSV_NII!DT32-CSV_NII!DK32)*(CSV_NII!CJ32/(CSV_NII!CJ32+(CSV_NII!CK32/CSV_NII!CI32)))+(CSV_NII!DT32-CSV_NII!DL32)*((CSV_NII!CK32/CSV_NII!CI32)/(CSV_NII!CJ32+(CSV_NII!CK32/CSV_NII!CI32))))</f>
        <v>#DIV/0!</v>
      </c>
      <c r="EV32" s="1457" t="e">
        <f>CSV_NII!BA32*((CSV_NII!BM32-CSV_NII!BF32)*(CSV_NII!AE32/(CSV_NII!AE32+(CSV_NII!AF32/CSV_NII!AA32)))+(CSV_NII!BM32-CSV_NII!BG32)*((CSV_NII!AF32/CSV_NII!AA32)/(CSV_NII!AE32+(CSV_NII!AF32/CSV_NII!AA32))))+CSV_NII!DI32*((CSV_NII!DU32-CSV_NII!DN32)*(CSV_NII!CM32/(CSV_NII!CM32+(CSV_NII!CN32/CSV_NII!CI32)))+(CSV_NII!DU32-CSV_NII!DO32)*((CSV_NII!CN32/CSV_NII!CI32)/(CSV_NII!CM32+(CSV_NII!CN32/CSV_NII!CI32))))</f>
        <v>#DIV/0!</v>
      </c>
      <c r="EW32" s="1457" t="e">
        <f>CSV_NII!BB32*((CSV_NII!BN32-CSV_NII!BI32)*(CSV_NII!AH32/(CSV_NII!AH32+(CSV_NII!AI32/CSV_NII!AA32)))+(CSV_NII!BN32-CSV_NII!BJ32)*((CSV_NII!AI32/CSV_NII!AA32)/(CSV_NII!AH32+(CSV_NII!AI32/CSV_NII!AA32))))+CSV_NII!CU32*((CSV_NII!DG32-CSV_NII!DQ32)*(CSV_NII!CP32/(CSV_NII!CP32+(CSV_NII!CQ32/CSV_NII!CI32)))+(CSV_NII!DG32-CSV_NII!DR32)*((CSV_NII!CQ32/CSV_NII!CI32)/(CSV_NII!CP32+(CSV_NII!CQ32/CSV_NII!CI32))))</f>
        <v>#DIV/0!</v>
      </c>
      <c r="EX32" s="1457" t="str">
        <f t="shared" si="3"/>
        <v/>
      </c>
      <c r="EY32" s="1485" t="str">
        <f t="shared" si="4"/>
        <v/>
      </c>
      <c r="EZ32" s="1486" t="str">
        <f t="shared" si="5"/>
        <v/>
      </c>
    </row>
    <row r="33" spans="2:156" ht="12" customHeight="1">
      <c r="B33" s="1395">
        <v>25</v>
      </c>
      <c r="C33" s="1467" t="s">
        <v>49</v>
      </c>
      <c r="D33" s="1467" t="s">
        <v>49</v>
      </c>
      <c r="E33" s="1467" t="s">
        <v>80</v>
      </c>
      <c r="F33" s="1468" t="s">
        <v>890</v>
      </c>
      <c r="G33" s="1468" t="s">
        <v>1324</v>
      </c>
      <c r="H33" s="1468" t="s">
        <v>1173</v>
      </c>
      <c r="I33" s="1469" t="str">
        <f>CONCATENATE(E33," - ",F33," - ",G33,IF(ISBLANK(H33),"",CONCATENATE(" - ",H33)))</f>
        <v>Assets - Derivatives - Hedge accounting - Cash flow hedge</v>
      </c>
      <c r="J33" s="1469" t="s">
        <v>925</v>
      </c>
      <c r="K33" s="1451"/>
      <c r="L33" s="1447"/>
      <c r="M33" s="1448"/>
      <c r="N33" s="1447"/>
      <c r="O33" s="1448"/>
      <c r="P33" s="2592"/>
      <c r="Q33" s="1370"/>
      <c r="R33" s="2589"/>
      <c r="S33" s="1451"/>
      <c r="T33" s="1447"/>
      <c r="U33" s="1447"/>
      <c r="V33" s="2434"/>
      <c r="W33" s="1370"/>
      <c r="X33" s="2589"/>
      <c r="Y33" s="1370"/>
      <c r="Z33" s="2589"/>
      <c r="AA33" s="1451"/>
      <c r="AB33" s="2582">
        <f t="shared" si="7"/>
        <v>0</v>
      </c>
      <c r="AC33" s="2582">
        <f t="shared" si="8"/>
        <v>0</v>
      </c>
      <c r="AD33" s="2583">
        <f t="shared" si="9"/>
        <v>0</v>
      </c>
      <c r="AE33" s="2584">
        <f t="shared" si="10"/>
        <v>0</v>
      </c>
      <c r="AF33" s="2582">
        <f t="shared" si="11"/>
        <v>0</v>
      </c>
      <c r="AG33" s="2585">
        <f t="shared" si="12"/>
        <v>0</v>
      </c>
      <c r="AH33" s="2584">
        <f t="shared" si="13"/>
        <v>0</v>
      </c>
      <c r="AI33" s="2582">
        <f t="shared" si="14"/>
        <v>0</v>
      </c>
      <c r="AJ33" s="2585">
        <f t="shared" si="15"/>
        <v>0</v>
      </c>
      <c r="AK33" s="1370"/>
      <c r="AL33" s="1447"/>
      <c r="AM33" s="2589"/>
      <c r="AN33" s="2586"/>
      <c r="AO33" s="1448"/>
      <c r="AP33" s="2579"/>
      <c r="AQ33" s="2586"/>
      <c r="AR33" s="1448"/>
      <c r="AS33" s="2588"/>
      <c r="AT33" s="2586"/>
      <c r="AU33" s="1450"/>
      <c r="AV33" s="2588"/>
      <c r="AW33" s="2593"/>
      <c r="AX33" s="1243"/>
      <c r="AY33" s="1459"/>
      <c r="AZ33" s="1370"/>
      <c r="BA33" s="1447"/>
      <c r="BB33" s="2589"/>
      <c r="BC33" s="2586"/>
      <c r="BD33" s="1448"/>
      <c r="BE33" s="2579"/>
      <c r="BF33" s="2586"/>
      <c r="BG33" s="1448"/>
      <c r="BH33" s="2588"/>
      <c r="BI33" s="2586"/>
      <c r="BJ33" s="1450"/>
      <c r="BK33" s="2588"/>
      <c r="BL33" s="2594"/>
      <c r="BM33" s="1243"/>
      <c r="BN33" s="1458"/>
      <c r="BO33" s="1370"/>
      <c r="BP33" s="1447"/>
      <c r="BQ33" s="1448"/>
      <c r="BR33" s="1447"/>
      <c r="BS33" s="1448"/>
      <c r="BT33" s="1452"/>
      <c r="BU33" s="2595"/>
      <c r="BV33" s="1370"/>
      <c r="BW33" s="2588"/>
      <c r="BX33" s="1370"/>
      <c r="BY33" s="1447"/>
      <c r="BZ33" s="1447"/>
      <c r="CA33" s="1449"/>
      <c r="CB33" s="2052"/>
      <c r="CC33" s="1370"/>
      <c r="CD33" s="1447"/>
      <c r="CE33" s="2052"/>
      <c r="CF33" s="1370"/>
      <c r="CG33" s="1447"/>
      <c r="CH33" s="2052"/>
      <c r="CI33" s="1481"/>
      <c r="CJ33" s="2582">
        <f t="shared" si="16"/>
        <v>0</v>
      </c>
      <c r="CK33" s="2582">
        <f t="shared" si="17"/>
        <v>0</v>
      </c>
      <c r="CL33" s="2585">
        <f t="shared" si="18"/>
        <v>0</v>
      </c>
      <c r="CM33" s="2584">
        <f t="shared" si="19"/>
        <v>0</v>
      </c>
      <c r="CN33" s="2582">
        <f t="shared" si="20"/>
        <v>0</v>
      </c>
      <c r="CO33" s="2585">
        <f t="shared" si="21"/>
        <v>0</v>
      </c>
      <c r="CP33" s="2584">
        <f t="shared" si="22"/>
        <v>0</v>
      </c>
      <c r="CQ33" s="2582">
        <f t="shared" si="23"/>
        <v>0</v>
      </c>
      <c r="CR33" s="2585">
        <f t="shared" si="24"/>
        <v>0</v>
      </c>
      <c r="CS33" s="1370"/>
      <c r="CT33" s="1447"/>
      <c r="CU33" s="2589"/>
      <c r="CV33" s="2586"/>
      <c r="CW33" s="1448"/>
      <c r="CX33" s="2579"/>
      <c r="CY33" s="2586"/>
      <c r="CZ33" s="1448"/>
      <c r="DA33" s="2588"/>
      <c r="DB33" s="2586"/>
      <c r="DC33" s="1450"/>
      <c r="DD33" s="2588"/>
      <c r="DE33" s="2587"/>
      <c r="DF33" s="1450"/>
      <c r="DG33" s="2588"/>
      <c r="DH33" s="1370"/>
      <c r="DI33" s="1447"/>
      <c r="DJ33" s="2589"/>
      <c r="DK33" s="2586"/>
      <c r="DL33" s="1448"/>
      <c r="DM33" s="2579"/>
      <c r="DN33" s="2586"/>
      <c r="DO33" s="1448"/>
      <c r="DP33" s="2588"/>
      <c r="DQ33" s="2586"/>
      <c r="DR33" s="1450"/>
      <c r="DS33" s="2588"/>
      <c r="DT33" s="2596"/>
      <c r="DU33" s="1460"/>
      <c r="DV33" s="1461"/>
      <c r="DW33" s="1454">
        <f>CSV_NII!AB33*CSV_NII!AN33+CSV_NII!CJ33*CSV_NII!CV33</f>
        <v>0</v>
      </c>
      <c r="DX33" s="1455">
        <f>CSV_NII!AC33*CSV_NII!AO33+CSV_NII!CK33*CSV_NII!CW33</f>
        <v>0</v>
      </c>
      <c r="DY33" s="1455">
        <f>CSV_NII!AD33*CSV_NII!AP33+CSV_NII!CL33*CSV_NII!CX33</f>
        <v>0</v>
      </c>
      <c r="DZ33" s="1455">
        <f>CSV_NII!AE33*CSV_NII!AQ33+CSV_NII!CM33*CSV_NII!CY33</f>
        <v>0</v>
      </c>
      <c r="EA33" s="1455">
        <f>CSV_NII!AF33*CSV_NII!AR33+CSV_NII!CN33*CSV_NII!CZ33</f>
        <v>0</v>
      </c>
      <c r="EB33" s="1455">
        <f>CSV_NII!AG33*CSV_NII!AS33+CSV_NII!CO33*CSV_NII!DA33</f>
        <v>0</v>
      </c>
      <c r="EC33" s="1455">
        <f>CSV_NII!AH33*CSV_NII!AT33+CSV_NII!CP33*CSV_NII!DB33</f>
        <v>0</v>
      </c>
      <c r="ED33" s="1455">
        <f>CSV_NII!AI33*CSV_NII!AU33+CSV_NII!CQ33*CSV_NII!DC33</f>
        <v>0</v>
      </c>
      <c r="EE33" s="1455">
        <f>CSV_NII!AJ33*CSV_NII!AV33+CSV_NII!CR33*CSV_NII!DD33</f>
        <v>0</v>
      </c>
      <c r="EF33" s="1455" t="e">
        <f>CSV_NII!AK33*((CSV_NII!AW33-CSV_NII!AN33)*(CSV_NII!AB33/(CSV_NII!AB33+(CSV_NII!AC33/CSV_NII!AA33)))+(CSV_NII!AW33-CSV_NII!AO33)*((CSV_NII!AC33/CSV_NII!AA33)/(CSV_NII!AB33+(CSV_NII!AC33/CSV_NII!AA33))))+CSV_NII!CS33*((CSV_NII!DE33-CSV_NII!CV33)*(CSV_NII!CJ33/(CSV_NII!CJ33+(CSV_NII!CK33/CSV_NII!CI33)))+(CSV_NII!DE33-CSV_NII!CW33)*((CSV_NII!CK33/CSV_NII!CI33)/(CSV_NII!CJ33+(CSV_NII!CK33/CSV_NII!CI33))))</f>
        <v>#DIV/0!</v>
      </c>
      <c r="EG33" s="1455" t="e">
        <f>CSV_NII!AL33*((CSV_NII!AX33-CSV_NII!AQ33)*(CSV_NII!AE33/(CSV_NII!AE33+(CSV_NII!AF33/CSV_NII!AA33)))+(CSV_NII!AX33-CSV_NII!AR33)*((CSV_NII!AF33/CSV_NII!AA33)/(CSV_NII!AE33+(CSV_NII!AF33/CSV_NII!AA33))))+CSV_NII!CT33*((CSV_NII!DF33-CSV_NII!CY33)*(CSV_NII!CM33/(CSV_NII!CM33+(CSV_NII!CN33/CSV_NII!CI33)))+(CSV_NII!DF33-CSV_NII!CZ33)*(CSV_NII!CN33/CSV_NII!CI33)/(CSV_NII!CM33+(CSV_NII!CN33/CSV_NII!CI33)))</f>
        <v>#DIV/0!</v>
      </c>
      <c r="EH33" s="1455" t="e">
        <f>CSV_NII!AM33*((CSV_NII!AY33-CSV_NII!AT33)*(CSV_NII!AH33/(CSV_NII!AH33+(CSV_NII!AI33/CSV_NII!AA33)))+(CSV_NII!AY33-CSV_NII!AU33)*((CSV_NII!AI33/CSV_NII!AA33)/(CSV_NII!AH33+(CSV_NII!AI33/CSV_NII!AA33))))+CSV_NII!CU33*((CSV_NII!DG33-CSV_NII!DB33)*(CSV_NII!CP33/(CSV_NII!CP33+(CSV_NII!CQ33/CSV_NII!CI33)))+(CSV_NII!DG33-CSV_NII!DC33)*((CSV_NII!CQ33/CSV_NII!CI33)/(CSV_NII!CP33+(CSV_NII!CQ33/CSV_NII!CI33))))</f>
        <v>#DIV/0!</v>
      </c>
      <c r="EI33" s="1455" t="str">
        <f t="shared" si="26"/>
        <v/>
      </c>
      <c r="EJ33" s="1455" t="str">
        <f t="shared" si="1"/>
        <v/>
      </c>
      <c r="EK33" s="1455" t="str">
        <f t="shared" si="2"/>
        <v/>
      </c>
      <c r="EL33" s="1455">
        <f>CSV_NII!AB33*CSV_NII!BC33+CSV_NII!CJ33*CSV_NII!DK33</f>
        <v>0</v>
      </c>
      <c r="EM33" s="1455">
        <f>CSV_NII!AC33*CSV_NII!BD33+CSV_NII!CK33*CSV_NII!DL33</f>
        <v>0</v>
      </c>
      <c r="EN33" s="1455">
        <f>CSV_NII!AD33*CSV_NII!BE33+CSV_NII!CL33*CSV_NII!DM33</f>
        <v>0</v>
      </c>
      <c r="EO33" s="1455">
        <f>CSV_NII!AE33*CSV_NII!BF33+CSV_NII!CM33*CSV_NII!DN33</f>
        <v>0</v>
      </c>
      <c r="EP33" s="1455">
        <f>CSV_NII!AF33*CSV_NII!BG33+CSV_NII!CN33*CSV_NII!DO33</f>
        <v>0</v>
      </c>
      <c r="EQ33" s="1455">
        <f>CSV_NII!AG33*CSV_NII!BH33+CSV_NII!CO33*CSV_NII!DP33</f>
        <v>0</v>
      </c>
      <c r="ER33" s="1455">
        <f>CSV_NII!AH33*CSV_NII!BI33+CSV_NII!CP33*CSV_NII!DQ33</f>
        <v>0</v>
      </c>
      <c r="ES33" s="1455">
        <f>CSV_NII!AI33*CSV_NII!BJ33+CSV_NII!CQ33*CSV_NII!DR33</f>
        <v>0</v>
      </c>
      <c r="ET33" s="1455">
        <f>CSV_NII!AJ33*CSV_NII!BK33+CSV_NII!CR33*CSV_NII!DS33</f>
        <v>0</v>
      </c>
      <c r="EU33" s="1455" t="e">
        <f>CSV_NII!AZ33*((CSV_NII!BL33-CSV_NII!BC33)*(CSV_NII!AB33/(CSV_NII!AB33+(CSV_NII!AC33/CSV_NII!AA33)))+(CSV_NII!BL33-CSV_NII!BD33)*((CSV_NII!AC33/CSV_NII!AA33)/(CSV_NII!AB33+(CSV_NII!AC33/CSV_NII!AA33))))+CSV_NII!DH33*((CSV_NII!DT33-CSV_NII!DK33)*(CSV_NII!CJ33/(CSV_NII!CJ33+(CSV_NII!CK33/CSV_NII!CI33)))+(CSV_NII!DT33-CSV_NII!DL33)*((CSV_NII!CK33/CSV_NII!CI33)/(CSV_NII!CJ33+(CSV_NII!CK33/CSV_NII!CI33))))</f>
        <v>#DIV/0!</v>
      </c>
      <c r="EV33" s="1455" t="e">
        <f>CSV_NII!BA33*((CSV_NII!BM33-CSV_NII!BF33)*(CSV_NII!AE33/(CSV_NII!AE33+(CSV_NII!AF33/CSV_NII!AA33)))+(CSV_NII!BM33-CSV_NII!BG33)*((CSV_NII!AF33/CSV_NII!AA33)/(CSV_NII!AE33+(CSV_NII!AF33/CSV_NII!AA33))))+CSV_NII!DI33*((CSV_NII!DU33-CSV_NII!DN33)*(CSV_NII!CM33/(CSV_NII!CM33+(CSV_NII!CN33/CSV_NII!CI33)))+(CSV_NII!DU33-CSV_NII!DO33)*((CSV_NII!CN33/CSV_NII!CI33)/(CSV_NII!CM33+(CSV_NII!CN33/CSV_NII!CI33))))</f>
        <v>#DIV/0!</v>
      </c>
      <c r="EW33" s="1455" t="e">
        <f>CSV_NII!BB33*((CSV_NII!BN33-CSV_NII!BI33)*(CSV_NII!AH33/(CSV_NII!AH33+(CSV_NII!AI33/CSV_NII!AA33)))+(CSV_NII!BN33-CSV_NII!BJ33)*((CSV_NII!AI33/CSV_NII!AA33)/(CSV_NII!AH33+(CSV_NII!AI33/CSV_NII!AA33))))+CSV_NII!CU33*((CSV_NII!DG33-CSV_NII!DQ33)*(CSV_NII!CP33/(CSV_NII!CP33+(CSV_NII!CQ33/CSV_NII!CI33)))+(CSV_NII!DG33-CSV_NII!DR33)*((CSV_NII!CQ33/CSV_NII!CI33)/(CSV_NII!CP33+(CSV_NII!CQ33/CSV_NII!CI33))))</f>
        <v>#DIV/0!</v>
      </c>
      <c r="EX33" s="1457" t="str">
        <f t="shared" si="3"/>
        <v/>
      </c>
      <c r="EY33" s="1485" t="str">
        <f t="shared" si="4"/>
        <v/>
      </c>
      <c r="EZ33" s="1486" t="str">
        <f t="shared" si="5"/>
        <v/>
      </c>
    </row>
    <row r="34" spans="2:156" ht="13.5" thickBot="1">
      <c r="B34" s="1395">
        <v>26</v>
      </c>
      <c r="C34" s="1467" t="s">
        <v>49</v>
      </c>
      <c r="D34" s="1467" t="s">
        <v>49</v>
      </c>
      <c r="E34" s="1467" t="s">
        <v>80</v>
      </c>
      <c r="F34" s="1468" t="s">
        <v>890</v>
      </c>
      <c r="G34" s="1468" t="s">
        <v>1324</v>
      </c>
      <c r="H34" s="1468" t="s">
        <v>1173</v>
      </c>
      <c r="I34" s="1469" t="str">
        <f t="shared" si="0"/>
        <v>Assets - Derivatives - Hedge accounting - Cash flow hedge</v>
      </c>
      <c r="J34" s="1469" t="s">
        <v>82</v>
      </c>
      <c r="K34" s="1466">
        <f>K33</f>
        <v>0</v>
      </c>
      <c r="L34" s="1466">
        <f>L33</f>
        <v>0</v>
      </c>
      <c r="M34" s="1450"/>
      <c r="N34" s="1466">
        <f>N33</f>
        <v>0</v>
      </c>
      <c r="O34" s="1450"/>
      <c r="P34" s="2577">
        <f>P33</f>
        <v>0</v>
      </c>
      <c r="Q34" s="2578">
        <f>Q33</f>
        <v>0</v>
      </c>
      <c r="R34" s="2579"/>
      <c r="S34" s="1466">
        <f>S33</f>
        <v>0</v>
      </c>
      <c r="T34" s="1244">
        <f t="shared" ref="T34:AA34" si="60">T33</f>
        <v>0</v>
      </c>
      <c r="U34" s="1244">
        <f t="shared" si="60"/>
        <v>0</v>
      </c>
      <c r="V34" s="2580">
        <f t="shared" si="60"/>
        <v>0</v>
      </c>
      <c r="W34" s="2578">
        <f t="shared" si="60"/>
        <v>0</v>
      </c>
      <c r="X34" s="2581">
        <f t="shared" si="60"/>
        <v>0</v>
      </c>
      <c r="Y34" s="2578">
        <f t="shared" si="60"/>
        <v>0</v>
      </c>
      <c r="Z34" s="2581">
        <f t="shared" si="60"/>
        <v>0</v>
      </c>
      <c r="AA34" s="1466">
        <f t="shared" si="60"/>
        <v>0</v>
      </c>
      <c r="AB34" s="2582">
        <f t="shared" si="7"/>
        <v>0</v>
      </c>
      <c r="AC34" s="2582">
        <f t="shared" si="8"/>
        <v>0</v>
      </c>
      <c r="AD34" s="2583">
        <f t="shared" si="9"/>
        <v>0</v>
      </c>
      <c r="AE34" s="2584">
        <f t="shared" si="10"/>
        <v>0</v>
      </c>
      <c r="AF34" s="2582">
        <f t="shared" si="11"/>
        <v>0</v>
      </c>
      <c r="AG34" s="2585">
        <f t="shared" si="12"/>
        <v>0</v>
      </c>
      <c r="AH34" s="2584">
        <f t="shared" si="13"/>
        <v>0</v>
      </c>
      <c r="AI34" s="2582">
        <f t="shared" si="14"/>
        <v>0</v>
      </c>
      <c r="AJ34" s="2585">
        <f t="shared" si="15"/>
        <v>0</v>
      </c>
      <c r="AK34" s="2578">
        <f>AK33</f>
        <v>0</v>
      </c>
      <c r="AL34" s="1244">
        <f>AL33</f>
        <v>0</v>
      </c>
      <c r="AM34" s="2581">
        <f>AM33</f>
        <v>0</v>
      </c>
      <c r="AN34" s="2586"/>
      <c r="AO34" s="1448"/>
      <c r="AP34" s="2579"/>
      <c r="AQ34" s="2586"/>
      <c r="AR34" s="1448"/>
      <c r="AS34" s="2579"/>
      <c r="AT34" s="2586"/>
      <c r="AU34" s="1448"/>
      <c r="AV34" s="2579"/>
      <c r="AW34" s="2587"/>
      <c r="AX34" s="1450"/>
      <c r="AY34" s="2588"/>
      <c r="AZ34" s="2578">
        <f>AZ33</f>
        <v>0</v>
      </c>
      <c r="BA34" s="1244">
        <f>BA33</f>
        <v>0</v>
      </c>
      <c r="BB34" s="2581">
        <f>BB33</f>
        <v>0</v>
      </c>
      <c r="BC34" s="2586"/>
      <c r="BD34" s="1447"/>
      <c r="BE34" s="2589"/>
      <c r="BF34" s="2586"/>
      <c r="BG34" s="1447"/>
      <c r="BH34" s="2589"/>
      <c r="BI34" s="2586"/>
      <c r="BJ34" s="1447"/>
      <c r="BK34" s="2589"/>
      <c r="BL34" s="2590"/>
      <c r="BM34" s="1450"/>
      <c r="BN34" s="1462"/>
      <c r="BO34" s="2578">
        <f>BO33</f>
        <v>0</v>
      </c>
      <c r="BP34" s="1244">
        <f>BP33</f>
        <v>0</v>
      </c>
      <c r="BQ34" s="1448"/>
      <c r="BR34" s="1244">
        <f>BR33</f>
        <v>0</v>
      </c>
      <c r="BS34" s="1450"/>
      <c r="BT34" s="1822"/>
      <c r="BU34" s="2591"/>
      <c r="BV34" s="2578">
        <f>BV33</f>
        <v>0</v>
      </c>
      <c r="BW34" s="2588"/>
      <c r="BX34" s="1370"/>
      <c r="BY34" s="1244">
        <f>BX34</f>
        <v>0</v>
      </c>
      <c r="BZ34" s="1453"/>
      <c r="CA34" s="1453"/>
      <c r="CB34" s="2589"/>
      <c r="CC34" s="1453"/>
      <c r="CD34" s="1453"/>
      <c r="CE34" s="2589"/>
      <c r="CF34" s="1453"/>
      <c r="CG34" s="1453"/>
      <c r="CH34" s="2589"/>
      <c r="CI34" s="1481"/>
      <c r="CJ34" s="2582">
        <f t="shared" si="16"/>
        <v>0</v>
      </c>
      <c r="CK34" s="2582">
        <f t="shared" si="17"/>
        <v>0</v>
      </c>
      <c r="CL34" s="2585">
        <f t="shared" si="18"/>
        <v>0</v>
      </c>
      <c r="CM34" s="2584">
        <f t="shared" si="19"/>
        <v>0</v>
      </c>
      <c r="CN34" s="2582">
        <f t="shared" si="20"/>
        <v>0</v>
      </c>
      <c r="CO34" s="2585">
        <f t="shared" si="21"/>
        <v>0</v>
      </c>
      <c r="CP34" s="2584">
        <f t="shared" si="22"/>
        <v>0</v>
      </c>
      <c r="CQ34" s="2582">
        <f t="shared" si="23"/>
        <v>0</v>
      </c>
      <c r="CR34" s="2585">
        <f t="shared" si="24"/>
        <v>0</v>
      </c>
      <c r="CS34" s="2578">
        <f>CS33</f>
        <v>0</v>
      </c>
      <c r="CT34" s="1244">
        <f t="shared" ref="CT34:CU34" si="61">CT33</f>
        <v>0</v>
      </c>
      <c r="CU34" s="2581">
        <f t="shared" si="61"/>
        <v>0</v>
      </c>
      <c r="CV34" s="2586"/>
      <c r="CW34" s="1477"/>
      <c r="CX34" s="2588"/>
      <c r="CY34" s="2586"/>
      <c r="CZ34" s="1477"/>
      <c r="DA34" s="2588"/>
      <c r="DB34" s="2586"/>
      <c r="DC34" s="1480"/>
      <c r="DD34" s="2588"/>
      <c r="DE34" s="2587"/>
      <c r="DF34" s="1450"/>
      <c r="DG34" s="2588"/>
      <c r="DH34" s="2578">
        <f>DH33</f>
        <v>0</v>
      </c>
      <c r="DI34" s="1244">
        <f>DI33</f>
        <v>0</v>
      </c>
      <c r="DJ34" s="2581">
        <f>DJ33</f>
        <v>0</v>
      </c>
      <c r="DK34" s="2586"/>
      <c r="DL34" s="1477"/>
      <c r="DM34" s="2588"/>
      <c r="DN34" s="2586"/>
      <c r="DO34" s="1477"/>
      <c r="DP34" s="2588"/>
      <c r="DQ34" s="2586"/>
      <c r="DR34" s="1480"/>
      <c r="DS34" s="2588"/>
      <c r="DT34" s="2590"/>
      <c r="DU34" s="1450"/>
      <c r="DV34" s="1450"/>
      <c r="DW34" s="1456">
        <f>CSV_NII!AB34*CSV_NII!AN34+CSV_NII!CJ34*CSV_NII!CV34</f>
        <v>0</v>
      </c>
      <c r="DX34" s="1457">
        <f>CSV_NII!AC34*CSV_NII!AO34+CSV_NII!CK34*CSV_NII!CW34</f>
        <v>0</v>
      </c>
      <c r="DY34" s="1457">
        <f>CSV_NII!AD34*CSV_NII!AP34+CSV_NII!CL34*CSV_NII!CX34</f>
        <v>0</v>
      </c>
      <c r="DZ34" s="1457">
        <f>CSV_NII!AE34*CSV_NII!AQ34+CSV_NII!CM34*CSV_NII!CY34</f>
        <v>0</v>
      </c>
      <c r="EA34" s="1457">
        <f>CSV_NII!AF34*CSV_NII!AR34+CSV_NII!CN34*CSV_NII!CZ34</f>
        <v>0</v>
      </c>
      <c r="EB34" s="1457">
        <f>CSV_NII!AG34*CSV_NII!AS34+CSV_NII!CO34*CSV_NII!DA34</f>
        <v>0</v>
      </c>
      <c r="EC34" s="1457">
        <f>CSV_NII!AH34*CSV_NII!AT34+CSV_NII!CP34*CSV_NII!DB34</f>
        <v>0</v>
      </c>
      <c r="ED34" s="1457">
        <f>CSV_NII!AI34*CSV_NII!AU34+CSV_NII!CQ34*CSV_NII!DC34</f>
        <v>0</v>
      </c>
      <c r="EE34" s="1457">
        <f>CSV_NII!AJ34*CSV_NII!AV34+CSV_NII!CR34*CSV_NII!DD34</f>
        <v>0</v>
      </c>
      <c r="EF34" s="1457" t="e">
        <f>CSV_NII!AK34*((CSV_NII!AW34-CSV_NII!AN34)*(CSV_NII!AB34/(CSV_NII!AB34+(CSV_NII!AC34/CSV_NII!AA34)))+(CSV_NII!AW34-CSV_NII!AO34)*((CSV_NII!AC34/CSV_NII!AA34)/(CSV_NII!AB34+(CSV_NII!AC34/CSV_NII!AA34))))+CSV_NII!CS34*((CSV_NII!DE34-CSV_NII!CV34)*(CSV_NII!CJ34/(CSV_NII!CJ34+(CSV_NII!CK34/CSV_NII!CI34)))+(CSV_NII!DE34-CSV_NII!CW34)*((CSV_NII!CK34/CSV_NII!CI34)/(CSV_NII!CJ34+(CSV_NII!CK34/CSV_NII!CI34))))</f>
        <v>#DIV/0!</v>
      </c>
      <c r="EG34" s="1457" t="e">
        <f>CSV_NII!AL34*((CSV_NII!AX34-CSV_NII!AQ34)*(CSV_NII!AE34/(CSV_NII!AE34+(CSV_NII!AF34/CSV_NII!AA34)))+(CSV_NII!AX34-CSV_NII!AR34)*((CSV_NII!AF34/CSV_NII!AA34)/(CSV_NII!AE34+(CSV_NII!AF34/CSV_NII!AA34))))+CSV_NII!CT34*((CSV_NII!DF34-CSV_NII!CY34)*(CSV_NII!CM34/(CSV_NII!CM34+(CSV_NII!CN34/CSV_NII!CI34)))+(CSV_NII!DF34-CSV_NII!CZ34)*(CSV_NII!CN34/CSV_NII!CI34)/(CSV_NII!CM34+(CSV_NII!CN34/CSV_NII!CI34)))</f>
        <v>#DIV/0!</v>
      </c>
      <c r="EH34" s="1457" t="e">
        <f>CSV_NII!AM34*((CSV_NII!AY34-CSV_NII!AT34)*(CSV_NII!AH34/(CSV_NII!AH34+(CSV_NII!AI34/CSV_NII!AA34)))+(CSV_NII!AY34-CSV_NII!AU34)*((CSV_NII!AI34/CSV_NII!AA34)/(CSV_NII!AH34+(CSV_NII!AI34/CSV_NII!AA34))))+CSV_NII!CU34*((CSV_NII!DG34-CSV_NII!DB34)*(CSV_NII!CP34/(CSV_NII!CP34+(CSV_NII!CQ34/CSV_NII!CI34)))+(CSV_NII!DG34-CSV_NII!DC34)*((CSV_NII!CQ34/CSV_NII!CI34)/(CSV_NII!CP34+(CSV_NII!CQ34/CSV_NII!CI34))))</f>
        <v>#DIV/0!</v>
      </c>
      <c r="EI34" s="1457" t="str">
        <f t="shared" si="26"/>
        <v/>
      </c>
      <c r="EJ34" s="1457" t="str">
        <f t="shared" ref="EJ34" si="62">IFERROR(SUM(DZ34:EB34)+EG34,"")</f>
        <v/>
      </c>
      <c r="EK34" s="1457" t="str">
        <f t="shared" si="2"/>
        <v/>
      </c>
      <c r="EL34" s="1457">
        <f>CSV_NII!AB34*CSV_NII!BC34+CSV_NII!CJ34*CSV_NII!DK34</f>
        <v>0</v>
      </c>
      <c r="EM34" s="1457">
        <f>CSV_NII!AC34*CSV_NII!BD34+CSV_NII!CK34*CSV_NII!DL34</f>
        <v>0</v>
      </c>
      <c r="EN34" s="1457">
        <f>CSV_NII!AD34*CSV_NII!BE34+CSV_NII!CL34*CSV_NII!DM34</f>
        <v>0</v>
      </c>
      <c r="EO34" s="1457">
        <f>CSV_NII!AE34*CSV_NII!BF34+CSV_NII!CM34*CSV_NII!DN34</f>
        <v>0</v>
      </c>
      <c r="EP34" s="1457">
        <f>CSV_NII!AF34*CSV_NII!BG34+CSV_NII!CN34*CSV_NII!DO34</f>
        <v>0</v>
      </c>
      <c r="EQ34" s="1457">
        <f>CSV_NII!AG34*CSV_NII!BH34+CSV_NII!CO34*CSV_NII!DP34</f>
        <v>0</v>
      </c>
      <c r="ER34" s="1457">
        <f>CSV_NII!AH34*CSV_NII!BI34+CSV_NII!CP34*CSV_NII!DQ34</f>
        <v>0</v>
      </c>
      <c r="ES34" s="1457">
        <f>CSV_NII!AI34*CSV_NII!BJ34+CSV_NII!CQ34*CSV_NII!DR34</f>
        <v>0</v>
      </c>
      <c r="ET34" s="1457">
        <f>CSV_NII!AJ34*CSV_NII!BK34+CSV_NII!CR34*CSV_NII!DS34</f>
        <v>0</v>
      </c>
      <c r="EU34" s="1457" t="e">
        <f>CSV_NII!AZ34*((CSV_NII!BL34-CSV_NII!BC34)*(CSV_NII!AB34/(CSV_NII!AB34+(CSV_NII!AC34/CSV_NII!AA34)))+(CSV_NII!BL34-CSV_NII!BD34)*((CSV_NII!AC34/CSV_NII!AA34)/(CSV_NII!AB34+(CSV_NII!AC34/CSV_NII!AA34))))+CSV_NII!DH34*((CSV_NII!DT34-CSV_NII!DK34)*(CSV_NII!CJ34/(CSV_NII!CJ34+(CSV_NII!CK34/CSV_NII!CI34)))+(CSV_NII!DT34-CSV_NII!DL34)*((CSV_NII!CK34/CSV_NII!CI34)/(CSV_NII!CJ34+(CSV_NII!CK34/CSV_NII!CI34))))</f>
        <v>#DIV/0!</v>
      </c>
      <c r="EV34" s="1457" t="e">
        <f>CSV_NII!BA34*((CSV_NII!BM34-CSV_NII!BF34)*(CSV_NII!AE34/(CSV_NII!AE34+(CSV_NII!AF34/CSV_NII!AA34)))+(CSV_NII!BM34-CSV_NII!BG34)*((CSV_NII!AF34/CSV_NII!AA34)/(CSV_NII!AE34+(CSV_NII!AF34/CSV_NII!AA34))))+CSV_NII!DI34*((CSV_NII!DU34-CSV_NII!DN34)*(CSV_NII!CM34/(CSV_NII!CM34+(CSV_NII!CN34/CSV_NII!CI34)))+(CSV_NII!DU34-CSV_NII!DO34)*((CSV_NII!CN34/CSV_NII!CI34)/(CSV_NII!CM34+(CSV_NII!CN34/CSV_NII!CI34))))</f>
        <v>#DIV/0!</v>
      </c>
      <c r="EW34" s="1457" t="e">
        <f>CSV_NII!BB34*((CSV_NII!BN34-CSV_NII!BI34)*(CSV_NII!AH34/(CSV_NII!AH34+(CSV_NII!AI34/CSV_NII!AA34)))+(CSV_NII!BN34-CSV_NII!BJ34)*((CSV_NII!AI34/CSV_NII!AA34)/(CSV_NII!AH34+(CSV_NII!AI34/CSV_NII!AA34))))+CSV_NII!CU34*((CSV_NII!DG34-CSV_NII!DQ34)*(CSV_NII!CP34/(CSV_NII!CP34+(CSV_NII!CQ34/CSV_NII!CI34)))+(CSV_NII!DG34-CSV_NII!DR34)*((CSV_NII!CQ34/CSV_NII!CI34)/(CSV_NII!CP34+(CSV_NII!CQ34/CSV_NII!CI34))))</f>
        <v>#DIV/0!</v>
      </c>
      <c r="EX34" s="1457" t="str">
        <f t="shared" si="3"/>
        <v/>
      </c>
      <c r="EY34" s="1485" t="str">
        <f t="shared" si="4"/>
        <v/>
      </c>
      <c r="EZ34" s="1486" t="str">
        <f t="shared" si="5"/>
        <v/>
      </c>
    </row>
    <row r="35" spans="2:156" ht="12.75">
      <c r="B35" s="1395">
        <v>27</v>
      </c>
      <c r="C35" s="1467" t="s">
        <v>49</v>
      </c>
      <c r="D35" s="1467" t="s">
        <v>49</v>
      </c>
      <c r="E35" s="1467" t="s">
        <v>80</v>
      </c>
      <c r="F35" s="1468" t="s">
        <v>890</v>
      </c>
      <c r="G35" s="1468" t="s">
        <v>1324</v>
      </c>
      <c r="H35" s="1468" t="s">
        <v>1174</v>
      </c>
      <c r="I35" s="1469" t="str">
        <f t="shared" si="0"/>
        <v>Assets - Derivatives - Hedge accounting - Fair value hedge</v>
      </c>
      <c r="J35" s="1469" t="s">
        <v>925</v>
      </c>
      <c r="K35" s="1451"/>
      <c r="L35" s="1447"/>
      <c r="M35" s="1448"/>
      <c r="N35" s="1447"/>
      <c r="O35" s="1448"/>
      <c r="P35" s="2592"/>
      <c r="Q35" s="1370"/>
      <c r="R35" s="2589"/>
      <c r="S35" s="1451"/>
      <c r="T35" s="1447"/>
      <c r="U35" s="1447"/>
      <c r="V35" s="2434"/>
      <c r="W35" s="1370"/>
      <c r="X35" s="2589"/>
      <c r="Y35" s="1370"/>
      <c r="Z35" s="2589"/>
      <c r="AA35" s="1451"/>
      <c r="AB35" s="2582">
        <f t="shared" si="7"/>
        <v>0</v>
      </c>
      <c r="AC35" s="2582">
        <f t="shared" si="8"/>
        <v>0</v>
      </c>
      <c r="AD35" s="2583">
        <f t="shared" si="9"/>
        <v>0</v>
      </c>
      <c r="AE35" s="2584">
        <f t="shared" si="10"/>
        <v>0</v>
      </c>
      <c r="AF35" s="2582">
        <f t="shared" si="11"/>
        <v>0</v>
      </c>
      <c r="AG35" s="2585">
        <f t="shared" si="12"/>
        <v>0</v>
      </c>
      <c r="AH35" s="2584">
        <f t="shared" si="13"/>
        <v>0</v>
      </c>
      <c r="AI35" s="2582">
        <f t="shared" si="14"/>
        <v>0</v>
      </c>
      <c r="AJ35" s="2585">
        <f t="shared" si="15"/>
        <v>0</v>
      </c>
      <c r="AK35" s="1370"/>
      <c r="AL35" s="1447"/>
      <c r="AM35" s="2589"/>
      <c r="AN35" s="2586"/>
      <c r="AO35" s="1448"/>
      <c r="AP35" s="2579"/>
      <c r="AQ35" s="2586"/>
      <c r="AR35" s="1448"/>
      <c r="AS35" s="2588"/>
      <c r="AT35" s="2586"/>
      <c r="AU35" s="1450"/>
      <c r="AV35" s="2588"/>
      <c r="AW35" s="2593"/>
      <c r="AX35" s="1243"/>
      <c r="AY35" s="1459"/>
      <c r="AZ35" s="1370"/>
      <c r="BA35" s="1447"/>
      <c r="BB35" s="2589"/>
      <c r="BC35" s="2586"/>
      <c r="BD35" s="1448"/>
      <c r="BE35" s="2579"/>
      <c r="BF35" s="2586"/>
      <c r="BG35" s="1448"/>
      <c r="BH35" s="2588"/>
      <c r="BI35" s="2586"/>
      <c r="BJ35" s="1450"/>
      <c r="BK35" s="2588"/>
      <c r="BL35" s="2594"/>
      <c r="BM35" s="1243"/>
      <c r="BN35" s="1458"/>
      <c r="BO35" s="1370"/>
      <c r="BP35" s="1447"/>
      <c r="BQ35" s="1448"/>
      <c r="BR35" s="1447"/>
      <c r="BS35" s="1448"/>
      <c r="BT35" s="1452"/>
      <c r="BU35" s="2595"/>
      <c r="BV35" s="1370"/>
      <c r="BW35" s="2588"/>
      <c r="BX35" s="1370"/>
      <c r="BY35" s="1447"/>
      <c r="BZ35" s="1447"/>
      <c r="CA35" s="1449"/>
      <c r="CB35" s="2052"/>
      <c r="CC35" s="1370"/>
      <c r="CD35" s="1447"/>
      <c r="CE35" s="2052"/>
      <c r="CF35" s="1370"/>
      <c r="CG35" s="1447"/>
      <c r="CH35" s="2052"/>
      <c r="CI35" s="1481"/>
      <c r="CJ35" s="2582">
        <f t="shared" si="16"/>
        <v>0</v>
      </c>
      <c r="CK35" s="2582">
        <f t="shared" si="17"/>
        <v>0</v>
      </c>
      <c r="CL35" s="2585">
        <f t="shared" si="18"/>
        <v>0</v>
      </c>
      <c r="CM35" s="2584">
        <f t="shared" si="19"/>
        <v>0</v>
      </c>
      <c r="CN35" s="2582">
        <f t="shared" si="20"/>
        <v>0</v>
      </c>
      <c r="CO35" s="2585">
        <f t="shared" si="21"/>
        <v>0</v>
      </c>
      <c r="CP35" s="2584">
        <f t="shared" si="22"/>
        <v>0</v>
      </c>
      <c r="CQ35" s="2582">
        <f t="shared" si="23"/>
        <v>0</v>
      </c>
      <c r="CR35" s="2585">
        <f t="shared" si="24"/>
        <v>0</v>
      </c>
      <c r="CS35" s="1370"/>
      <c r="CT35" s="1447"/>
      <c r="CU35" s="2589"/>
      <c r="CV35" s="2586"/>
      <c r="CW35" s="1448"/>
      <c r="CX35" s="2579"/>
      <c r="CY35" s="2586"/>
      <c r="CZ35" s="1448"/>
      <c r="DA35" s="2588"/>
      <c r="DB35" s="2586"/>
      <c r="DC35" s="1450"/>
      <c r="DD35" s="2588"/>
      <c r="DE35" s="2587"/>
      <c r="DF35" s="1450"/>
      <c r="DG35" s="2588"/>
      <c r="DH35" s="1370"/>
      <c r="DI35" s="1447"/>
      <c r="DJ35" s="2589"/>
      <c r="DK35" s="2586"/>
      <c r="DL35" s="1448"/>
      <c r="DM35" s="2579"/>
      <c r="DN35" s="2586"/>
      <c r="DO35" s="1448"/>
      <c r="DP35" s="2588"/>
      <c r="DQ35" s="2586"/>
      <c r="DR35" s="1450"/>
      <c r="DS35" s="2588"/>
      <c r="DT35" s="2596"/>
      <c r="DU35" s="1460"/>
      <c r="DV35" s="1461"/>
      <c r="DW35" s="1454">
        <f>CSV_NII!AB35*CSV_NII!AN35+CSV_NII!CJ35*CSV_NII!CV35</f>
        <v>0</v>
      </c>
      <c r="DX35" s="1455">
        <f>CSV_NII!AC35*CSV_NII!AO35+CSV_NII!CK35*CSV_NII!CW35</f>
        <v>0</v>
      </c>
      <c r="DY35" s="1455">
        <f>CSV_NII!AD35*CSV_NII!AP35+CSV_NII!CL35*CSV_NII!CX35</f>
        <v>0</v>
      </c>
      <c r="DZ35" s="1455">
        <f>CSV_NII!AE35*CSV_NII!AQ35+CSV_NII!CM35*CSV_NII!CY35</f>
        <v>0</v>
      </c>
      <c r="EA35" s="1455">
        <f>CSV_NII!AF35*CSV_NII!AR35+CSV_NII!CN35*CSV_NII!CZ35</f>
        <v>0</v>
      </c>
      <c r="EB35" s="1455">
        <f>CSV_NII!AG35*CSV_NII!AS35+CSV_NII!CO35*CSV_NII!DA35</f>
        <v>0</v>
      </c>
      <c r="EC35" s="1455">
        <f>CSV_NII!AH35*CSV_NII!AT35+CSV_NII!CP35*CSV_NII!DB35</f>
        <v>0</v>
      </c>
      <c r="ED35" s="1455">
        <f>CSV_NII!AI35*CSV_NII!AU35+CSV_NII!CQ35*CSV_NII!DC35</f>
        <v>0</v>
      </c>
      <c r="EE35" s="1455">
        <f>CSV_NII!AJ35*CSV_NII!AV35+CSV_NII!CR35*CSV_NII!DD35</f>
        <v>0</v>
      </c>
      <c r="EF35" s="1455" t="e">
        <f>CSV_NII!AK35*((CSV_NII!AW35-CSV_NII!AN35)*(CSV_NII!AB35/(CSV_NII!AB35+(CSV_NII!AC35/CSV_NII!AA35)))+(CSV_NII!AW35-CSV_NII!AO35)*((CSV_NII!AC35/CSV_NII!AA35)/(CSV_NII!AB35+(CSV_NII!AC35/CSV_NII!AA35))))+CSV_NII!CS35*((CSV_NII!DE35-CSV_NII!CV35)*(CSV_NII!CJ35/(CSV_NII!CJ35+(CSV_NII!CK35/CSV_NII!CI35)))+(CSV_NII!DE35-CSV_NII!CW35)*((CSV_NII!CK35/CSV_NII!CI35)/(CSV_NII!CJ35+(CSV_NII!CK35/CSV_NII!CI35))))</f>
        <v>#DIV/0!</v>
      </c>
      <c r="EG35" s="1455" t="e">
        <f>CSV_NII!AL35*((CSV_NII!AX35-CSV_NII!AQ35)*(CSV_NII!AE35/(CSV_NII!AE35+(CSV_NII!AF35/CSV_NII!AA35)))+(CSV_NII!AX35-CSV_NII!AR35)*((CSV_NII!AF35/CSV_NII!AA35)/(CSV_NII!AE35+(CSV_NII!AF35/CSV_NII!AA35))))+CSV_NII!CT35*((CSV_NII!DF35-CSV_NII!CY35)*(CSV_NII!CM35/(CSV_NII!CM35+(CSV_NII!CN35/CSV_NII!CI35)))+(CSV_NII!DF35-CSV_NII!CZ35)*(CSV_NII!CN35/CSV_NII!CI35)/(CSV_NII!CM35+(CSV_NII!CN35/CSV_NII!CI35)))</f>
        <v>#DIV/0!</v>
      </c>
      <c r="EH35" s="1455" t="e">
        <f>CSV_NII!AM35*((CSV_NII!AY35-CSV_NII!AT35)*(CSV_NII!AH35/(CSV_NII!AH35+(CSV_NII!AI35/CSV_NII!AA35)))+(CSV_NII!AY35-CSV_NII!AU35)*((CSV_NII!AI35/CSV_NII!AA35)/(CSV_NII!AH35+(CSV_NII!AI35/CSV_NII!AA35))))+CSV_NII!CU35*((CSV_NII!DG35-CSV_NII!DB35)*(CSV_NII!CP35/(CSV_NII!CP35+(CSV_NII!CQ35/CSV_NII!CI35)))+(CSV_NII!DG35-CSV_NII!DC35)*((CSV_NII!CQ35/CSV_NII!CI35)/(CSV_NII!CP35+(CSV_NII!CQ35/CSV_NII!CI35))))</f>
        <v>#DIV/0!</v>
      </c>
      <c r="EI35" s="1455" t="str">
        <f t="shared" si="26"/>
        <v/>
      </c>
      <c r="EJ35" s="1455" t="str">
        <f t="shared" si="1"/>
        <v/>
      </c>
      <c r="EK35" s="1455" t="str">
        <f t="shared" si="2"/>
        <v/>
      </c>
      <c r="EL35" s="1455">
        <f>CSV_NII!AB35*CSV_NII!BC35+CSV_NII!CJ35*CSV_NII!DK35</f>
        <v>0</v>
      </c>
      <c r="EM35" s="1455">
        <f>CSV_NII!AC35*CSV_NII!BD35+CSV_NII!CK35*CSV_NII!DL35</f>
        <v>0</v>
      </c>
      <c r="EN35" s="1455">
        <f>CSV_NII!AD35*CSV_NII!BE35+CSV_NII!CL35*CSV_NII!DM35</f>
        <v>0</v>
      </c>
      <c r="EO35" s="1455">
        <f>CSV_NII!AE35*CSV_NII!BF35+CSV_NII!CM35*CSV_NII!DN35</f>
        <v>0</v>
      </c>
      <c r="EP35" s="1455">
        <f>CSV_NII!AF35*CSV_NII!BG35+CSV_NII!CN35*CSV_NII!DO35</f>
        <v>0</v>
      </c>
      <c r="EQ35" s="1455">
        <f>CSV_NII!AG35*CSV_NII!BH35+CSV_NII!CO35*CSV_NII!DP35</f>
        <v>0</v>
      </c>
      <c r="ER35" s="1455">
        <f>CSV_NII!AH35*CSV_NII!BI35+CSV_NII!CP35*CSV_NII!DQ35</f>
        <v>0</v>
      </c>
      <c r="ES35" s="1455">
        <f>CSV_NII!AI35*CSV_NII!BJ35+CSV_NII!CQ35*CSV_NII!DR35</f>
        <v>0</v>
      </c>
      <c r="ET35" s="1455">
        <f>CSV_NII!AJ35*CSV_NII!BK35+CSV_NII!CR35*CSV_NII!DS35</f>
        <v>0</v>
      </c>
      <c r="EU35" s="1455" t="e">
        <f>CSV_NII!AZ35*((CSV_NII!BL35-CSV_NII!BC35)*(CSV_NII!AB35/(CSV_NII!AB35+(CSV_NII!AC35/CSV_NII!AA35)))+(CSV_NII!BL35-CSV_NII!BD35)*((CSV_NII!AC35/CSV_NII!AA35)/(CSV_NII!AB35+(CSV_NII!AC35/CSV_NII!AA35))))+CSV_NII!DH35*((CSV_NII!DT35-CSV_NII!DK35)*(CSV_NII!CJ35/(CSV_NII!CJ35+(CSV_NII!CK35/CSV_NII!CI35)))+(CSV_NII!DT35-CSV_NII!DL35)*((CSV_NII!CK35/CSV_NII!CI35)/(CSV_NII!CJ35+(CSV_NII!CK35/CSV_NII!CI35))))</f>
        <v>#DIV/0!</v>
      </c>
      <c r="EV35" s="1455" t="e">
        <f>CSV_NII!BA35*((CSV_NII!BM35-CSV_NII!BF35)*(CSV_NII!AE35/(CSV_NII!AE35+(CSV_NII!AF35/CSV_NII!AA35)))+(CSV_NII!BM35-CSV_NII!BG35)*((CSV_NII!AF35/CSV_NII!AA35)/(CSV_NII!AE35+(CSV_NII!AF35/CSV_NII!AA35))))+CSV_NII!DI35*((CSV_NII!DU35-CSV_NII!DN35)*(CSV_NII!CM35/(CSV_NII!CM35+(CSV_NII!CN35/CSV_NII!CI35)))+(CSV_NII!DU35-CSV_NII!DO35)*((CSV_NII!CN35/CSV_NII!CI35)/(CSV_NII!CM35+(CSV_NII!CN35/CSV_NII!CI35))))</f>
        <v>#DIV/0!</v>
      </c>
      <c r="EW35" s="1455" t="e">
        <f>CSV_NII!BB35*((CSV_NII!BN35-CSV_NII!BI35)*(CSV_NII!AH35/(CSV_NII!AH35+(CSV_NII!AI35/CSV_NII!AA35)))+(CSV_NII!BN35-CSV_NII!BJ35)*((CSV_NII!AI35/CSV_NII!AA35)/(CSV_NII!AH35+(CSV_NII!AI35/CSV_NII!AA35))))+CSV_NII!CU35*((CSV_NII!DG35-CSV_NII!DQ35)*(CSV_NII!CP35/(CSV_NII!CP35+(CSV_NII!CQ35/CSV_NII!CI35)))+(CSV_NII!DG35-CSV_NII!DR35)*((CSV_NII!CQ35/CSV_NII!CI35)/(CSV_NII!CP35+(CSV_NII!CQ35/CSV_NII!CI35))))</f>
        <v>#DIV/0!</v>
      </c>
      <c r="EX35" s="1457" t="str">
        <f t="shared" si="3"/>
        <v/>
      </c>
      <c r="EY35" s="1485" t="str">
        <f t="shared" si="4"/>
        <v/>
      </c>
      <c r="EZ35" s="1486" t="str">
        <f t="shared" si="5"/>
        <v/>
      </c>
    </row>
    <row r="36" spans="2:156" ht="13.5" thickBot="1">
      <c r="B36" s="1395">
        <v>28</v>
      </c>
      <c r="C36" s="1467" t="s">
        <v>49</v>
      </c>
      <c r="D36" s="1467" t="s">
        <v>49</v>
      </c>
      <c r="E36" s="1467" t="s">
        <v>80</v>
      </c>
      <c r="F36" s="1468" t="s">
        <v>890</v>
      </c>
      <c r="G36" s="1468" t="s">
        <v>1324</v>
      </c>
      <c r="H36" s="1468" t="s">
        <v>1174</v>
      </c>
      <c r="I36" s="1469" t="str">
        <f t="shared" si="0"/>
        <v>Assets - Derivatives - Hedge accounting - Fair value hedge</v>
      </c>
      <c r="J36" s="1469" t="s">
        <v>82</v>
      </c>
      <c r="K36" s="1466">
        <f>K35</f>
        <v>0</v>
      </c>
      <c r="L36" s="1466">
        <f>L35</f>
        <v>0</v>
      </c>
      <c r="M36" s="1450"/>
      <c r="N36" s="1466">
        <f>N35</f>
        <v>0</v>
      </c>
      <c r="O36" s="1450"/>
      <c r="P36" s="2577">
        <f>P35</f>
        <v>0</v>
      </c>
      <c r="Q36" s="2578">
        <f>Q35</f>
        <v>0</v>
      </c>
      <c r="R36" s="2579"/>
      <c r="S36" s="1466">
        <f>S35</f>
        <v>0</v>
      </c>
      <c r="T36" s="1244">
        <f t="shared" ref="T36:AA36" si="63">T35</f>
        <v>0</v>
      </c>
      <c r="U36" s="1244">
        <f t="shared" si="63"/>
        <v>0</v>
      </c>
      <c r="V36" s="2580">
        <f t="shared" si="63"/>
        <v>0</v>
      </c>
      <c r="W36" s="2578">
        <f t="shared" si="63"/>
        <v>0</v>
      </c>
      <c r="X36" s="2581">
        <f t="shared" si="63"/>
        <v>0</v>
      </c>
      <c r="Y36" s="2578">
        <f t="shared" si="63"/>
        <v>0</v>
      </c>
      <c r="Z36" s="2581">
        <f t="shared" si="63"/>
        <v>0</v>
      </c>
      <c r="AA36" s="1466">
        <f t="shared" si="63"/>
        <v>0</v>
      </c>
      <c r="AB36" s="2582">
        <f t="shared" si="7"/>
        <v>0</v>
      </c>
      <c r="AC36" s="2582">
        <f t="shared" si="8"/>
        <v>0</v>
      </c>
      <c r="AD36" s="2583">
        <f t="shared" si="9"/>
        <v>0</v>
      </c>
      <c r="AE36" s="2584">
        <f t="shared" si="10"/>
        <v>0</v>
      </c>
      <c r="AF36" s="2582">
        <f t="shared" si="11"/>
        <v>0</v>
      </c>
      <c r="AG36" s="2585">
        <f t="shared" si="12"/>
        <v>0</v>
      </c>
      <c r="AH36" s="2584">
        <f t="shared" si="13"/>
        <v>0</v>
      </c>
      <c r="AI36" s="2582">
        <f t="shared" si="14"/>
        <v>0</v>
      </c>
      <c r="AJ36" s="2585">
        <f t="shared" si="15"/>
        <v>0</v>
      </c>
      <c r="AK36" s="2578">
        <f>AK35</f>
        <v>0</v>
      </c>
      <c r="AL36" s="1244">
        <f>AL35</f>
        <v>0</v>
      </c>
      <c r="AM36" s="2581">
        <f>AM35</f>
        <v>0</v>
      </c>
      <c r="AN36" s="2586"/>
      <c r="AO36" s="1448"/>
      <c r="AP36" s="2579"/>
      <c r="AQ36" s="2586"/>
      <c r="AR36" s="1448"/>
      <c r="AS36" s="2579"/>
      <c r="AT36" s="2586"/>
      <c r="AU36" s="1448"/>
      <c r="AV36" s="2579"/>
      <c r="AW36" s="2587"/>
      <c r="AX36" s="1450"/>
      <c r="AY36" s="2588"/>
      <c r="AZ36" s="2578">
        <f>AZ35</f>
        <v>0</v>
      </c>
      <c r="BA36" s="1244">
        <f>BA35</f>
        <v>0</v>
      </c>
      <c r="BB36" s="2581">
        <f>BB35</f>
        <v>0</v>
      </c>
      <c r="BC36" s="2586"/>
      <c r="BD36" s="1447"/>
      <c r="BE36" s="2589"/>
      <c r="BF36" s="2586"/>
      <c r="BG36" s="1447"/>
      <c r="BH36" s="2589"/>
      <c r="BI36" s="2586"/>
      <c r="BJ36" s="1447"/>
      <c r="BK36" s="2589"/>
      <c r="BL36" s="2590"/>
      <c r="BM36" s="1450"/>
      <c r="BN36" s="1462"/>
      <c r="BO36" s="2578">
        <f>BO35</f>
        <v>0</v>
      </c>
      <c r="BP36" s="1244">
        <f>BP35</f>
        <v>0</v>
      </c>
      <c r="BQ36" s="1448"/>
      <c r="BR36" s="1244">
        <f>BR35</f>
        <v>0</v>
      </c>
      <c r="BS36" s="1450"/>
      <c r="BT36" s="1822"/>
      <c r="BU36" s="2591"/>
      <c r="BV36" s="2578">
        <f>BV35</f>
        <v>0</v>
      </c>
      <c r="BW36" s="2588"/>
      <c r="BX36" s="1370"/>
      <c r="BY36" s="1244">
        <f>BX36</f>
        <v>0</v>
      </c>
      <c r="BZ36" s="1453"/>
      <c r="CA36" s="1453"/>
      <c r="CB36" s="2589"/>
      <c r="CC36" s="1453"/>
      <c r="CD36" s="1453"/>
      <c r="CE36" s="2589"/>
      <c r="CF36" s="1453"/>
      <c r="CG36" s="1453"/>
      <c r="CH36" s="2589"/>
      <c r="CI36" s="1481"/>
      <c r="CJ36" s="2582">
        <f t="shared" si="16"/>
        <v>0</v>
      </c>
      <c r="CK36" s="2582">
        <f t="shared" si="17"/>
        <v>0</v>
      </c>
      <c r="CL36" s="2585">
        <f t="shared" si="18"/>
        <v>0</v>
      </c>
      <c r="CM36" s="2584">
        <f t="shared" si="19"/>
        <v>0</v>
      </c>
      <c r="CN36" s="2582">
        <f t="shared" si="20"/>
        <v>0</v>
      </c>
      <c r="CO36" s="2585">
        <f t="shared" si="21"/>
        <v>0</v>
      </c>
      <c r="CP36" s="2584">
        <f t="shared" si="22"/>
        <v>0</v>
      </c>
      <c r="CQ36" s="2582">
        <f t="shared" si="23"/>
        <v>0</v>
      </c>
      <c r="CR36" s="2585">
        <f t="shared" si="24"/>
        <v>0</v>
      </c>
      <c r="CS36" s="2578">
        <f>CS35</f>
        <v>0</v>
      </c>
      <c r="CT36" s="1244">
        <f t="shared" ref="CT36:CU36" si="64">CT35</f>
        <v>0</v>
      </c>
      <c r="CU36" s="2581">
        <f t="shared" si="64"/>
        <v>0</v>
      </c>
      <c r="CV36" s="2586"/>
      <c r="CW36" s="1477"/>
      <c r="CX36" s="2588"/>
      <c r="CY36" s="2586"/>
      <c r="CZ36" s="1477"/>
      <c r="DA36" s="2588"/>
      <c r="DB36" s="2586"/>
      <c r="DC36" s="1480"/>
      <c r="DD36" s="2588"/>
      <c r="DE36" s="2587"/>
      <c r="DF36" s="1450"/>
      <c r="DG36" s="2588"/>
      <c r="DH36" s="2578">
        <f>DH35</f>
        <v>0</v>
      </c>
      <c r="DI36" s="1244">
        <f>DI35</f>
        <v>0</v>
      </c>
      <c r="DJ36" s="2581">
        <f>DJ35</f>
        <v>0</v>
      </c>
      <c r="DK36" s="2586"/>
      <c r="DL36" s="1477"/>
      <c r="DM36" s="2588"/>
      <c r="DN36" s="2586"/>
      <c r="DO36" s="1477"/>
      <c r="DP36" s="2588"/>
      <c r="DQ36" s="2586"/>
      <c r="DR36" s="1480"/>
      <c r="DS36" s="2588"/>
      <c r="DT36" s="2590"/>
      <c r="DU36" s="1450"/>
      <c r="DV36" s="1450"/>
      <c r="DW36" s="1456">
        <f>CSV_NII!AB36*CSV_NII!AN36+CSV_NII!CJ36*CSV_NII!CV36</f>
        <v>0</v>
      </c>
      <c r="DX36" s="1457">
        <f>CSV_NII!AC36*CSV_NII!AO36+CSV_NII!CK36*CSV_NII!CW36</f>
        <v>0</v>
      </c>
      <c r="DY36" s="1457">
        <f>CSV_NII!AD36*CSV_NII!AP36+CSV_NII!CL36*CSV_NII!CX36</f>
        <v>0</v>
      </c>
      <c r="DZ36" s="1457">
        <f>CSV_NII!AE36*CSV_NII!AQ36+CSV_NII!CM36*CSV_NII!CY36</f>
        <v>0</v>
      </c>
      <c r="EA36" s="1457">
        <f>CSV_NII!AF36*CSV_NII!AR36+CSV_NII!CN36*CSV_NII!CZ36</f>
        <v>0</v>
      </c>
      <c r="EB36" s="1457">
        <f>CSV_NII!AG36*CSV_NII!AS36+CSV_NII!CO36*CSV_NII!DA36</f>
        <v>0</v>
      </c>
      <c r="EC36" s="1457">
        <f>CSV_NII!AH36*CSV_NII!AT36+CSV_NII!CP36*CSV_NII!DB36</f>
        <v>0</v>
      </c>
      <c r="ED36" s="1457">
        <f>CSV_NII!AI36*CSV_NII!AU36+CSV_NII!CQ36*CSV_NII!DC36</f>
        <v>0</v>
      </c>
      <c r="EE36" s="1457">
        <f>CSV_NII!AJ36*CSV_NII!AV36+CSV_NII!CR36*CSV_NII!DD36</f>
        <v>0</v>
      </c>
      <c r="EF36" s="1457" t="e">
        <f>CSV_NII!AK36*((CSV_NII!AW36-CSV_NII!AN36)*(CSV_NII!AB36/(CSV_NII!AB36+(CSV_NII!AC36/CSV_NII!AA36)))+(CSV_NII!AW36-CSV_NII!AO36)*((CSV_NII!AC36/CSV_NII!AA36)/(CSV_NII!AB36+(CSV_NII!AC36/CSV_NII!AA36))))+CSV_NII!CS36*((CSV_NII!DE36-CSV_NII!CV36)*(CSV_NII!CJ36/(CSV_NII!CJ36+(CSV_NII!CK36/CSV_NII!CI36)))+(CSV_NII!DE36-CSV_NII!CW36)*((CSV_NII!CK36/CSV_NII!CI36)/(CSV_NII!CJ36+(CSV_NII!CK36/CSV_NII!CI36))))</f>
        <v>#DIV/0!</v>
      </c>
      <c r="EG36" s="1457" t="e">
        <f>CSV_NII!AL36*((CSV_NII!AX36-CSV_NII!AQ36)*(CSV_NII!AE36/(CSV_NII!AE36+(CSV_NII!AF36/CSV_NII!AA36)))+(CSV_NII!AX36-CSV_NII!AR36)*((CSV_NII!AF36/CSV_NII!AA36)/(CSV_NII!AE36+(CSV_NII!AF36/CSV_NII!AA36))))+CSV_NII!CT36*((CSV_NII!DF36-CSV_NII!CY36)*(CSV_NII!CM36/(CSV_NII!CM36+(CSV_NII!CN36/CSV_NII!CI36)))+(CSV_NII!DF36-CSV_NII!CZ36)*(CSV_NII!CN36/CSV_NII!CI36)/(CSV_NII!CM36+(CSV_NII!CN36/CSV_NII!CI36)))</f>
        <v>#DIV/0!</v>
      </c>
      <c r="EH36" s="1457" t="e">
        <f>CSV_NII!AM36*((CSV_NII!AY36-CSV_NII!AT36)*(CSV_NII!AH36/(CSV_NII!AH36+(CSV_NII!AI36/CSV_NII!AA36)))+(CSV_NII!AY36-CSV_NII!AU36)*((CSV_NII!AI36/CSV_NII!AA36)/(CSV_NII!AH36+(CSV_NII!AI36/CSV_NII!AA36))))+CSV_NII!CU36*((CSV_NII!DG36-CSV_NII!DB36)*(CSV_NII!CP36/(CSV_NII!CP36+(CSV_NII!CQ36/CSV_NII!CI36)))+(CSV_NII!DG36-CSV_NII!DC36)*((CSV_NII!CQ36/CSV_NII!CI36)/(CSV_NII!CP36+(CSV_NII!CQ36/CSV_NII!CI36))))</f>
        <v>#DIV/0!</v>
      </c>
      <c r="EI36" s="1457" t="str">
        <f t="shared" si="26"/>
        <v/>
      </c>
      <c r="EJ36" s="1457" t="str">
        <f t="shared" ref="EJ36" si="65">IFERROR(SUM(DZ36:EB36)+EG36,"")</f>
        <v/>
      </c>
      <c r="EK36" s="1457" t="str">
        <f t="shared" si="2"/>
        <v/>
      </c>
      <c r="EL36" s="1457">
        <f>CSV_NII!AB36*CSV_NII!BC36+CSV_NII!CJ36*CSV_NII!DK36</f>
        <v>0</v>
      </c>
      <c r="EM36" s="1457">
        <f>CSV_NII!AC36*CSV_NII!BD36+CSV_NII!CK36*CSV_NII!DL36</f>
        <v>0</v>
      </c>
      <c r="EN36" s="1457">
        <f>CSV_NII!AD36*CSV_NII!BE36+CSV_NII!CL36*CSV_NII!DM36</f>
        <v>0</v>
      </c>
      <c r="EO36" s="1457">
        <f>CSV_NII!AE36*CSV_NII!BF36+CSV_NII!CM36*CSV_NII!DN36</f>
        <v>0</v>
      </c>
      <c r="EP36" s="1457">
        <f>CSV_NII!AF36*CSV_NII!BG36+CSV_NII!CN36*CSV_NII!DO36</f>
        <v>0</v>
      </c>
      <c r="EQ36" s="1457">
        <f>CSV_NII!AG36*CSV_NII!BH36+CSV_NII!CO36*CSV_NII!DP36</f>
        <v>0</v>
      </c>
      <c r="ER36" s="1457">
        <f>CSV_NII!AH36*CSV_NII!BI36+CSV_NII!CP36*CSV_NII!DQ36</f>
        <v>0</v>
      </c>
      <c r="ES36" s="1457">
        <f>CSV_NII!AI36*CSV_NII!BJ36+CSV_NII!CQ36*CSV_NII!DR36</f>
        <v>0</v>
      </c>
      <c r="ET36" s="1457">
        <f>CSV_NII!AJ36*CSV_NII!BK36+CSV_NII!CR36*CSV_NII!DS36</f>
        <v>0</v>
      </c>
      <c r="EU36" s="1457" t="e">
        <f>CSV_NII!AZ36*((CSV_NII!BL36-CSV_NII!BC36)*(CSV_NII!AB36/(CSV_NII!AB36+(CSV_NII!AC36/CSV_NII!AA36)))+(CSV_NII!BL36-CSV_NII!BD36)*((CSV_NII!AC36/CSV_NII!AA36)/(CSV_NII!AB36+(CSV_NII!AC36/CSV_NII!AA36))))+CSV_NII!DH36*((CSV_NII!DT36-CSV_NII!DK36)*(CSV_NII!CJ36/(CSV_NII!CJ36+(CSV_NII!CK36/CSV_NII!CI36)))+(CSV_NII!DT36-CSV_NII!DL36)*((CSV_NII!CK36/CSV_NII!CI36)/(CSV_NII!CJ36+(CSV_NII!CK36/CSV_NII!CI36))))</f>
        <v>#DIV/0!</v>
      </c>
      <c r="EV36" s="1457" t="e">
        <f>CSV_NII!BA36*((CSV_NII!BM36-CSV_NII!BF36)*(CSV_NII!AE36/(CSV_NII!AE36+(CSV_NII!AF36/CSV_NII!AA36)))+(CSV_NII!BM36-CSV_NII!BG36)*((CSV_NII!AF36/CSV_NII!AA36)/(CSV_NII!AE36+(CSV_NII!AF36/CSV_NII!AA36))))+CSV_NII!DI36*((CSV_NII!DU36-CSV_NII!DN36)*(CSV_NII!CM36/(CSV_NII!CM36+(CSV_NII!CN36/CSV_NII!CI36)))+(CSV_NII!DU36-CSV_NII!DO36)*((CSV_NII!CN36/CSV_NII!CI36)/(CSV_NII!CM36+(CSV_NII!CN36/CSV_NII!CI36))))</f>
        <v>#DIV/0!</v>
      </c>
      <c r="EW36" s="1457" t="e">
        <f>CSV_NII!BB36*((CSV_NII!BN36-CSV_NII!BI36)*(CSV_NII!AH36/(CSV_NII!AH36+(CSV_NII!AI36/CSV_NII!AA36)))+(CSV_NII!BN36-CSV_NII!BJ36)*((CSV_NII!AI36/CSV_NII!AA36)/(CSV_NII!AH36+(CSV_NII!AI36/CSV_NII!AA36))))+CSV_NII!CU36*((CSV_NII!DG36-CSV_NII!DQ36)*(CSV_NII!CP36/(CSV_NII!CP36+(CSV_NII!CQ36/CSV_NII!CI36)))+(CSV_NII!DG36-CSV_NII!DR36)*((CSV_NII!CQ36/CSV_NII!CI36)/(CSV_NII!CP36+(CSV_NII!CQ36/CSV_NII!CI36))))</f>
        <v>#DIV/0!</v>
      </c>
      <c r="EX36" s="1457" t="str">
        <f t="shared" si="3"/>
        <v/>
      </c>
      <c r="EY36" s="1485" t="str">
        <f t="shared" si="4"/>
        <v/>
      </c>
      <c r="EZ36" s="1486" t="str">
        <f t="shared" si="5"/>
        <v/>
      </c>
    </row>
    <row r="37" spans="2:156" ht="12.75">
      <c r="B37" s="1395">
        <v>29</v>
      </c>
      <c r="C37" s="1467" t="s">
        <v>49</v>
      </c>
      <c r="D37" s="1467" t="s">
        <v>49</v>
      </c>
      <c r="E37" s="1467" t="s">
        <v>80</v>
      </c>
      <c r="F37" s="1468" t="s">
        <v>890</v>
      </c>
      <c r="G37" s="1468" t="s">
        <v>1324</v>
      </c>
      <c r="H37" s="1468" t="s">
        <v>1175</v>
      </c>
      <c r="I37" s="1469" t="str">
        <f t="shared" si="0"/>
        <v>Assets - Derivatives - Hedge accounting - Net investment hedge</v>
      </c>
      <c r="J37" s="1469" t="s">
        <v>925</v>
      </c>
      <c r="K37" s="1451"/>
      <c r="L37" s="1447"/>
      <c r="M37" s="1448"/>
      <c r="N37" s="1447"/>
      <c r="O37" s="1448"/>
      <c r="P37" s="2592"/>
      <c r="Q37" s="1370"/>
      <c r="R37" s="2589"/>
      <c r="S37" s="1451"/>
      <c r="T37" s="1447"/>
      <c r="U37" s="1447"/>
      <c r="V37" s="2434"/>
      <c r="W37" s="1370"/>
      <c r="X37" s="2589"/>
      <c r="Y37" s="1370"/>
      <c r="Z37" s="2589"/>
      <c r="AA37" s="1451"/>
      <c r="AB37" s="2582">
        <f t="shared" si="7"/>
        <v>0</v>
      </c>
      <c r="AC37" s="2582">
        <f t="shared" si="8"/>
        <v>0</v>
      </c>
      <c r="AD37" s="2583">
        <f t="shared" si="9"/>
        <v>0</v>
      </c>
      <c r="AE37" s="2584">
        <f t="shared" si="10"/>
        <v>0</v>
      </c>
      <c r="AF37" s="2582">
        <f t="shared" si="11"/>
        <v>0</v>
      </c>
      <c r="AG37" s="2585">
        <f t="shared" si="12"/>
        <v>0</v>
      </c>
      <c r="AH37" s="2584">
        <f t="shared" si="13"/>
        <v>0</v>
      </c>
      <c r="AI37" s="2582">
        <f t="shared" si="14"/>
        <v>0</v>
      </c>
      <c r="AJ37" s="2585">
        <f t="shared" si="15"/>
        <v>0</v>
      </c>
      <c r="AK37" s="1370"/>
      <c r="AL37" s="1447"/>
      <c r="AM37" s="2589"/>
      <c r="AN37" s="2586"/>
      <c r="AO37" s="1448"/>
      <c r="AP37" s="2579"/>
      <c r="AQ37" s="2586"/>
      <c r="AR37" s="1448"/>
      <c r="AS37" s="2588"/>
      <c r="AT37" s="2586"/>
      <c r="AU37" s="1450"/>
      <c r="AV37" s="2588"/>
      <c r="AW37" s="2593"/>
      <c r="AX37" s="1243"/>
      <c r="AY37" s="1459"/>
      <c r="AZ37" s="1370"/>
      <c r="BA37" s="1447"/>
      <c r="BB37" s="2589"/>
      <c r="BC37" s="2586"/>
      <c r="BD37" s="1448"/>
      <c r="BE37" s="2579"/>
      <c r="BF37" s="2586"/>
      <c r="BG37" s="1448"/>
      <c r="BH37" s="2588"/>
      <c r="BI37" s="2586"/>
      <c r="BJ37" s="1450"/>
      <c r="BK37" s="2588"/>
      <c r="BL37" s="2594"/>
      <c r="BM37" s="1243"/>
      <c r="BN37" s="1458"/>
      <c r="BO37" s="1370"/>
      <c r="BP37" s="1447"/>
      <c r="BQ37" s="1448"/>
      <c r="BR37" s="1447"/>
      <c r="BS37" s="1448"/>
      <c r="BT37" s="1452"/>
      <c r="BU37" s="2595"/>
      <c r="BV37" s="1370"/>
      <c r="BW37" s="2588"/>
      <c r="BX37" s="1370"/>
      <c r="BY37" s="1447"/>
      <c r="BZ37" s="1447"/>
      <c r="CA37" s="1449"/>
      <c r="CB37" s="2052"/>
      <c r="CC37" s="1370"/>
      <c r="CD37" s="1447"/>
      <c r="CE37" s="2052"/>
      <c r="CF37" s="1370"/>
      <c r="CG37" s="1447"/>
      <c r="CH37" s="2052"/>
      <c r="CI37" s="1481"/>
      <c r="CJ37" s="2582">
        <f t="shared" si="16"/>
        <v>0</v>
      </c>
      <c r="CK37" s="2582">
        <f t="shared" si="17"/>
        <v>0</v>
      </c>
      <c r="CL37" s="2585">
        <f t="shared" si="18"/>
        <v>0</v>
      </c>
      <c r="CM37" s="2584">
        <f t="shared" si="19"/>
        <v>0</v>
      </c>
      <c r="CN37" s="2582">
        <f t="shared" si="20"/>
        <v>0</v>
      </c>
      <c r="CO37" s="2585">
        <f t="shared" si="21"/>
        <v>0</v>
      </c>
      <c r="CP37" s="2584">
        <f t="shared" si="22"/>
        <v>0</v>
      </c>
      <c r="CQ37" s="2582">
        <f t="shared" si="23"/>
        <v>0</v>
      </c>
      <c r="CR37" s="2585">
        <f t="shared" si="24"/>
        <v>0</v>
      </c>
      <c r="CS37" s="1370"/>
      <c r="CT37" s="1447"/>
      <c r="CU37" s="2589"/>
      <c r="CV37" s="2586"/>
      <c r="CW37" s="1448"/>
      <c r="CX37" s="2579"/>
      <c r="CY37" s="2586"/>
      <c r="CZ37" s="1448"/>
      <c r="DA37" s="2588"/>
      <c r="DB37" s="2586"/>
      <c r="DC37" s="1450"/>
      <c r="DD37" s="2588"/>
      <c r="DE37" s="2587"/>
      <c r="DF37" s="1450"/>
      <c r="DG37" s="2588"/>
      <c r="DH37" s="1370"/>
      <c r="DI37" s="1447"/>
      <c r="DJ37" s="2589"/>
      <c r="DK37" s="2586"/>
      <c r="DL37" s="1448"/>
      <c r="DM37" s="2579"/>
      <c r="DN37" s="2586"/>
      <c r="DO37" s="1448"/>
      <c r="DP37" s="2588"/>
      <c r="DQ37" s="2586"/>
      <c r="DR37" s="1450"/>
      <c r="DS37" s="2588"/>
      <c r="DT37" s="2596"/>
      <c r="DU37" s="1460"/>
      <c r="DV37" s="1461"/>
      <c r="DW37" s="1454">
        <f>CSV_NII!AB37*CSV_NII!AN37+CSV_NII!CJ37*CSV_NII!CV37</f>
        <v>0</v>
      </c>
      <c r="DX37" s="1455">
        <f>CSV_NII!AC37*CSV_NII!AO37+CSV_NII!CK37*CSV_NII!CW37</f>
        <v>0</v>
      </c>
      <c r="DY37" s="1455">
        <f>CSV_NII!AD37*CSV_NII!AP37+CSV_NII!CL37*CSV_NII!CX37</f>
        <v>0</v>
      </c>
      <c r="DZ37" s="1455">
        <f>CSV_NII!AE37*CSV_NII!AQ37+CSV_NII!CM37*CSV_NII!CY37</f>
        <v>0</v>
      </c>
      <c r="EA37" s="1455">
        <f>CSV_NII!AF37*CSV_NII!AR37+CSV_NII!CN37*CSV_NII!CZ37</f>
        <v>0</v>
      </c>
      <c r="EB37" s="1455">
        <f>CSV_NII!AG37*CSV_NII!AS37+CSV_NII!CO37*CSV_NII!DA37</f>
        <v>0</v>
      </c>
      <c r="EC37" s="1455">
        <f>CSV_NII!AH37*CSV_NII!AT37+CSV_NII!CP37*CSV_NII!DB37</f>
        <v>0</v>
      </c>
      <c r="ED37" s="1455">
        <f>CSV_NII!AI37*CSV_NII!AU37+CSV_NII!CQ37*CSV_NII!DC37</f>
        <v>0</v>
      </c>
      <c r="EE37" s="1455">
        <f>CSV_NII!AJ37*CSV_NII!AV37+CSV_NII!CR37*CSV_NII!DD37</f>
        <v>0</v>
      </c>
      <c r="EF37" s="1455" t="e">
        <f>CSV_NII!AK37*((CSV_NII!AW37-CSV_NII!AN37)*(CSV_NII!AB37/(CSV_NII!AB37+(CSV_NII!AC37/CSV_NII!AA37)))+(CSV_NII!AW37-CSV_NII!AO37)*((CSV_NII!AC37/CSV_NII!AA37)/(CSV_NII!AB37+(CSV_NII!AC37/CSV_NII!AA37))))+CSV_NII!CS37*((CSV_NII!DE37-CSV_NII!CV37)*(CSV_NII!CJ37/(CSV_NII!CJ37+(CSV_NII!CK37/CSV_NII!CI37)))+(CSV_NII!DE37-CSV_NII!CW37)*((CSV_NII!CK37/CSV_NII!CI37)/(CSV_NII!CJ37+(CSV_NII!CK37/CSV_NII!CI37))))</f>
        <v>#DIV/0!</v>
      </c>
      <c r="EG37" s="1455" t="e">
        <f>CSV_NII!AL37*((CSV_NII!AX37-CSV_NII!AQ37)*(CSV_NII!AE37/(CSV_NII!AE37+(CSV_NII!AF37/CSV_NII!AA37)))+(CSV_NII!AX37-CSV_NII!AR37)*((CSV_NII!AF37/CSV_NII!AA37)/(CSV_NII!AE37+(CSV_NII!AF37/CSV_NII!AA37))))+CSV_NII!CT37*((CSV_NII!DF37-CSV_NII!CY37)*(CSV_NII!CM37/(CSV_NII!CM37+(CSV_NII!CN37/CSV_NII!CI37)))+(CSV_NII!DF37-CSV_NII!CZ37)*(CSV_NII!CN37/CSV_NII!CI37)/(CSV_NII!CM37+(CSV_NII!CN37/CSV_NII!CI37)))</f>
        <v>#DIV/0!</v>
      </c>
      <c r="EH37" s="1455" t="e">
        <f>CSV_NII!AM37*((CSV_NII!AY37-CSV_NII!AT37)*(CSV_NII!AH37/(CSV_NII!AH37+(CSV_NII!AI37/CSV_NII!AA37)))+(CSV_NII!AY37-CSV_NII!AU37)*((CSV_NII!AI37/CSV_NII!AA37)/(CSV_NII!AH37+(CSV_NII!AI37/CSV_NII!AA37))))+CSV_NII!CU37*((CSV_NII!DG37-CSV_NII!DB37)*(CSV_NII!CP37/(CSV_NII!CP37+(CSV_NII!CQ37/CSV_NII!CI37)))+(CSV_NII!DG37-CSV_NII!DC37)*((CSV_NII!CQ37/CSV_NII!CI37)/(CSV_NII!CP37+(CSV_NII!CQ37/CSV_NII!CI37))))</f>
        <v>#DIV/0!</v>
      </c>
      <c r="EI37" s="1455" t="str">
        <f t="shared" si="26"/>
        <v/>
      </c>
      <c r="EJ37" s="1455" t="str">
        <f t="shared" si="1"/>
        <v/>
      </c>
      <c r="EK37" s="1455" t="str">
        <f t="shared" si="2"/>
        <v/>
      </c>
      <c r="EL37" s="1455">
        <f>CSV_NII!AB37*CSV_NII!BC37+CSV_NII!CJ37*CSV_NII!DK37</f>
        <v>0</v>
      </c>
      <c r="EM37" s="1455">
        <f>CSV_NII!AC37*CSV_NII!BD37+CSV_NII!CK37*CSV_NII!DL37</f>
        <v>0</v>
      </c>
      <c r="EN37" s="1455">
        <f>CSV_NII!AD37*CSV_NII!BE37+CSV_NII!CL37*CSV_NII!DM37</f>
        <v>0</v>
      </c>
      <c r="EO37" s="1455">
        <f>CSV_NII!AE37*CSV_NII!BF37+CSV_NII!CM37*CSV_NII!DN37</f>
        <v>0</v>
      </c>
      <c r="EP37" s="1455">
        <f>CSV_NII!AF37*CSV_NII!BG37+CSV_NII!CN37*CSV_NII!DO37</f>
        <v>0</v>
      </c>
      <c r="EQ37" s="1455">
        <f>CSV_NII!AG37*CSV_NII!BH37+CSV_NII!CO37*CSV_NII!DP37</f>
        <v>0</v>
      </c>
      <c r="ER37" s="1455">
        <f>CSV_NII!AH37*CSV_NII!BI37+CSV_NII!CP37*CSV_NII!DQ37</f>
        <v>0</v>
      </c>
      <c r="ES37" s="1455">
        <f>CSV_NII!AI37*CSV_NII!BJ37+CSV_NII!CQ37*CSV_NII!DR37</f>
        <v>0</v>
      </c>
      <c r="ET37" s="1455">
        <f>CSV_NII!AJ37*CSV_NII!BK37+CSV_NII!CR37*CSV_NII!DS37</f>
        <v>0</v>
      </c>
      <c r="EU37" s="1455" t="e">
        <f>CSV_NII!AZ37*((CSV_NII!BL37-CSV_NII!BC37)*(CSV_NII!AB37/(CSV_NII!AB37+(CSV_NII!AC37/CSV_NII!AA37)))+(CSV_NII!BL37-CSV_NII!BD37)*((CSV_NII!AC37/CSV_NII!AA37)/(CSV_NII!AB37+(CSV_NII!AC37/CSV_NII!AA37))))+CSV_NII!DH37*((CSV_NII!DT37-CSV_NII!DK37)*(CSV_NII!CJ37/(CSV_NII!CJ37+(CSV_NII!CK37/CSV_NII!CI37)))+(CSV_NII!DT37-CSV_NII!DL37)*((CSV_NII!CK37/CSV_NII!CI37)/(CSV_NII!CJ37+(CSV_NII!CK37/CSV_NII!CI37))))</f>
        <v>#DIV/0!</v>
      </c>
      <c r="EV37" s="1455" t="e">
        <f>CSV_NII!BA37*((CSV_NII!BM37-CSV_NII!BF37)*(CSV_NII!AE37/(CSV_NII!AE37+(CSV_NII!AF37/CSV_NII!AA37)))+(CSV_NII!BM37-CSV_NII!BG37)*((CSV_NII!AF37/CSV_NII!AA37)/(CSV_NII!AE37+(CSV_NII!AF37/CSV_NII!AA37))))+CSV_NII!DI37*((CSV_NII!DU37-CSV_NII!DN37)*(CSV_NII!CM37/(CSV_NII!CM37+(CSV_NII!CN37/CSV_NII!CI37)))+(CSV_NII!DU37-CSV_NII!DO37)*((CSV_NII!CN37/CSV_NII!CI37)/(CSV_NII!CM37+(CSV_NII!CN37/CSV_NII!CI37))))</f>
        <v>#DIV/0!</v>
      </c>
      <c r="EW37" s="1455" t="e">
        <f>CSV_NII!BB37*((CSV_NII!BN37-CSV_NII!BI37)*(CSV_NII!AH37/(CSV_NII!AH37+(CSV_NII!AI37/CSV_NII!AA37)))+(CSV_NII!BN37-CSV_NII!BJ37)*((CSV_NII!AI37/CSV_NII!AA37)/(CSV_NII!AH37+(CSV_NII!AI37/CSV_NII!AA37))))+CSV_NII!CU37*((CSV_NII!DG37-CSV_NII!DQ37)*(CSV_NII!CP37/(CSV_NII!CP37+(CSV_NII!CQ37/CSV_NII!CI37)))+(CSV_NII!DG37-CSV_NII!DR37)*((CSV_NII!CQ37/CSV_NII!CI37)/(CSV_NII!CP37+(CSV_NII!CQ37/CSV_NII!CI37))))</f>
        <v>#DIV/0!</v>
      </c>
      <c r="EX37" s="1457" t="str">
        <f t="shared" si="3"/>
        <v/>
      </c>
      <c r="EY37" s="1485" t="str">
        <f t="shared" si="4"/>
        <v/>
      </c>
      <c r="EZ37" s="1486" t="str">
        <f t="shared" si="5"/>
        <v/>
      </c>
    </row>
    <row r="38" spans="2:156" ht="13.5" thickBot="1">
      <c r="B38" s="1395">
        <v>30</v>
      </c>
      <c r="C38" s="1467" t="s">
        <v>49</v>
      </c>
      <c r="D38" s="1467" t="s">
        <v>49</v>
      </c>
      <c r="E38" s="1467" t="s">
        <v>80</v>
      </c>
      <c r="F38" s="1468" t="s">
        <v>890</v>
      </c>
      <c r="G38" s="1468" t="s">
        <v>1324</v>
      </c>
      <c r="H38" s="1468" t="s">
        <v>1175</v>
      </c>
      <c r="I38" s="1469" t="str">
        <f t="shared" si="0"/>
        <v>Assets - Derivatives - Hedge accounting - Net investment hedge</v>
      </c>
      <c r="J38" s="1469" t="s">
        <v>82</v>
      </c>
      <c r="K38" s="1466">
        <f>K37</f>
        <v>0</v>
      </c>
      <c r="L38" s="1466">
        <f>L37</f>
        <v>0</v>
      </c>
      <c r="M38" s="1450"/>
      <c r="N38" s="1466">
        <f>N37</f>
        <v>0</v>
      </c>
      <c r="O38" s="1450"/>
      <c r="P38" s="2577">
        <f>P37</f>
        <v>0</v>
      </c>
      <c r="Q38" s="2578">
        <f>Q37</f>
        <v>0</v>
      </c>
      <c r="R38" s="2579"/>
      <c r="S38" s="1466">
        <f>S37</f>
        <v>0</v>
      </c>
      <c r="T38" s="1244">
        <f t="shared" ref="T38:AA38" si="66">T37</f>
        <v>0</v>
      </c>
      <c r="U38" s="1244">
        <f t="shared" si="66"/>
        <v>0</v>
      </c>
      <c r="V38" s="2580">
        <f t="shared" si="66"/>
        <v>0</v>
      </c>
      <c r="W38" s="2578">
        <f t="shared" si="66"/>
        <v>0</v>
      </c>
      <c r="X38" s="2581">
        <f t="shared" si="66"/>
        <v>0</v>
      </c>
      <c r="Y38" s="2578">
        <f t="shared" si="66"/>
        <v>0</v>
      </c>
      <c r="Z38" s="2581">
        <f t="shared" si="66"/>
        <v>0</v>
      </c>
      <c r="AA38" s="1466">
        <f t="shared" si="66"/>
        <v>0</v>
      </c>
      <c r="AB38" s="2582">
        <f t="shared" si="7"/>
        <v>0</v>
      </c>
      <c r="AC38" s="2582">
        <f t="shared" si="8"/>
        <v>0</v>
      </c>
      <c r="AD38" s="2583">
        <f t="shared" si="9"/>
        <v>0</v>
      </c>
      <c r="AE38" s="2584">
        <f t="shared" si="10"/>
        <v>0</v>
      </c>
      <c r="AF38" s="2582">
        <f t="shared" si="11"/>
        <v>0</v>
      </c>
      <c r="AG38" s="2585">
        <f t="shared" si="12"/>
        <v>0</v>
      </c>
      <c r="AH38" s="2584">
        <f t="shared" si="13"/>
        <v>0</v>
      </c>
      <c r="AI38" s="2582">
        <f t="shared" si="14"/>
        <v>0</v>
      </c>
      <c r="AJ38" s="2585">
        <f t="shared" si="15"/>
        <v>0</v>
      </c>
      <c r="AK38" s="2578">
        <f>AK37</f>
        <v>0</v>
      </c>
      <c r="AL38" s="1244">
        <f>AL37</f>
        <v>0</v>
      </c>
      <c r="AM38" s="2581">
        <f>AM37</f>
        <v>0</v>
      </c>
      <c r="AN38" s="2586"/>
      <c r="AO38" s="1448"/>
      <c r="AP38" s="2579"/>
      <c r="AQ38" s="2586"/>
      <c r="AR38" s="1448"/>
      <c r="AS38" s="2579"/>
      <c r="AT38" s="2586"/>
      <c r="AU38" s="1448"/>
      <c r="AV38" s="2579"/>
      <c r="AW38" s="2587"/>
      <c r="AX38" s="1450"/>
      <c r="AY38" s="2588"/>
      <c r="AZ38" s="2578">
        <f>AZ37</f>
        <v>0</v>
      </c>
      <c r="BA38" s="1244">
        <f>BA37</f>
        <v>0</v>
      </c>
      <c r="BB38" s="2581">
        <f>BB37</f>
        <v>0</v>
      </c>
      <c r="BC38" s="2586"/>
      <c r="BD38" s="1447"/>
      <c r="BE38" s="2589"/>
      <c r="BF38" s="2586"/>
      <c r="BG38" s="1447"/>
      <c r="BH38" s="2589"/>
      <c r="BI38" s="2586"/>
      <c r="BJ38" s="1447"/>
      <c r="BK38" s="2589"/>
      <c r="BL38" s="2590"/>
      <c r="BM38" s="1450"/>
      <c r="BN38" s="1462"/>
      <c r="BO38" s="2578">
        <f>BO37</f>
        <v>0</v>
      </c>
      <c r="BP38" s="1244">
        <f>BP37</f>
        <v>0</v>
      </c>
      <c r="BQ38" s="1448"/>
      <c r="BR38" s="1244">
        <f>BR37</f>
        <v>0</v>
      </c>
      <c r="BS38" s="1450"/>
      <c r="BT38" s="1822"/>
      <c r="BU38" s="2591"/>
      <c r="BV38" s="2578">
        <f>BV37</f>
        <v>0</v>
      </c>
      <c r="BW38" s="2588"/>
      <c r="BX38" s="1370"/>
      <c r="BY38" s="1244">
        <f>BX38</f>
        <v>0</v>
      </c>
      <c r="BZ38" s="1453"/>
      <c r="CA38" s="1453"/>
      <c r="CB38" s="2589"/>
      <c r="CC38" s="1453"/>
      <c r="CD38" s="1453"/>
      <c r="CE38" s="2589"/>
      <c r="CF38" s="1453"/>
      <c r="CG38" s="1453"/>
      <c r="CH38" s="2589"/>
      <c r="CI38" s="1481"/>
      <c r="CJ38" s="2582">
        <f t="shared" si="16"/>
        <v>0</v>
      </c>
      <c r="CK38" s="2582">
        <f t="shared" si="17"/>
        <v>0</v>
      </c>
      <c r="CL38" s="2585">
        <f t="shared" si="18"/>
        <v>0</v>
      </c>
      <c r="CM38" s="2584">
        <f t="shared" si="19"/>
        <v>0</v>
      </c>
      <c r="CN38" s="2582">
        <f t="shared" si="20"/>
        <v>0</v>
      </c>
      <c r="CO38" s="2585">
        <f t="shared" si="21"/>
        <v>0</v>
      </c>
      <c r="CP38" s="2584">
        <f t="shared" si="22"/>
        <v>0</v>
      </c>
      <c r="CQ38" s="2582">
        <f t="shared" si="23"/>
        <v>0</v>
      </c>
      <c r="CR38" s="2585">
        <f t="shared" si="24"/>
        <v>0</v>
      </c>
      <c r="CS38" s="2578">
        <f>CS37</f>
        <v>0</v>
      </c>
      <c r="CT38" s="1244">
        <f t="shared" ref="CT38:CU38" si="67">CT37</f>
        <v>0</v>
      </c>
      <c r="CU38" s="2581">
        <f t="shared" si="67"/>
        <v>0</v>
      </c>
      <c r="CV38" s="2586"/>
      <c r="CW38" s="1477"/>
      <c r="CX38" s="2588"/>
      <c r="CY38" s="2586"/>
      <c r="CZ38" s="1477"/>
      <c r="DA38" s="2588"/>
      <c r="DB38" s="2586"/>
      <c r="DC38" s="1480"/>
      <c r="DD38" s="2588"/>
      <c r="DE38" s="2587"/>
      <c r="DF38" s="1450"/>
      <c r="DG38" s="2588"/>
      <c r="DH38" s="2578">
        <f>DH37</f>
        <v>0</v>
      </c>
      <c r="DI38" s="1244">
        <f>DI37</f>
        <v>0</v>
      </c>
      <c r="DJ38" s="2581">
        <f>DJ37</f>
        <v>0</v>
      </c>
      <c r="DK38" s="2586"/>
      <c r="DL38" s="1477"/>
      <c r="DM38" s="2588"/>
      <c r="DN38" s="2586"/>
      <c r="DO38" s="1477"/>
      <c r="DP38" s="2588"/>
      <c r="DQ38" s="2586"/>
      <c r="DR38" s="1480"/>
      <c r="DS38" s="2588"/>
      <c r="DT38" s="2590"/>
      <c r="DU38" s="1450"/>
      <c r="DV38" s="1450"/>
      <c r="DW38" s="1456">
        <f>CSV_NII!AB38*CSV_NII!AN38+CSV_NII!CJ38*CSV_NII!CV38</f>
        <v>0</v>
      </c>
      <c r="DX38" s="1457">
        <f>CSV_NII!AC38*CSV_NII!AO38+CSV_NII!CK38*CSV_NII!CW38</f>
        <v>0</v>
      </c>
      <c r="DY38" s="1457">
        <f>CSV_NII!AD38*CSV_NII!AP38+CSV_NII!CL38*CSV_NII!CX38</f>
        <v>0</v>
      </c>
      <c r="DZ38" s="1457">
        <f>CSV_NII!AE38*CSV_NII!AQ38+CSV_NII!CM38*CSV_NII!CY38</f>
        <v>0</v>
      </c>
      <c r="EA38" s="1457">
        <f>CSV_NII!AF38*CSV_NII!AR38+CSV_NII!CN38*CSV_NII!CZ38</f>
        <v>0</v>
      </c>
      <c r="EB38" s="1457">
        <f>CSV_NII!AG38*CSV_NII!AS38+CSV_NII!CO38*CSV_NII!DA38</f>
        <v>0</v>
      </c>
      <c r="EC38" s="1457">
        <f>CSV_NII!AH38*CSV_NII!AT38+CSV_NII!CP38*CSV_NII!DB38</f>
        <v>0</v>
      </c>
      <c r="ED38" s="1457">
        <f>CSV_NII!AI38*CSV_NII!AU38+CSV_NII!CQ38*CSV_NII!DC38</f>
        <v>0</v>
      </c>
      <c r="EE38" s="1457">
        <f>CSV_NII!AJ38*CSV_NII!AV38+CSV_NII!CR38*CSV_NII!DD38</f>
        <v>0</v>
      </c>
      <c r="EF38" s="1457" t="e">
        <f>CSV_NII!AK38*((CSV_NII!AW38-CSV_NII!AN38)*(CSV_NII!AB38/(CSV_NII!AB38+(CSV_NII!AC38/CSV_NII!AA38)))+(CSV_NII!AW38-CSV_NII!AO38)*((CSV_NII!AC38/CSV_NII!AA38)/(CSV_NII!AB38+(CSV_NII!AC38/CSV_NII!AA38))))+CSV_NII!CS38*((CSV_NII!DE38-CSV_NII!CV38)*(CSV_NII!CJ38/(CSV_NII!CJ38+(CSV_NII!CK38/CSV_NII!CI38)))+(CSV_NII!DE38-CSV_NII!CW38)*((CSV_NII!CK38/CSV_NII!CI38)/(CSV_NII!CJ38+(CSV_NII!CK38/CSV_NII!CI38))))</f>
        <v>#DIV/0!</v>
      </c>
      <c r="EG38" s="1457" t="e">
        <f>CSV_NII!AL38*((CSV_NII!AX38-CSV_NII!AQ38)*(CSV_NII!AE38/(CSV_NII!AE38+(CSV_NII!AF38/CSV_NII!AA38)))+(CSV_NII!AX38-CSV_NII!AR38)*((CSV_NII!AF38/CSV_NII!AA38)/(CSV_NII!AE38+(CSV_NII!AF38/CSV_NII!AA38))))+CSV_NII!CT38*((CSV_NII!DF38-CSV_NII!CY38)*(CSV_NII!CM38/(CSV_NII!CM38+(CSV_NII!CN38/CSV_NII!CI38)))+(CSV_NII!DF38-CSV_NII!CZ38)*(CSV_NII!CN38/CSV_NII!CI38)/(CSV_NII!CM38+(CSV_NII!CN38/CSV_NII!CI38)))</f>
        <v>#DIV/0!</v>
      </c>
      <c r="EH38" s="1457" t="e">
        <f>CSV_NII!AM38*((CSV_NII!AY38-CSV_NII!AT38)*(CSV_NII!AH38/(CSV_NII!AH38+(CSV_NII!AI38/CSV_NII!AA38)))+(CSV_NII!AY38-CSV_NII!AU38)*((CSV_NII!AI38/CSV_NII!AA38)/(CSV_NII!AH38+(CSV_NII!AI38/CSV_NII!AA38))))+CSV_NII!CU38*((CSV_NII!DG38-CSV_NII!DB38)*(CSV_NII!CP38/(CSV_NII!CP38+(CSV_NII!CQ38/CSV_NII!CI38)))+(CSV_NII!DG38-CSV_NII!DC38)*((CSV_NII!CQ38/CSV_NII!CI38)/(CSV_NII!CP38+(CSV_NII!CQ38/CSV_NII!CI38))))</f>
        <v>#DIV/0!</v>
      </c>
      <c r="EI38" s="1457" t="str">
        <f t="shared" si="26"/>
        <v/>
      </c>
      <c r="EJ38" s="1457" t="str">
        <f t="shared" ref="EJ38" si="68">IFERROR(SUM(DZ38:EB38)+EG38,"")</f>
        <v/>
      </c>
      <c r="EK38" s="1457" t="str">
        <f t="shared" si="2"/>
        <v/>
      </c>
      <c r="EL38" s="1457">
        <f>CSV_NII!AB38*CSV_NII!BC38+CSV_NII!CJ38*CSV_NII!DK38</f>
        <v>0</v>
      </c>
      <c r="EM38" s="1457">
        <f>CSV_NII!AC38*CSV_NII!BD38+CSV_NII!CK38*CSV_NII!DL38</f>
        <v>0</v>
      </c>
      <c r="EN38" s="1457">
        <f>CSV_NII!AD38*CSV_NII!BE38+CSV_NII!CL38*CSV_NII!DM38</f>
        <v>0</v>
      </c>
      <c r="EO38" s="1457">
        <f>CSV_NII!AE38*CSV_NII!BF38+CSV_NII!CM38*CSV_NII!DN38</f>
        <v>0</v>
      </c>
      <c r="EP38" s="1457">
        <f>CSV_NII!AF38*CSV_NII!BG38+CSV_NII!CN38*CSV_NII!DO38</f>
        <v>0</v>
      </c>
      <c r="EQ38" s="1457">
        <f>CSV_NII!AG38*CSV_NII!BH38+CSV_NII!CO38*CSV_NII!DP38</f>
        <v>0</v>
      </c>
      <c r="ER38" s="1457">
        <f>CSV_NII!AH38*CSV_NII!BI38+CSV_NII!CP38*CSV_NII!DQ38</f>
        <v>0</v>
      </c>
      <c r="ES38" s="1457">
        <f>CSV_NII!AI38*CSV_NII!BJ38+CSV_NII!CQ38*CSV_NII!DR38</f>
        <v>0</v>
      </c>
      <c r="ET38" s="1457">
        <f>CSV_NII!AJ38*CSV_NII!BK38+CSV_NII!CR38*CSV_NII!DS38</f>
        <v>0</v>
      </c>
      <c r="EU38" s="1457" t="e">
        <f>CSV_NII!AZ38*((CSV_NII!BL38-CSV_NII!BC38)*(CSV_NII!AB38/(CSV_NII!AB38+(CSV_NII!AC38/CSV_NII!AA38)))+(CSV_NII!BL38-CSV_NII!BD38)*((CSV_NII!AC38/CSV_NII!AA38)/(CSV_NII!AB38+(CSV_NII!AC38/CSV_NII!AA38))))+CSV_NII!DH38*((CSV_NII!DT38-CSV_NII!DK38)*(CSV_NII!CJ38/(CSV_NII!CJ38+(CSV_NII!CK38/CSV_NII!CI38)))+(CSV_NII!DT38-CSV_NII!DL38)*((CSV_NII!CK38/CSV_NII!CI38)/(CSV_NII!CJ38+(CSV_NII!CK38/CSV_NII!CI38))))</f>
        <v>#DIV/0!</v>
      </c>
      <c r="EV38" s="1457" t="e">
        <f>CSV_NII!BA38*((CSV_NII!BM38-CSV_NII!BF38)*(CSV_NII!AE38/(CSV_NII!AE38+(CSV_NII!AF38/CSV_NII!AA38)))+(CSV_NII!BM38-CSV_NII!BG38)*((CSV_NII!AF38/CSV_NII!AA38)/(CSV_NII!AE38+(CSV_NII!AF38/CSV_NII!AA38))))+CSV_NII!DI38*((CSV_NII!DU38-CSV_NII!DN38)*(CSV_NII!CM38/(CSV_NII!CM38+(CSV_NII!CN38/CSV_NII!CI38)))+(CSV_NII!DU38-CSV_NII!DO38)*((CSV_NII!CN38/CSV_NII!CI38)/(CSV_NII!CM38+(CSV_NII!CN38/CSV_NII!CI38))))</f>
        <v>#DIV/0!</v>
      </c>
      <c r="EW38" s="1457" t="e">
        <f>CSV_NII!BB38*((CSV_NII!BN38-CSV_NII!BI38)*(CSV_NII!AH38/(CSV_NII!AH38+(CSV_NII!AI38/CSV_NII!AA38)))+(CSV_NII!BN38-CSV_NII!BJ38)*((CSV_NII!AI38/CSV_NII!AA38)/(CSV_NII!AH38+(CSV_NII!AI38/CSV_NII!AA38))))+CSV_NII!CU38*((CSV_NII!DG38-CSV_NII!DQ38)*(CSV_NII!CP38/(CSV_NII!CP38+(CSV_NII!CQ38/CSV_NII!CI38)))+(CSV_NII!DG38-CSV_NII!DR38)*((CSV_NII!CQ38/CSV_NII!CI38)/(CSV_NII!CP38+(CSV_NII!CQ38/CSV_NII!CI38))))</f>
        <v>#DIV/0!</v>
      </c>
      <c r="EX38" s="1457" t="str">
        <f t="shared" si="3"/>
        <v/>
      </c>
      <c r="EY38" s="1485" t="str">
        <f t="shared" si="4"/>
        <v/>
      </c>
      <c r="EZ38" s="1486" t="str">
        <f t="shared" si="5"/>
        <v/>
      </c>
    </row>
    <row r="39" spans="2:156" ht="12" customHeight="1">
      <c r="B39" s="1395">
        <v>31</v>
      </c>
      <c r="C39" s="1467" t="s">
        <v>49</v>
      </c>
      <c r="D39" s="1467" t="s">
        <v>49</v>
      </c>
      <c r="E39" s="1467" t="s">
        <v>80</v>
      </c>
      <c r="F39" s="1468" t="s">
        <v>890</v>
      </c>
      <c r="G39" s="1468" t="s">
        <v>1176</v>
      </c>
      <c r="H39" s="1468"/>
      <c r="I39" s="1469" t="str">
        <f t="shared" si="0"/>
        <v>Assets - Derivatives - Not used for hedge accounting</v>
      </c>
      <c r="J39" s="1469" t="s">
        <v>925</v>
      </c>
      <c r="K39" s="1451"/>
      <c r="L39" s="1447"/>
      <c r="M39" s="1448"/>
      <c r="N39" s="1447"/>
      <c r="O39" s="1448"/>
      <c r="P39" s="2592"/>
      <c r="Q39" s="1370"/>
      <c r="R39" s="2589"/>
      <c r="S39" s="1451"/>
      <c r="T39" s="1447"/>
      <c r="U39" s="1447"/>
      <c r="V39" s="2434"/>
      <c r="W39" s="1370"/>
      <c r="X39" s="2589"/>
      <c r="Y39" s="1370"/>
      <c r="Z39" s="2589"/>
      <c r="AA39" s="1451"/>
      <c r="AB39" s="2582">
        <f t="shared" si="7"/>
        <v>0</v>
      </c>
      <c r="AC39" s="2582">
        <f t="shared" si="8"/>
        <v>0</v>
      </c>
      <c r="AD39" s="2583">
        <f t="shared" si="9"/>
        <v>0</v>
      </c>
      <c r="AE39" s="2584">
        <f t="shared" si="10"/>
        <v>0</v>
      </c>
      <c r="AF39" s="2582">
        <f t="shared" si="11"/>
        <v>0</v>
      </c>
      <c r="AG39" s="2585">
        <f t="shared" si="12"/>
        <v>0</v>
      </c>
      <c r="AH39" s="2584">
        <f t="shared" si="13"/>
        <v>0</v>
      </c>
      <c r="AI39" s="2582">
        <f t="shared" si="14"/>
        <v>0</v>
      </c>
      <c r="AJ39" s="2585">
        <f t="shared" si="15"/>
        <v>0</v>
      </c>
      <c r="AK39" s="1370"/>
      <c r="AL39" s="1447"/>
      <c r="AM39" s="2589"/>
      <c r="AN39" s="2586"/>
      <c r="AO39" s="1448"/>
      <c r="AP39" s="2579"/>
      <c r="AQ39" s="2586"/>
      <c r="AR39" s="1448"/>
      <c r="AS39" s="2588"/>
      <c r="AT39" s="2586"/>
      <c r="AU39" s="1450"/>
      <c r="AV39" s="2588"/>
      <c r="AW39" s="2593"/>
      <c r="AX39" s="1243"/>
      <c r="AY39" s="1459"/>
      <c r="AZ39" s="1370"/>
      <c r="BA39" s="1447"/>
      <c r="BB39" s="2589"/>
      <c r="BC39" s="2586"/>
      <c r="BD39" s="1448"/>
      <c r="BE39" s="2579"/>
      <c r="BF39" s="2586"/>
      <c r="BG39" s="1448"/>
      <c r="BH39" s="2588"/>
      <c r="BI39" s="2586"/>
      <c r="BJ39" s="1450"/>
      <c r="BK39" s="2588"/>
      <c r="BL39" s="2594"/>
      <c r="BM39" s="1243"/>
      <c r="BN39" s="1458"/>
      <c r="BO39" s="1370"/>
      <c r="BP39" s="1447"/>
      <c r="BQ39" s="1448"/>
      <c r="BR39" s="1447"/>
      <c r="BS39" s="1448"/>
      <c r="BT39" s="1452"/>
      <c r="BU39" s="2595"/>
      <c r="BV39" s="1370"/>
      <c r="BW39" s="2588"/>
      <c r="BX39" s="1370"/>
      <c r="BY39" s="1447"/>
      <c r="BZ39" s="1447"/>
      <c r="CA39" s="1449"/>
      <c r="CB39" s="2052"/>
      <c r="CC39" s="1370"/>
      <c r="CD39" s="1447"/>
      <c r="CE39" s="2052"/>
      <c r="CF39" s="1370"/>
      <c r="CG39" s="1447"/>
      <c r="CH39" s="2052"/>
      <c r="CI39" s="1481"/>
      <c r="CJ39" s="2582">
        <f t="shared" si="16"/>
        <v>0</v>
      </c>
      <c r="CK39" s="2582">
        <f t="shared" si="17"/>
        <v>0</v>
      </c>
      <c r="CL39" s="2585">
        <f t="shared" si="18"/>
        <v>0</v>
      </c>
      <c r="CM39" s="2584">
        <f t="shared" si="19"/>
        <v>0</v>
      </c>
      <c r="CN39" s="2582">
        <f t="shared" si="20"/>
        <v>0</v>
      </c>
      <c r="CO39" s="2585">
        <f t="shared" si="21"/>
        <v>0</v>
      </c>
      <c r="CP39" s="2584">
        <f t="shared" si="22"/>
        <v>0</v>
      </c>
      <c r="CQ39" s="2582">
        <f t="shared" si="23"/>
        <v>0</v>
      </c>
      <c r="CR39" s="2585">
        <f t="shared" si="24"/>
        <v>0</v>
      </c>
      <c r="CS39" s="1370"/>
      <c r="CT39" s="1447"/>
      <c r="CU39" s="2589"/>
      <c r="CV39" s="2586"/>
      <c r="CW39" s="1448"/>
      <c r="CX39" s="2579"/>
      <c r="CY39" s="2586"/>
      <c r="CZ39" s="1448"/>
      <c r="DA39" s="2588"/>
      <c r="DB39" s="2586"/>
      <c r="DC39" s="1450"/>
      <c r="DD39" s="2588"/>
      <c r="DE39" s="2587"/>
      <c r="DF39" s="1450"/>
      <c r="DG39" s="2588"/>
      <c r="DH39" s="1370"/>
      <c r="DI39" s="1447"/>
      <c r="DJ39" s="2589"/>
      <c r="DK39" s="2586"/>
      <c r="DL39" s="1448"/>
      <c r="DM39" s="2579"/>
      <c r="DN39" s="2586"/>
      <c r="DO39" s="1448"/>
      <c r="DP39" s="2588"/>
      <c r="DQ39" s="2586"/>
      <c r="DR39" s="1450"/>
      <c r="DS39" s="2588"/>
      <c r="DT39" s="2596"/>
      <c r="DU39" s="1460"/>
      <c r="DV39" s="1461"/>
      <c r="DW39" s="1454">
        <f>CSV_NII!AB39*CSV_NII!AN39+CSV_NII!CJ39*CSV_NII!CV39</f>
        <v>0</v>
      </c>
      <c r="DX39" s="1455">
        <f>CSV_NII!AC39*CSV_NII!AO39+CSV_NII!CK39*CSV_NII!CW39</f>
        <v>0</v>
      </c>
      <c r="DY39" s="1455">
        <f>CSV_NII!AD39*CSV_NII!AP39+CSV_NII!CL39*CSV_NII!CX39</f>
        <v>0</v>
      </c>
      <c r="DZ39" s="1455">
        <f>CSV_NII!AE39*CSV_NII!AQ39+CSV_NII!CM39*CSV_NII!CY39</f>
        <v>0</v>
      </c>
      <c r="EA39" s="1455">
        <f>CSV_NII!AF39*CSV_NII!AR39+CSV_NII!CN39*CSV_NII!CZ39</f>
        <v>0</v>
      </c>
      <c r="EB39" s="1455">
        <f>CSV_NII!AG39*CSV_NII!AS39+CSV_NII!CO39*CSV_NII!DA39</f>
        <v>0</v>
      </c>
      <c r="EC39" s="1455">
        <f>CSV_NII!AH39*CSV_NII!AT39+CSV_NII!CP39*CSV_NII!DB39</f>
        <v>0</v>
      </c>
      <c r="ED39" s="1455">
        <f>CSV_NII!AI39*CSV_NII!AU39+CSV_NII!CQ39*CSV_NII!DC39</f>
        <v>0</v>
      </c>
      <c r="EE39" s="1455">
        <f>CSV_NII!AJ39*CSV_NII!AV39+CSV_NII!CR39*CSV_NII!DD39</f>
        <v>0</v>
      </c>
      <c r="EF39" s="1455" t="e">
        <f>CSV_NII!AK39*((CSV_NII!AW39-CSV_NII!AN39)*(CSV_NII!AB39/(CSV_NII!AB39+(CSV_NII!AC39/CSV_NII!AA39)))+(CSV_NII!AW39-CSV_NII!AO39)*((CSV_NII!AC39/CSV_NII!AA39)/(CSV_NII!AB39+(CSV_NII!AC39/CSV_NII!AA39))))+CSV_NII!CS39*((CSV_NII!DE39-CSV_NII!CV39)*(CSV_NII!CJ39/(CSV_NII!CJ39+(CSV_NII!CK39/CSV_NII!CI39)))+(CSV_NII!DE39-CSV_NII!CW39)*((CSV_NII!CK39/CSV_NII!CI39)/(CSV_NII!CJ39+(CSV_NII!CK39/CSV_NII!CI39))))</f>
        <v>#DIV/0!</v>
      </c>
      <c r="EG39" s="1455" t="e">
        <f>CSV_NII!AL39*((CSV_NII!AX39-CSV_NII!AQ39)*(CSV_NII!AE39/(CSV_NII!AE39+(CSV_NII!AF39/CSV_NII!AA39)))+(CSV_NII!AX39-CSV_NII!AR39)*((CSV_NII!AF39/CSV_NII!AA39)/(CSV_NII!AE39+(CSV_NII!AF39/CSV_NII!AA39))))+CSV_NII!CT39*((CSV_NII!DF39-CSV_NII!CY39)*(CSV_NII!CM39/(CSV_NII!CM39+(CSV_NII!CN39/CSV_NII!CI39)))+(CSV_NII!DF39-CSV_NII!CZ39)*(CSV_NII!CN39/CSV_NII!CI39)/(CSV_NII!CM39+(CSV_NII!CN39/CSV_NII!CI39)))</f>
        <v>#DIV/0!</v>
      </c>
      <c r="EH39" s="1455" t="e">
        <f>CSV_NII!AM39*((CSV_NII!AY39-CSV_NII!AT39)*(CSV_NII!AH39/(CSV_NII!AH39+(CSV_NII!AI39/CSV_NII!AA39)))+(CSV_NII!AY39-CSV_NII!AU39)*((CSV_NII!AI39/CSV_NII!AA39)/(CSV_NII!AH39+(CSV_NII!AI39/CSV_NII!AA39))))+CSV_NII!CU39*((CSV_NII!DG39-CSV_NII!DB39)*(CSV_NII!CP39/(CSV_NII!CP39+(CSV_NII!CQ39/CSV_NII!CI39)))+(CSV_NII!DG39-CSV_NII!DC39)*((CSV_NII!CQ39/CSV_NII!CI39)/(CSV_NII!CP39+(CSV_NII!CQ39/CSV_NII!CI39))))</f>
        <v>#DIV/0!</v>
      </c>
      <c r="EI39" s="1455" t="str">
        <f t="shared" si="26"/>
        <v/>
      </c>
      <c r="EJ39" s="1455" t="str">
        <f t="shared" si="1"/>
        <v/>
      </c>
      <c r="EK39" s="1455" t="str">
        <f t="shared" si="2"/>
        <v/>
      </c>
      <c r="EL39" s="1455">
        <f>CSV_NII!AB39*CSV_NII!BC39+CSV_NII!CJ39*CSV_NII!DK39</f>
        <v>0</v>
      </c>
      <c r="EM39" s="1455">
        <f>CSV_NII!AC39*CSV_NII!BD39+CSV_NII!CK39*CSV_NII!DL39</f>
        <v>0</v>
      </c>
      <c r="EN39" s="1455">
        <f>CSV_NII!AD39*CSV_NII!BE39+CSV_NII!CL39*CSV_NII!DM39</f>
        <v>0</v>
      </c>
      <c r="EO39" s="1455">
        <f>CSV_NII!AE39*CSV_NII!BF39+CSV_NII!CM39*CSV_NII!DN39</f>
        <v>0</v>
      </c>
      <c r="EP39" s="1455">
        <f>CSV_NII!AF39*CSV_NII!BG39+CSV_NII!CN39*CSV_NII!DO39</f>
        <v>0</v>
      </c>
      <c r="EQ39" s="1455">
        <f>CSV_NII!AG39*CSV_NII!BH39+CSV_NII!CO39*CSV_NII!DP39</f>
        <v>0</v>
      </c>
      <c r="ER39" s="1455">
        <f>CSV_NII!AH39*CSV_NII!BI39+CSV_NII!CP39*CSV_NII!DQ39</f>
        <v>0</v>
      </c>
      <c r="ES39" s="1455">
        <f>CSV_NII!AI39*CSV_NII!BJ39+CSV_NII!CQ39*CSV_NII!DR39</f>
        <v>0</v>
      </c>
      <c r="ET39" s="1455">
        <f>CSV_NII!AJ39*CSV_NII!BK39+CSV_NII!CR39*CSV_NII!DS39</f>
        <v>0</v>
      </c>
      <c r="EU39" s="1455" t="e">
        <f>CSV_NII!AZ39*((CSV_NII!BL39-CSV_NII!BC39)*(CSV_NII!AB39/(CSV_NII!AB39+(CSV_NII!AC39/CSV_NII!AA39)))+(CSV_NII!BL39-CSV_NII!BD39)*((CSV_NII!AC39/CSV_NII!AA39)/(CSV_NII!AB39+(CSV_NII!AC39/CSV_NII!AA39))))+CSV_NII!DH39*((CSV_NII!DT39-CSV_NII!DK39)*(CSV_NII!CJ39/(CSV_NII!CJ39+(CSV_NII!CK39/CSV_NII!CI39)))+(CSV_NII!DT39-CSV_NII!DL39)*((CSV_NII!CK39/CSV_NII!CI39)/(CSV_NII!CJ39+(CSV_NII!CK39/CSV_NII!CI39))))</f>
        <v>#DIV/0!</v>
      </c>
      <c r="EV39" s="1455" t="e">
        <f>CSV_NII!BA39*((CSV_NII!BM39-CSV_NII!BF39)*(CSV_NII!AE39/(CSV_NII!AE39+(CSV_NII!AF39/CSV_NII!AA39)))+(CSV_NII!BM39-CSV_NII!BG39)*((CSV_NII!AF39/CSV_NII!AA39)/(CSV_NII!AE39+(CSV_NII!AF39/CSV_NII!AA39))))+CSV_NII!DI39*((CSV_NII!DU39-CSV_NII!DN39)*(CSV_NII!CM39/(CSV_NII!CM39+(CSV_NII!CN39/CSV_NII!CI39)))+(CSV_NII!DU39-CSV_NII!DO39)*((CSV_NII!CN39/CSV_NII!CI39)/(CSV_NII!CM39+(CSV_NII!CN39/CSV_NII!CI39))))</f>
        <v>#DIV/0!</v>
      </c>
      <c r="EW39" s="1455" t="e">
        <f>CSV_NII!BB39*((CSV_NII!BN39-CSV_NII!BI39)*(CSV_NII!AH39/(CSV_NII!AH39+(CSV_NII!AI39/CSV_NII!AA39)))+(CSV_NII!BN39-CSV_NII!BJ39)*((CSV_NII!AI39/CSV_NII!AA39)/(CSV_NII!AH39+(CSV_NII!AI39/CSV_NII!AA39))))+CSV_NII!CU39*((CSV_NII!DG39-CSV_NII!DQ39)*(CSV_NII!CP39/(CSV_NII!CP39+(CSV_NII!CQ39/CSV_NII!CI39)))+(CSV_NII!DG39-CSV_NII!DR39)*((CSV_NII!CQ39/CSV_NII!CI39)/(CSV_NII!CP39+(CSV_NII!CQ39/CSV_NII!CI39))))</f>
        <v>#DIV/0!</v>
      </c>
      <c r="EX39" s="1457" t="str">
        <f t="shared" si="3"/>
        <v/>
      </c>
      <c r="EY39" s="1485" t="str">
        <f t="shared" si="4"/>
        <v/>
      </c>
      <c r="EZ39" s="1486" t="str">
        <f t="shared" si="5"/>
        <v/>
      </c>
    </row>
    <row r="40" spans="2:156" ht="13.5" thickBot="1">
      <c r="B40" s="1395">
        <v>32</v>
      </c>
      <c r="C40" s="1470" t="s">
        <v>49</v>
      </c>
      <c r="D40" s="1470" t="s">
        <v>49</v>
      </c>
      <c r="E40" s="1470" t="s">
        <v>80</v>
      </c>
      <c r="F40" s="1471" t="s">
        <v>890</v>
      </c>
      <c r="G40" s="1471" t="s">
        <v>1176</v>
      </c>
      <c r="H40" s="1471"/>
      <c r="I40" s="1472" t="str">
        <f t="shared" si="0"/>
        <v>Assets - Derivatives - Not used for hedge accounting</v>
      </c>
      <c r="J40" s="1472" t="s">
        <v>82</v>
      </c>
      <c r="K40" s="1466">
        <f>K39</f>
        <v>0</v>
      </c>
      <c r="L40" s="1466">
        <f>L39</f>
        <v>0</v>
      </c>
      <c r="M40" s="1450"/>
      <c r="N40" s="1466">
        <f>N39</f>
        <v>0</v>
      </c>
      <c r="O40" s="1450"/>
      <c r="P40" s="2577">
        <f>P39</f>
        <v>0</v>
      </c>
      <c r="Q40" s="2578">
        <f>Q39</f>
        <v>0</v>
      </c>
      <c r="R40" s="2579"/>
      <c r="S40" s="1466">
        <f>S39</f>
        <v>0</v>
      </c>
      <c r="T40" s="1244">
        <f t="shared" ref="T40:AA40" si="69">T39</f>
        <v>0</v>
      </c>
      <c r="U40" s="1244">
        <f t="shared" si="69"/>
        <v>0</v>
      </c>
      <c r="V40" s="2580">
        <f t="shared" si="69"/>
        <v>0</v>
      </c>
      <c r="W40" s="2578">
        <f t="shared" si="69"/>
        <v>0</v>
      </c>
      <c r="X40" s="2581">
        <f t="shared" si="69"/>
        <v>0</v>
      </c>
      <c r="Y40" s="2578">
        <f t="shared" si="69"/>
        <v>0</v>
      </c>
      <c r="Z40" s="2581">
        <f t="shared" si="69"/>
        <v>0</v>
      </c>
      <c r="AA40" s="1466">
        <f t="shared" si="69"/>
        <v>0</v>
      </c>
      <c r="AB40" s="2582">
        <f t="shared" si="7"/>
        <v>0</v>
      </c>
      <c r="AC40" s="2582">
        <f t="shared" si="8"/>
        <v>0</v>
      </c>
      <c r="AD40" s="2583">
        <f t="shared" si="9"/>
        <v>0</v>
      </c>
      <c r="AE40" s="2584">
        <f t="shared" si="10"/>
        <v>0</v>
      </c>
      <c r="AF40" s="2582">
        <f t="shared" si="11"/>
        <v>0</v>
      </c>
      <c r="AG40" s="2585">
        <f t="shared" si="12"/>
        <v>0</v>
      </c>
      <c r="AH40" s="2584">
        <f t="shared" si="13"/>
        <v>0</v>
      </c>
      <c r="AI40" s="2582">
        <f t="shared" si="14"/>
        <v>0</v>
      </c>
      <c r="AJ40" s="2585">
        <f t="shared" si="15"/>
        <v>0</v>
      </c>
      <c r="AK40" s="2578">
        <f>AK39</f>
        <v>0</v>
      </c>
      <c r="AL40" s="1244">
        <f>AL39</f>
        <v>0</v>
      </c>
      <c r="AM40" s="2581">
        <f>AM39</f>
        <v>0</v>
      </c>
      <c r="AN40" s="2586"/>
      <c r="AO40" s="1448"/>
      <c r="AP40" s="2579"/>
      <c r="AQ40" s="2586"/>
      <c r="AR40" s="1448"/>
      <c r="AS40" s="2579"/>
      <c r="AT40" s="2586"/>
      <c r="AU40" s="1448"/>
      <c r="AV40" s="2579"/>
      <c r="AW40" s="2587"/>
      <c r="AX40" s="1450"/>
      <c r="AY40" s="2588"/>
      <c r="AZ40" s="2578">
        <f>AZ39</f>
        <v>0</v>
      </c>
      <c r="BA40" s="1244">
        <f>BA39</f>
        <v>0</v>
      </c>
      <c r="BB40" s="2581">
        <f>BB39</f>
        <v>0</v>
      </c>
      <c r="BC40" s="2586"/>
      <c r="BD40" s="1447"/>
      <c r="BE40" s="2589"/>
      <c r="BF40" s="2586"/>
      <c r="BG40" s="1447"/>
      <c r="BH40" s="2589"/>
      <c r="BI40" s="2586"/>
      <c r="BJ40" s="1447"/>
      <c r="BK40" s="2589"/>
      <c r="BL40" s="2590"/>
      <c r="BM40" s="1450"/>
      <c r="BN40" s="1462"/>
      <c r="BO40" s="2578">
        <f>BO39</f>
        <v>0</v>
      </c>
      <c r="BP40" s="1244">
        <f>BP39</f>
        <v>0</v>
      </c>
      <c r="BQ40" s="1448"/>
      <c r="BR40" s="1244">
        <f>BR39</f>
        <v>0</v>
      </c>
      <c r="BS40" s="1450"/>
      <c r="BT40" s="1822"/>
      <c r="BU40" s="2591"/>
      <c r="BV40" s="2578">
        <f>BV39</f>
        <v>0</v>
      </c>
      <c r="BW40" s="2588"/>
      <c r="BX40" s="1370"/>
      <c r="BY40" s="1244">
        <f>BX40</f>
        <v>0</v>
      </c>
      <c r="BZ40" s="1453"/>
      <c r="CA40" s="1453"/>
      <c r="CB40" s="2589"/>
      <c r="CC40" s="1453"/>
      <c r="CD40" s="1453"/>
      <c r="CE40" s="2589"/>
      <c r="CF40" s="1453"/>
      <c r="CG40" s="1453"/>
      <c r="CH40" s="2589"/>
      <c r="CI40" s="1481"/>
      <c r="CJ40" s="2582">
        <f t="shared" si="16"/>
        <v>0</v>
      </c>
      <c r="CK40" s="2582">
        <f t="shared" si="17"/>
        <v>0</v>
      </c>
      <c r="CL40" s="2585">
        <f t="shared" si="18"/>
        <v>0</v>
      </c>
      <c r="CM40" s="2584">
        <f t="shared" si="19"/>
        <v>0</v>
      </c>
      <c r="CN40" s="2582">
        <f t="shared" si="20"/>
        <v>0</v>
      </c>
      <c r="CO40" s="2585">
        <f t="shared" si="21"/>
        <v>0</v>
      </c>
      <c r="CP40" s="2584">
        <f t="shared" si="22"/>
        <v>0</v>
      </c>
      <c r="CQ40" s="2582">
        <f t="shared" si="23"/>
        <v>0</v>
      </c>
      <c r="CR40" s="2585">
        <f t="shared" si="24"/>
        <v>0</v>
      </c>
      <c r="CS40" s="2578">
        <f>CS39</f>
        <v>0</v>
      </c>
      <c r="CT40" s="1244">
        <f t="shared" ref="CT40:CU40" si="70">CT39</f>
        <v>0</v>
      </c>
      <c r="CU40" s="2581">
        <f t="shared" si="70"/>
        <v>0</v>
      </c>
      <c r="CV40" s="2586"/>
      <c r="CW40" s="1477"/>
      <c r="CX40" s="2588"/>
      <c r="CY40" s="2586"/>
      <c r="CZ40" s="1477"/>
      <c r="DA40" s="2588"/>
      <c r="DB40" s="2586"/>
      <c r="DC40" s="1480"/>
      <c r="DD40" s="2588"/>
      <c r="DE40" s="2587"/>
      <c r="DF40" s="1450"/>
      <c r="DG40" s="2588"/>
      <c r="DH40" s="2578">
        <f>DH39</f>
        <v>0</v>
      </c>
      <c r="DI40" s="1244">
        <f>DI39</f>
        <v>0</v>
      </c>
      <c r="DJ40" s="2581">
        <f>DJ39</f>
        <v>0</v>
      </c>
      <c r="DK40" s="2586"/>
      <c r="DL40" s="1477"/>
      <c r="DM40" s="2588"/>
      <c r="DN40" s="2586"/>
      <c r="DO40" s="1477"/>
      <c r="DP40" s="2588"/>
      <c r="DQ40" s="2586"/>
      <c r="DR40" s="1480"/>
      <c r="DS40" s="2588"/>
      <c r="DT40" s="2590"/>
      <c r="DU40" s="1450"/>
      <c r="DV40" s="1450"/>
      <c r="DW40" s="1456">
        <f>CSV_NII!AB40*CSV_NII!AN40+CSV_NII!CJ40*CSV_NII!CV40</f>
        <v>0</v>
      </c>
      <c r="DX40" s="1457">
        <f>CSV_NII!AC40*CSV_NII!AO40+CSV_NII!CK40*CSV_NII!CW40</f>
        <v>0</v>
      </c>
      <c r="DY40" s="1457">
        <f>CSV_NII!AD40*CSV_NII!AP40+CSV_NII!CL40*CSV_NII!CX40</f>
        <v>0</v>
      </c>
      <c r="DZ40" s="1457">
        <f>CSV_NII!AE40*CSV_NII!AQ40+CSV_NII!CM40*CSV_NII!CY40</f>
        <v>0</v>
      </c>
      <c r="EA40" s="1457">
        <f>CSV_NII!AF40*CSV_NII!AR40+CSV_NII!CN40*CSV_NII!CZ40</f>
        <v>0</v>
      </c>
      <c r="EB40" s="1457">
        <f>CSV_NII!AG40*CSV_NII!AS40+CSV_NII!CO40*CSV_NII!DA40</f>
        <v>0</v>
      </c>
      <c r="EC40" s="1457">
        <f>CSV_NII!AH40*CSV_NII!AT40+CSV_NII!CP40*CSV_NII!DB40</f>
        <v>0</v>
      </c>
      <c r="ED40" s="1457">
        <f>CSV_NII!AI40*CSV_NII!AU40+CSV_NII!CQ40*CSV_NII!DC40</f>
        <v>0</v>
      </c>
      <c r="EE40" s="1457">
        <f>CSV_NII!AJ40*CSV_NII!AV40+CSV_NII!CR40*CSV_NII!DD40</f>
        <v>0</v>
      </c>
      <c r="EF40" s="1457" t="e">
        <f>CSV_NII!AK40*((CSV_NII!AW40-CSV_NII!AN40)*(CSV_NII!AB40/(CSV_NII!AB40+(CSV_NII!AC40/CSV_NII!AA40)))+(CSV_NII!AW40-CSV_NII!AO40)*((CSV_NII!AC40/CSV_NII!AA40)/(CSV_NII!AB40+(CSV_NII!AC40/CSV_NII!AA40))))+CSV_NII!CS40*((CSV_NII!DE40-CSV_NII!CV40)*(CSV_NII!CJ40/(CSV_NII!CJ40+(CSV_NII!CK40/CSV_NII!CI40)))+(CSV_NII!DE40-CSV_NII!CW40)*((CSV_NII!CK40/CSV_NII!CI40)/(CSV_NII!CJ40+(CSV_NII!CK40/CSV_NII!CI40))))</f>
        <v>#DIV/0!</v>
      </c>
      <c r="EG40" s="1457" t="e">
        <f>CSV_NII!AL40*((CSV_NII!AX40-CSV_NII!AQ40)*(CSV_NII!AE40/(CSV_NII!AE40+(CSV_NII!AF40/CSV_NII!AA40)))+(CSV_NII!AX40-CSV_NII!AR40)*((CSV_NII!AF40/CSV_NII!AA40)/(CSV_NII!AE40+(CSV_NII!AF40/CSV_NII!AA40))))+CSV_NII!CT40*((CSV_NII!DF40-CSV_NII!CY40)*(CSV_NII!CM40/(CSV_NII!CM40+(CSV_NII!CN40/CSV_NII!CI40)))+(CSV_NII!DF40-CSV_NII!CZ40)*(CSV_NII!CN40/CSV_NII!CI40)/(CSV_NII!CM40+(CSV_NII!CN40/CSV_NII!CI40)))</f>
        <v>#DIV/0!</v>
      </c>
      <c r="EH40" s="1457" t="e">
        <f>CSV_NII!AM40*((CSV_NII!AY40-CSV_NII!AT40)*(CSV_NII!AH40/(CSV_NII!AH40+(CSV_NII!AI40/CSV_NII!AA40)))+(CSV_NII!AY40-CSV_NII!AU40)*((CSV_NII!AI40/CSV_NII!AA40)/(CSV_NII!AH40+(CSV_NII!AI40/CSV_NII!AA40))))+CSV_NII!CU40*((CSV_NII!DG40-CSV_NII!DB40)*(CSV_NII!CP40/(CSV_NII!CP40+(CSV_NII!CQ40/CSV_NII!CI40)))+(CSV_NII!DG40-CSV_NII!DC40)*((CSV_NII!CQ40/CSV_NII!CI40)/(CSV_NII!CP40+(CSV_NII!CQ40/CSV_NII!CI40))))</f>
        <v>#DIV/0!</v>
      </c>
      <c r="EI40" s="1457" t="str">
        <f t="shared" si="26"/>
        <v/>
      </c>
      <c r="EJ40" s="1457" t="str">
        <f t="shared" ref="EJ40:EJ82" si="71">IFERROR(SUM(DZ40:EB40)+EG40,"")</f>
        <v/>
      </c>
      <c r="EK40" s="1457" t="str">
        <f t="shared" si="2"/>
        <v/>
      </c>
      <c r="EL40" s="1457">
        <f>CSV_NII!AB40*CSV_NII!BC40+CSV_NII!CJ40*CSV_NII!DK40</f>
        <v>0</v>
      </c>
      <c r="EM40" s="1457">
        <f>CSV_NII!AC40*CSV_NII!BD40+CSV_NII!CK40*CSV_NII!DL40</f>
        <v>0</v>
      </c>
      <c r="EN40" s="1457">
        <f>CSV_NII!AD40*CSV_NII!BE40+CSV_NII!CL40*CSV_NII!DM40</f>
        <v>0</v>
      </c>
      <c r="EO40" s="1457">
        <f>CSV_NII!AE40*CSV_NII!BF40+CSV_NII!CM40*CSV_NII!DN40</f>
        <v>0</v>
      </c>
      <c r="EP40" s="1457">
        <f>CSV_NII!AF40*CSV_NII!BG40+CSV_NII!CN40*CSV_NII!DO40</f>
        <v>0</v>
      </c>
      <c r="EQ40" s="1457">
        <f>CSV_NII!AG40*CSV_NII!BH40+CSV_NII!CO40*CSV_NII!DP40</f>
        <v>0</v>
      </c>
      <c r="ER40" s="1457">
        <f>CSV_NII!AH40*CSV_NII!BI40+CSV_NII!CP40*CSV_NII!DQ40</f>
        <v>0</v>
      </c>
      <c r="ES40" s="1457">
        <f>CSV_NII!AI40*CSV_NII!BJ40+CSV_NII!CQ40*CSV_NII!DR40</f>
        <v>0</v>
      </c>
      <c r="ET40" s="1457">
        <f>CSV_NII!AJ40*CSV_NII!BK40+CSV_NII!CR40*CSV_NII!DS40</f>
        <v>0</v>
      </c>
      <c r="EU40" s="1457" t="e">
        <f>CSV_NII!AZ40*((CSV_NII!BL40-CSV_NII!BC40)*(CSV_NII!AB40/(CSV_NII!AB40+(CSV_NII!AC40/CSV_NII!AA40)))+(CSV_NII!BL40-CSV_NII!BD40)*((CSV_NII!AC40/CSV_NII!AA40)/(CSV_NII!AB40+(CSV_NII!AC40/CSV_NII!AA40))))+CSV_NII!DH40*((CSV_NII!DT40-CSV_NII!DK40)*(CSV_NII!CJ40/(CSV_NII!CJ40+(CSV_NII!CK40/CSV_NII!CI40)))+(CSV_NII!DT40-CSV_NII!DL40)*((CSV_NII!CK40/CSV_NII!CI40)/(CSV_NII!CJ40+(CSV_NII!CK40/CSV_NII!CI40))))</f>
        <v>#DIV/0!</v>
      </c>
      <c r="EV40" s="1457" t="e">
        <f>CSV_NII!BA40*((CSV_NII!BM40-CSV_NII!BF40)*(CSV_NII!AE40/(CSV_NII!AE40+(CSV_NII!AF40/CSV_NII!AA40)))+(CSV_NII!BM40-CSV_NII!BG40)*((CSV_NII!AF40/CSV_NII!AA40)/(CSV_NII!AE40+(CSV_NII!AF40/CSV_NII!AA40))))+CSV_NII!DI40*((CSV_NII!DU40-CSV_NII!DN40)*(CSV_NII!CM40/(CSV_NII!CM40+(CSV_NII!CN40/CSV_NII!CI40)))+(CSV_NII!DU40-CSV_NII!DO40)*((CSV_NII!CN40/CSV_NII!CI40)/(CSV_NII!CM40+(CSV_NII!CN40/CSV_NII!CI40))))</f>
        <v>#DIV/0!</v>
      </c>
      <c r="EW40" s="1457" t="e">
        <f>CSV_NII!BB40*((CSV_NII!BN40-CSV_NII!BI40)*(CSV_NII!AH40/(CSV_NII!AH40+(CSV_NII!AI40/CSV_NII!AA40)))+(CSV_NII!BN40-CSV_NII!BJ40)*((CSV_NII!AI40/CSV_NII!AA40)/(CSV_NII!AH40+(CSV_NII!AI40/CSV_NII!AA40))))+CSV_NII!CU40*((CSV_NII!DG40-CSV_NII!DQ40)*(CSV_NII!CP40/(CSV_NII!CP40+(CSV_NII!CQ40/CSV_NII!CI40)))+(CSV_NII!DG40-CSV_NII!DR40)*((CSV_NII!CQ40/CSV_NII!CI40)/(CSV_NII!CP40+(CSV_NII!CQ40/CSV_NII!CI40))))</f>
        <v>#DIV/0!</v>
      </c>
      <c r="EX40" s="1457" t="str">
        <f t="shared" si="3"/>
        <v/>
      </c>
      <c r="EY40" s="1485" t="str">
        <f t="shared" si="4"/>
        <v/>
      </c>
      <c r="EZ40" s="1486" t="str">
        <f t="shared" si="5"/>
        <v/>
      </c>
    </row>
    <row r="41" spans="2:156" ht="12.75">
      <c r="B41" s="1395">
        <v>33</v>
      </c>
      <c r="C41" s="1467" t="s">
        <v>49</v>
      </c>
      <c r="D41" s="1467" t="s">
        <v>49</v>
      </c>
      <c r="E41" s="1467" t="s">
        <v>91</v>
      </c>
      <c r="F41" s="1468" t="s">
        <v>92</v>
      </c>
      <c r="G41" s="1468" t="s">
        <v>87</v>
      </c>
      <c r="H41" s="1468" t="s">
        <v>1177</v>
      </c>
      <c r="I41" s="1469" t="str">
        <f t="shared" si="0"/>
        <v>Liabilities - Deposits  - Central banks - ELA</v>
      </c>
      <c r="J41" s="1469" t="s">
        <v>925</v>
      </c>
      <c r="K41" s="1475"/>
      <c r="L41" s="1476"/>
      <c r="M41" s="1477"/>
      <c r="N41" s="1476"/>
      <c r="O41" s="1477"/>
      <c r="P41" s="2597"/>
      <c r="Q41" s="1481"/>
      <c r="R41" s="2562"/>
      <c r="S41" s="1475"/>
      <c r="T41" s="1476"/>
      <c r="U41" s="1476"/>
      <c r="V41" s="2561"/>
      <c r="W41" s="1481"/>
      <c r="X41" s="2562"/>
      <c r="Y41" s="1481"/>
      <c r="Z41" s="2562"/>
      <c r="AA41" s="1475"/>
      <c r="AB41" s="2582">
        <f t="shared" si="7"/>
        <v>0</v>
      </c>
      <c r="AC41" s="2582">
        <f t="shared" si="8"/>
        <v>0</v>
      </c>
      <c r="AD41" s="2583">
        <f t="shared" si="9"/>
        <v>0</v>
      </c>
      <c r="AE41" s="2584">
        <f t="shared" si="10"/>
        <v>0</v>
      </c>
      <c r="AF41" s="2582">
        <f t="shared" si="11"/>
        <v>0</v>
      </c>
      <c r="AG41" s="2585">
        <f t="shared" si="12"/>
        <v>0</v>
      </c>
      <c r="AH41" s="2584">
        <f t="shared" si="13"/>
        <v>0</v>
      </c>
      <c r="AI41" s="2582">
        <f t="shared" si="14"/>
        <v>0</v>
      </c>
      <c r="AJ41" s="2585">
        <f t="shared" si="15"/>
        <v>0</v>
      </c>
      <c r="AK41" s="2601"/>
      <c r="AL41" s="1483"/>
      <c r="AM41" s="2576"/>
      <c r="AN41" s="2570"/>
      <c r="AO41" s="1477"/>
      <c r="AP41" s="2560"/>
      <c r="AQ41" s="2570"/>
      <c r="AR41" s="1477"/>
      <c r="AS41" s="2571"/>
      <c r="AT41" s="2570"/>
      <c r="AU41" s="1480"/>
      <c r="AV41" s="2571"/>
      <c r="AW41" s="2602"/>
      <c r="AX41" s="2055"/>
      <c r="AY41" s="2057"/>
      <c r="AZ41" s="2601"/>
      <c r="BA41" s="1483"/>
      <c r="BB41" s="2576"/>
      <c r="BC41" s="2570"/>
      <c r="BD41" s="1477"/>
      <c r="BE41" s="2560"/>
      <c r="BF41" s="2570"/>
      <c r="BG41" s="1477"/>
      <c r="BH41" s="2571"/>
      <c r="BI41" s="2570"/>
      <c r="BJ41" s="1480"/>
      <c r="BK41" s="2571"/>
      <c r="BL41" s="2603"/>
      <c r="BM41" s="2055"/>
      <c r="BN41" s="2056"/>
      <c r="BO41" s="1481"/>
      <c r="BP41" s="1476"/>
      <c r="BQ41" s="1477"/>
      <c r="BR41" s="1476"/>
      <c r="BS41" s="1477"/>
      <c r="BT41" s="1482"/>
      <c r="BU41" s="2575"/>
      <c r="BV41" s="1481"/>
      <c r="BW41" s="2571"/>
      <c r="BX41" s="1370"/>
      <c r="BY41" s="1447"/>
      <c r="BZ41" s="1476"/>
      <c r="CA41" s="1479"/>
      <c r="CB41" s="2576"/>
      <c r="CC41" s="1370"/>
      <c r="CD41" s="1476"/>
      <c r="CE41" s="2576"/>
      <c r="CF41" s="1370"/>
      <c r="CG41" s="1476"/>
      <c r="CH41" s="2576"/>
      <c r="CI41" s="1481"/>
      <c r="CJ41" s="2582">
        <f t="shared" si="16"/>
        <v>0</v>
      </c>
      <c r="CK41" s="2582">
        <f t="shared" si="17"/>
        <v>0</v>
      </c>
      <c r="CL41" s="2585">
        <f t="shared" si="18"/>
        <v>0</v>
      </c>
      <c r="CM41" s="2584">
        <f t="shared" si="19"/>
        <v>0</v>
      </c>
      <c r="CN41" s="2582">
        <f t="shared" si="20"/>
        <v>0</v>
      </c>
      <c r="CO41" s="2585">
        <f t="shared" si="21"/>
        <v>0</v>
      </c>
      <c r="CP41" s="2584">
        <f t="shared" si="22"/>
        <v>0</v>
      </c>
      <c r="CQ41" s="2582">
        <f t="shared" si="23"/>
        <v>0</v>
      </c>
      <c r="CR41" s="2585">
        <f t="shared" si="24"/>
        <v>0</v>
      </c>
      <c r="CS41" s="2601"/>
      <c r="CT41" s="1483"/>
      <c r="CU41" s="2576"/>
      <c r="CV41" s="2570"/>
      <c r="CW41" s="1477"/>
      <c r="CX41" s="2560"/>
      <c r="CY41" s="2570"/>
      <c r="CZ41" s="1477"/>
      <c r="DA41" s="2571"/>
      <c r="DB41" s="2570"/>
      <c r="DC41" s="1480"/>
      <c r="DD41" s="2571"/>
      <c r="DE41" s="2604"/>
      <c r="DF41" s="2058"/>
      <c r="DG41" s="2605"/>
      <c r="DH41" s="2601"/>
      <c r="DI41" s="1483"/>
      <c r="DJ41" s="2576"/>
      <c r="DK41" s="2570"/>
      <c r="DL41" s="1477"/>
      <c r="DM41" s="2560"/>
      <c r="DN41" s="2570"/>
      <c r="DO41" s="1477"/>
      <c r="DP41" s="2571"/>
      <c r="DQ41" s="2570"/>
      <c r="DR41" s="1480"/>
      <c r="DS41" s="2571"/>
      <c r="DT41" s="2606"/>
      <c r="DU41" s="2059"/>
      <c r="DV41" s="2060"/>
      <c r="DW41" s="1484">
        <f>CSV_NII!AB41*CSV_NII!AN41+CSV_NII!CJ41*CSV_NII!CV41</f>
        <v>0</v>
      </c>
      <c r="DX41" s="1485">
        <f>CSV_NII!AC41*CSV_NII!AO41+CSV_NII!CK41*CSV_NII!CW41</f>
        <v>0</v>
      </c>
      <c r="DY41" s="1485">
        <f>CSV_NII!AD41*CSV_NII!AP41+CSV_NII!CL41*CSV_NII!CX41</f>
        <v>0</v>
      </c>
      <c r="DZ41" s="1485">
        <f>CSV_NII!AE41*CSV_NII!AQ41+CSV_NII!CM41*CSV_NII!CY41</f>
        <v>0</v>
      </c>
      <c r="EA41" s="1485">
        <f>CSV_NII!AF41*CSV_NII!AR41+CSV_NII!CN41*CSV_NII!CZ41</f>
        <v>0</v>
      </c>
      <c r="EB41" s="1485">
        <f>CSV_NII!AG41*CSV_NII!AS41+CSV_NII!CO41*CSV_NII!DA41</f>
        <v>0</v>
      </c>
      <c r="EC41" s="1485">
        <f>CSV_NII!AH41*CSV_NII!AT41+CSV_NII!CP41*CSV_NII!DB41</f>
        <v>0</v>
      </c>
      <c r="ED41" s="1485">
        <f>CSV_NII!AI41*CSV_NII!AU41+CSV_NII!CQ41*CSV_NII!DC41</f>
        <v>0</v>
      </c>
      <c r="EE41" s="1485">
        <f>CSV_NII!AJ41*CSV_NII!AV41+CSV_NII!CR41*CSV_NII!DD41</f>
        <v>0</v>
      </c>
      <c r="EF41" s="1485" t="e">
        <f>CSV_NII!AK41*((CSV_NII!AW41-CSV_NII!AN41)*(CSV_NII!AB41/(CSV_NII!AB41+(CSV_NII!AC41/CSV_NII!AA41)))+(CSV_NII!AW41-CSV_NII!AO41)*((CSV_NII!AC41/CSV_NII!AA41)/(CSV_NII!AB41+(CSV_NII!AC41/CSV_NII!AA41))))+CSV_NII!CS41*((CSV_NII!DE41-CSV_NII!CV41)*(CSV_NII!CJ41/(CSV_NII!CJ41+(CSV_NII!CK41/CSV_NII!CI41)))+(CSV_NII!DE41-CSV_NII!CW41)*((CSV_NII!CK41/CSV_NII!CI41)/(CSV_NII!CJ41+(CSV_NII!CK41/CSV_NII!CI41))))</f>
        <v>#DIV/0!</v>
      </c>
      <c r="EG41" s="1485" t="e">
        <f>CSV_NII!AL41*((CSV_NII!AX41-CSV_NII!AQ41)*(CSV_NII!AE41/(CSV_NII!AE41+(CSV_NII!AF41/CSV_NII!AA41)))+(CSV_NII!AX41-CSV_NII!AR41)*((CSV_NII!AF41/CSV_NII!AA41)/(CSV_NII!AE41+(CSV_NII!AF41/CSV_NII!AA41))))+CSV_NII!CT41*((CSV_NII!DF41-CSV_NII!CY41)*(CSV_NII!CM41/(CSV_NII!CM41+(CSV_NII!CN41/CSV_NII!CI41)))+(CSV_NII!DF41-CSV_NII!CZ41)*(CSV_NII!CN41/CSV_NII!CI41)/(CSV_NII!CM41+(CSV_NII!CN41/CSV_NII!CI41)))</f>
        <v>#DIV/0!</v>
      </c>
      <c r="EH41" s="1485" t="e">
        <f>CSV_NII!AM41*((CSV_NII!AY41-CSV_NII!AT41)*(CSV_NII!AH41/(CSV_NII!AH41+(CSV_NII!AI41/CSV_NII!AA41)))+(CSV_NII!AY41-CSV_NII!AU41)*((CSV_NII!AI41/CSV_NII!AA41)/(CSV_NII!AH41+(CSV_NII!AI41/CSV_NII!AA41))))+CSV_NII!CU41*((CSV_NII!DG41-CSV_NII!DB41)*(CSV_NII!CP41/(CSV_NII!CP41+(CSV_NII!CQ41/CSV_NII!CI41)))+(CSV_NII!DG41-CSV_NII!DC41)*((CSV_NII!CQ41/CSV_NII!CI41)/(CSV_NII!CP41+(CSV_NII!CQ41/CSV_NII!CI41))))</f>
        <v>#DIV/0!</v>
      </c>
      <c r="EI41" s="1485" t="str">
        <f t="shared" si="26"/>
        <v/>
      </c>
      <c r="EJ41" s="1485" t="str">
        <f t="shared" si="71"/>
        <v/>
      </c>
      <c r="EK41" s="1485" t="str">
        <f t="shared" si="2"/>
        <v/>
      </c>
      <c r="EL41" s="1485">
        <f>CSV_NII!AB41*CSV_NII!BC41+CSV_NII!CJ41*CSV_NII!DK41</f>
        <v>0</v>
      </c>
      <c r="EM41" s="1485">
        <f>CSV_NII!AC41*CSV_NII!BD41+CSV_NII!CK41*CSV_NII!DL41</f>
        <v>0</v>
      </c>
      <c r="EN41" s="1485">
        <f>CSV_NII!AD41*CSV_NII!BE41+CSV_NII!CL41*CSV_NII!DM41</f>
        <v>0</v>
      </c>
      <c r="EO41" s="1485">
        <f>CSV_NII!AE41*CSV_NII!BF41+CSV_NII!CM41*CSV_NII!DN41</f>
        <v>0</v>
      </c>
      <c r="EP41" s="1485">
        <f>CSV_NII!AF41*CSV_NII!BG41+CSV_NII!CN41*CSV_NII!DO41</f>
        <v>0</v>
      </c>
      <c r="EQ41" s="1485">
        <f>CSV_NII!AG41*CSV_NII!BH41+CSV_NII!CO41*CSV_NII!DP41</f>
        <v>0</v>
      </c>
      <c r="ER41" s="1485">
        <f>CSV_NII!AH41*CSV_NII!BI41+CSV_NII!CP41*CSV_NII!DQ41</f>
        <v>0</v>
      </c>
      <c r="ES41" s="1485">
        <f>CSV_NII!AI41*CSV_NII!BJ41+CSV_NII!CQ41*CSV_NII!DR41</f>
        <v>0</v>
      </c>
      <c r="ET41" s="1485">
        <f>CSV_NII!AJ41*CSV_NII!BK41+CSV_NII!CR41*CSV_NII!DS41</f>
        <v>0</v>
      </c>
      <c r="EU41" s="1485" t="e">
        <f>CSV_NII!AZ41*((CSV_NII!BL41-CSV_NII!BC41)*(CSV_NII!AB41/(CSV_NII!AB41+(CSV_NII!AC41/CSV_NII!AA41)))+(CSV_NII!BL41-CSV_NII!BD41)*((CSV_NII!AC41/CSV_NII!AA41)/(CSV_NII!AB41+(CSV_NII!AC41/CSV_NII!AA41))))+CSV_NII!DH41*((CSV_NII!DT41-CSV_NII!DK41)*(CSV_NII!CJ41/(CSV_NII!CJ41+(CSV_NII!CK41/CSV_NII!CI41)))+(CSV_NII!DT41-CSV_NII!DL41)*((CSV_NII!CK41/CSV_NII!CI41)/(CSV_NII!CJ41+(CSV_NII!CK41/CSV_NII!CI41))))</f>
        <v>#DIV/0!</v>
      </c>
      <c r="EV41" s="1485" t="e">
        <f>CSV_NII!BA41*((CSV_NII!BM41-CSV_NII!BF41)*(CSV_NII!AE41/(CSV_NII!AE41+(CSV_NII!AF41/CSV_NII!AA41)))+(CSV_NII!BM41-CSV_NII!BG41)*((CSV_NII!AF41/CSV_NII!AA41)/(CSV_NII!AE41+(CSV_NII!AF41/CSV_NII!AA41))))+CSV_NII!DI41*((CSV_NII!DU41-CSV_NII!DN41)*(CSV_NII!CM41/(CSV_NII!CM41+(CSV_NII!CN41/CSV_NII!CI41)))+(CSV_NII!DU41-CSV_NII!DO41)*((CSV_NII!CN41/CSV_NII!CI41)/(CSV_NII!CM41+(CSV_NII!CN41/CSV_NII!CI41))))</f>
        <v>#DIV/0!</v>
      </c>
      <c r="EW41" s="1485" t="e">
        <f>CSV_NII!BB41*((CSV_NII!BN41-CSV_NII!BI41)*(CSV_NII!AH41/(CSV_NII!AH41+(CSV_NII!AI41/CSV_NII!AA41)))+(CSV_NII!BN41-CSV_NII!BJ41)*((CSV_NII!AI41/CSV_NII!AA41)/(CSV_NII!AH41+(CSV_NII!AI41/CSV_NII!AA41))))+CSV_NII!CU41*((CSV_NII!DG41-CSV_NII!DQ41)*(CSV_NII!CP41/(CSV_NII!CP41+(CSV_NII!CQ41/CSV_NII!CI41)))+(CSV_NII!DG41-CSV_NII!DR41)*((CSV_NII!CQ41/CSV_NII!CI41)/(CSV_NII!CP41+(CSV_NII!CQ41/CSV_NII!CI41))))</f>
        <v>#DIV/0!</v>
      </c>
      <c r="EX41" s="1485" t="str">
        <f t="shared" si="3"/>
        <v/>
      </c>
      <c r="EY41" s="1485" t="str">
        <f t="shared" si="4"/>
        <v/>
      </c>
      <c r="EZ41" s="1486" t="str">
        <f t="shared" si="5"/>
        <v/>
      </c>
    </row>
    <row r="42" spans="2:156" ht="13.5" thickBot="1">
      <c r="B42" s="1395">
        <v>34</v>
      </c>
      <c r="C42" s="1467" t="s">
        <v>49</v>
      </c>
      <c r="D42" s="1467" t="s">
        <v>49</v>
      </c>
      <c r="E42" s="1467" t="s">
        <v>91</v>
      </c>
      <c r="F42" s="1468" t="s">
        <v>92</v>
      </c>
      <c r="G42" s="1468" t="s">
        <v>87</v>
      </c>
      <c r="H42" s="1468" t="s">
        <v>1177</v>
      </c>
      <c r="I42" s="1469" t="str">
        <f t="shared" si="0"/>
        <v>Liabilities - Deposits  - Central banks - ELA</v>
      </c>
      <c r="J42" s="1469" t="s">
        <v>82</v>
      </c>
      <c r="K42" s="1466">
        <f>K41</f>
        <v>0</v>
      </c>
      <c r="L42" s="1466">
        <f>L41</f>
        <v>0</v>
      </c>
      <c r="M42" s="1450"/>
      <c r="N42" s="1466">
        <f>N41</f>
        <v>0</v>
      </c>
      <c r="O42" s="1450"/>
      <c r="P42" s="2577">
        <f>P41</f>
        <v>0</v>
      </c>
      <c r="Q42" s="2578">
        <f>Q41</f>
        <v>0</v>
      </c>
      <c r="R42" s="2589"/>
      <c r="S42" s="1466">
        <f>S41</f>
        <v>0</v>
      </c>
      <c r="T42" s="1244">
        <f t="shared" ref="T42:AA42" si="72">T41</f>
        <v>0</v>
      </c>
      <c r="U42" s="1244">
        <f t="shared" si="72"/>
        <v>0</v>
      </c>
      <c r="V42" s="2580">
        <f t="shared" si="72"/>
        <v>0</v>
      </c>
      <c r="W42" s="2578">
        <f t="shared" si="72"/>
        <v>0</v>
      </c>
      <c r="X42" s="2581">
        <f t="shared" si="72"/>
        <v>0</v>
      </c>
      <c r="Y42" s="2578">
        <f t="shared" si="72"/>
        <v>0</v>
      </c>
      <c r="Z42" s="2581">
        <f t="shared" si="72"/>
        <v>0</v>
      </c>
      <c r="AA42" s="1466">
        <f t="shared" si="72"/>
        <v>0</v>
      </c>
      <c r="AB42" s="2582">
        <f t="shared" si="7"/>
        <v>0</v>
      </c>
      <c r="AC42" s="2582">
        <f t="shared" si="8"/>
        <v>0</v>
      </c>
      <c r="AD42" s="2583">
        <f t="shared" si="9"/>
        <v>0</v>
      </c>
      <c r="AE42" s="2584">
        <f t="shared" si="10"/>
        <v>0</v>
      </c>
      <c r="AF42" s="2582">
        <f t="shared" si="11"/>
        <v>0</v>
      </c>
      <c r="AG42" s="2585">
        <f t="shared" si="12"/>
        <v>0</v>
      </c>
      <c r="AH42" s="2584">
        <f t="shared" si="13"/>
        <v>0</v>
      </c>
      <c r="AI42" s="2582">
        <f t="shared" si="14"/>
        <v>0</v>
      </c>
      <c r="AJ42" s="2585">
        <f t="shared" si="15"/>
        <v>0</v>
      </c>
      <c r="AK42" s="1261"/>
      <c r="AL42" s="1453"/>
      <c r="AM42" s="2052"/>
      <c r="AN42" s="2586"/>
      <c r="AO42" s="1447"/>
      <c r="AP42" s="2589"/>
      <c r="AQ42" s="2586"/>
      <c r="AR42" s="1447"/>
      <c r="AS42" s="2589"/>
      <c r="AT42" s="2586"/>
      <c r="AU42" s="1447"/>
      <c r="AV42" s="2589"/>
      <c r="AW42" s="2607"/>
      <c r="AX42" s="1820"/>
      <c r="AY42" s="1819"/>
      <c r="AZ42" s="1261"/>
      <c r="BA42" s="1453"/>
      <c r="BB42" s="2052"/>
      <c r="BC42" s="2586"/>
      <c r="BD42" s="1447"/>
      <c r="BE42" s="2589"/>
      <c r="BF42" s="2586"/>
      <c r="BG42" s="1447"/>
      <c r="BH42" s="2589"/>
      <c r="BI42" s="2586"/>
      <c r="BJ42" s="1447"/>
      <c r="BK42" s="2589"/>
      <c r="BL42" s="2608"/>
      <c r="BM42" s="1820"/>
      <c r="BN42" s="1821"/>
      <c r="BO42" s="2578">
        <f>BO41</f>
        <v>0</v>
      </c>
      <c r="BP42" s="1244">
        <f>BP41</f>
        <v>0</v>
      </c>
      <c r="BQ42" s="1448"/>
      <c r="BR42" s="1244">
        <f>BR41</f>
        <v>0</v>
      </c>
      <c r="BS42" s="1450"/>
      <c r="BT42" s="1822"/>
      <c r="BU42" s="2609"/>
      <c r="BV42" s="2578">
        <f>BV41</f>
        <v>0</v>
      </c>
      <c r="BW42" s="2588"/>
      <c r="BX42" s="1370"/>
      <c r="BY42" s="1244">
        <f>BX42</f>
        <v>0</v>
      </c>
      <c r="BZ42" s="1453"/>
      <c r="CA42" s="1453"/>
      <c r="CB42" s="2589"/>
      <c r="CC42" s="1453"/>
      <c r="CD42" s="1453"/>
      <c r="CE42" s="2589"/>
      <c r="CF42" s="1453"/>
      <c r="CG42" s="1453"/>
      <c r="CH42" s="2589"/>
      <c r="CI42" s="1481"/>
      <c r="CJ42" s="2582">
        <f t="shared" si="16"/>
        <v>0</v>
      </c>
      <c r="CK42" s="2582">
        <f t="shared" si="17"/>
        <v>0</v>
      </c>
      <c r="CL42" s="2585">
        <f t="shared" si="18"/>
        <v>0</v>
      </c>
      <c r="CM42" s="2584">
        <f t="shared" si="19"/>
        <v>0</v>
      </c>
      <c r="CN42" s="2582">
        <f t="shared" si="20"/>
        <v>0</v>
      </c>
      <c r="CO42" s="2585">
        <f t="shared" si="21"/>
        <v>0</v>
      </c>
      <c r="CP42" s="2584">
        <f t="shared" si="22"/>
        <v>0</v>
      </c>
      <c r="CQ42" s="2582">
        <f t="shared" si="23"/>
        <v>0</v>
      </c>
      <c r="CR42" s="2585">
        <f t="shared" si="24"/>
        <v>0</v>
      </c>
      <c r="CS42" s="1261"/>
      <c r="CT42" s="1453"/>
      <c r="CU42" s="2052"/>
      <c r="CV42" s="2586"/>
      <c r="CW42" s="1450"/>
      <c r="CX42" s="2588"/>
      <c r="CY42" s="2586"/>
      <c r="CZ42" s="1450"/>
      <c r="DA42" s="2588"/>
      <c r="DB42" s="2586"/>
      <c r="DC42" s="1450"/>
      <c r="DD42" s="2588"/>
      <c r="DE42" s="2610"/>
      <c r="DF42" s="1463"/>
      <c r="DG42" s="2611"/>
      <c r="DH42" s="1261"/>
      <c r="DI42" s="1453"/>
      <c r="DJ42" s="2052"/>
      <c r="DK42" s="2586"/>
      <c r="DL42" s="1450"/>
      <c r="DM42" s="2588"/>
      <c r="DN42" s="2586"/>
      <c r="DO42" s="1450"/>
      <c r="DP42" s="2588"/>
      <c r="DQ42" s="2586"/>
      <c r="DR42" s="1450"/>
      <c r="DS42" s="2588"/>
      <c r="DT42" s="2612"/>
      <c r="DU42" s="1464"/>
      <c r="DV42" s="1465"/>
      <c r="DW42" s="1456">
        <f>CSV_NII!AB42*CSV_NII!AN42+CSV_NII!CJ42*CSV_NII!CV42</f>
        <v>0</v>
      </c>
      <c r="DX42" s="1457">
        <f>CSV_NII!AC42*CSV_NII!AO42+CSV_NII!CK42*CSV_NII!CW42</f>
        <v>0</v>
      </c>
      <c r="DY42" s="1457">
        <f>CSV_NII!AD42*CSV_NII!AP42+CSV_NII!CL42*CSV_NII!CX42</f>
        <v>0</v>
      </c>
      <c r="DZ42" s="1457">
        <f>CSV_NII!AE42*CSV_NII!AQ42+CSV_NII!CM42*CSV_NII!CY42</f>
        <v>0</v>
      </c>
      <c r="EA42" s="1457">
        <f>CSV_NII!AF42*CSV_NII!AR42+CSV_NII!CN42*CSV_NII!CZ42</f>
        <v>0</v>
      </c>
      <c r="EB42" s="1457">
        <f>CSV_NII!AG42*CSV_NII!AS42+CSV_NII!CO42*CSV_NII!DA42</f>
        <v>0</v>
      </c>
      <c r="EC42" s="1457">
        <f>CSV_NII!AH42*CSV_NII!AT42+CSV_NII!CP42*CSV_NII!DB42</f>
        <v>0</v>
      </c>
      <c r="ED42" s="1457">
        <f>CSV_NII!AI42*CSV_NII!AU42+CSV_NII!CQ42*CSV_NII!DC42</f>
        <v>0</v>
      </c>
      <c r="EE42" s="1457">
        <f>CSV_NII!AJ42*CSV_NII!AV42+CSV_NII!CR42*CSV_NII!DD42</f>
        <v>0</v>
      </c>
      <c r="EF42" s="1457" t="e">
        <f>CSV_NII!AK42*((CSV_NII!AW42-CSV_NII!AN42)*(CSV_NII!AB42/(CSV_NII!AB42+(CSV_NII!AC42/CSV_NII!AA42)))+(CSV_NII!AW42-CSV_NII!AO42)*((CSV_NII!AC42/CSV_NII!AA42)/(CSV_NII!AB42+(CSV_NII!AC42/CSV_NII!AA42))))+CSV_NII!CS42*((CSV_NII!DE42-CSV_NII!CV42)*(CSV_NII!CJ42/(CSV_NII!CJ42+(CSV_NII!CK42/CSV_NII!CI42)))+(CSV_NII!DE42-CSV_NII!CW42)*((CSV_NII!CK42/CSV_NII!CI42)/(CSV_NII!CJ42+(CSV_NII!CK42/CSV_NII!CI42))))</f>
        <v>#DIV/0!</v>
      </c>
      <c r="EG42" s="1457" t="e">
        <f>CSV_NII!AL42*((CSV_NII!AX42-CSV_NII!AQ42)*(CSV_NII!AE42/(CSV_NII!AE42+(CSV_NII!AF42/CSV_NII!AA42)))+(CSV_NII!AX42-CSV_NII!AR42)*((CSV_NII!AF42/CSV_NII!AA42)/(CSV_NII!AE42+(CSV_NII!AF42/CSV_NII!AA42))))+CSV_NII!CT42*((CSV_NII!DF42-CSV_NII!CY42)*(CSV_NII!CM42/(CSV_NII!CM42+(CSV_NII!CN42/CSV_NII!CI42)))+(CSV_NII!DF42-CSV_NII!CZ42)*(CSV_NII!CN42/CSV_NII!CI42)/(CSV_NII!CM42+(CSV_NII!CN42/CSV_NII!CI42)))</f>
        <v>#DIV/0!</v>
      </c>
      <c r="EH42" s="1457" t="e">
        <f>CSV_NII!AM42*((CSV_NII!AY42-CSV_NII!AT42)*(CSV_NII!AH42/(CSV_NII!AH42+(CSV_NII!AI42/CSV_NII!AA42)))+(CSV_NII!AY42-CSV_NII!AU42)*((CSV_NII!AI42/CSV_NII!AA42)/(CSV_NII!AH42+(CSV_NII!AI42/CSV_NII!AA42))))+CSV_NII!CU42*((CSV_NII!DG42-CSV_NII!DB42)*(CSV_NII!CP42/(CSV_NII!CP42+(CSV_NII!CQ42/CSV_NII!CI42)))+(CSV_NII!DG42-CSV_NII!DC42)*((CSV_NII!CQ42/CSV_NII!CI42)/(CSV_NII!CP42+(CSV_NII!CQ42/CSV_NII!CI42))))</f>
        <v>#DIV/0!</v>
      </c>
      <c r="EI42" s="1457" t="str">
        <f t="shared" si="26"/>
        <v/>
      </c>
      <c r="EJ42" s="1457" t="str">
        <f t="shared" si="71"/>
        <v/>
      </c>
      <c r="EK42" s="1457" t="str">
        <f t="shared" si="2"/>
        <v/>
      </c>
      <c r="EL42" s="1457">
        <f>CSV_NII!AB42*CSV_NII!BC42+CSV_NII!CJ42*CSV_NII!DK42</f>
        <v>0</v>
      </c>
      <c r="EM42" s="1457">
        <f>CSV_NII!AC42*CSV_NII!BD42+CSV_NII!CK42*CSV_NII!DL42</f>
        <v>0</v>
      </c>
      <c r="EN42" s="1457">
        <f>CSV_NII!AD42*CSV_NII!BE42+CSV_NII!CL42*CSV_NII!DM42</f>
        <v>0</v>
      </c>
      <c r="EO42" s="1457">
        <f>CSV_NII!AE42*CSV_NII!BF42+CSV_NII!CM42*CSV_NII!DN42</f>
        <v>0</v>
      </c>
      <c r="EP42" s="1457">
        <f>CSV_NII!AF42*CSV_NII!BG42+CSV_NII!CN42*CSV_NII!DO42</f>
        <v>0</v>
      </c>
      <c r="EQ42" s="1457">
        <f>CSV_NII!AG42*CSV_NII!BH42+CSV_NII!CO42*CSV_NII!DP42</f>
        <v>0</v>
      </c>
      <c r="ER42" s="1457">
        <f>CSV_NII!AH42*CSV_NII!BI42+CSV_NII!CP42*CSV_NII!DQ42</f>
        <v>0</v>
      </c>
      <c r="ES42" s="1457">
        <f>CSV_NII!AI42*CSV_NII!BJ42+CSV_NII!CQ42*CSV_NII!DR42</f>
        <v>0</v>
      </c>
      <c r="ET42" s="1457">
        <f>CSV_NII!AJ42*CSV_NII!BK42+CSV_NII!CR42*CSV_NII!DS42</f>
        <v>0</v>
      </c>
      <c r="EU42" s="1457" t="e">
        <f>CSV_NII!AZ42*((CSV_NII!BL42-CSV_NII!BC42)*(CSV_NII!AB42/(CSV_NII!AB42+(CSV_NII!AC42/CSV_NII!AA42)))+(CSV_NII!BL42-CSV_NII!BD42)*((CSV_NII!AC42/CSV_NII!AA42)/(CSV_NII!AB42+(CSV_NII!AC42/CSV_NII!AA42))))+CSV_NII!DH42*((CSV_NII!DT42-CSV_NII!DK42)*(CSV_NII!CJ42/(CSV_NII!CJ42+(CSV_NII!CK42/CSV_NII!CI42)))+(CSV_NII!DT42-CSV_NII!DL42)*((CSV_NII!CK42/CSV_NII!CI42)/(CSV_NII!CJ42+(CSV_NII!CK42/CSV_NII!CI42))))</f>
        <v>#DIV/0!</v>
      </c>
      <c r="EV42" s="1457" t="e">
        <f>CSV_NII!BA42*((CSV_NII!BM42-CSV_NII!BF42)*(CSV_NII!AE42/(CSV_NII!AE42+(CSV_NII!AF42/CSV_NII!AA42)))+(CSV_NII!BM42-CSV_NII!BG42)*((CSV_NII!AF42/CSV_NII!AA42)/(CSV_NII!AE42+(CSV_NII!AF42/CSV_NII!AA42))))+CSV_NII!DI42*((CSV_NII!DU42-CSV_NII!DN42)*(CSV_NII!CM42/(CSV_NII!CM42+(CSV_NII!CN42/CSV_NII!CI42)))+(CSV_NII!DU42-CSV_NII!DO42)*((CSV_NII!CN42/CSV_NII!CI42)/(CSV_NII!CM42+(CSV_NII!CN42/CSV_NII!CI42))))</f>
        <v>#DIV/0!</v>
      </c>
      <c r="EW42" s="1457" t="e">
        <f>CSV_NII!BB42*((CSV_NII!BN42-CSV_NII!BI42)*(CSV_NII!AH42/(CSV_NII!AH42+(CSV_NII!AI42/CSV_NII!AA42)))+(CSV_NII!BN42-CSV_NII!BJ42)*((CSV_NII!AI42/CSV_NII!AA42)/(CSV_NII!AH42+(CSV_NII!AI42/CSV_NII!AA42))))+CSV_NII!CU42*((CSV_NII!DG42-CSV_NII!DQ42)*(CSV_NII!CP42/(CSV_NII!CP42+(CSV_NII!CQ42/CSV_NII!CI42)))+(CSV_NII!DG42-CSV_NII!DR42)*((CSV_NII!CQ42/CSV_NII!CI42)/(CSV_NII!CP42+(CSV_NII!CQ42/CSV_NII!CI42))))</f>
        <v>#DIV/0!</v>
      </c>
      <c r="EX42" s="1457" t="str">
        <f t="shared" si="3"/>
        <v/>
      </c>
      <c r="EY42" s="1485" t="str">
        <f t="shared" si="4"/>
        <v/>
      </c>
      <c r="EZ42" s="1486" t="str">
        <f t="shared" si="5"/>
        <v/>
      </c>
    </row>
    <row r="43" spans="2:156" ht="12.75">
      <c r="B43" s="1395">
        <v>35</v>
      </c>
      <c r="C43" s="1467" t="s">
        <v>49</v>
      </c>
      <c r="D43" s="1467" t="s">
        <v>49</v>
      </c>
      <c r="E43" s="1467" t="s">
        <v>91</v>
      </c>
      <c r="F43" s="1468" t="s">
        <v>92</v>
      </c>
      <c r="G43" s="1468" t="s">
        <v>87</v>
      </c>
      <c r="H43" s="1468" t="s">
        <v>1178</v>
      </c>
      <c r="I43" s="1469" t="str">
        <f t="shared" si="0"/>
        <v>Liabilities - Deposits  - Central banks - Other central bank liabilities</v>
      </c>
      <c r="J43" s="1469" t="s">
        <v>925</v>
      </c>
      <c r="K43" s="1451"/>
      <c r="L43" s="1447"/>
      <c r="M43" s="1448"/>
      <c r="N43" s="1447"/>
      <c r="O43" s="1448"/>
      <c r="P43" s="2592"/>
      <c r="Q43" s="1370"/>
      <c r="R43" s="2589"/>
      <c r="S43" s="1451"/>
      <c r="T43" s="1447"/>
      <c r="U43" s="1447"/>
      <c r="V43" s="2434"/>
      <c r="W43" s="1370"/>
      <c r="X43" s="2589"/>
      <c r="Y43" s="1370"/>
      <c r="Z43" s="2589"/>
      <c r="AA43" s="1451"/>
      <c r="AB43" s="2582">
        <f t="shared" si="7"/>
        <v>0</v>
      </c>
      <c r="AC43" s="2582">
        <f t="shared" si="8"/>
        <v>0</v>
      </c>
      <c r="AD43" s="2583">
        <f t="shared" si="9"/>
        <v>0</v>
      </c>
      <c r="AE43" s="2584">
        <f t="shared" si="10"/>
        <v>0</v>
      </c>
      <c r="AF43" s="2582">
        <f t="shared" si="11"/>
        <v>0</v>
      </c>
      <c r="AG43" s="2585">
        <f t="shared" si="12"/>
        <v>0</v>
      </c>
      <c r="AH43" s="2584">
        <f t="shared" si="13"/>
        <v>0</v>
      </c>
      <c r="AI43" s="2582">
        <f t="shared" si="14"/>
        <v>0</v>
      </c>
      <c r="AJ43" s="2585">
        <f t="shared" si="15"/>
        <v>0</v>
      </c>
      <c r="AK43" s="1261"/>
      <c r="AL43" s="1453"/>
      <c r="AM43" s="2052"/>
      <c r="AN43" s="2586"/>
      <c r="AO43" s="1448"/>
      <c r="AP43" s="2579"/>
      <c r="AQ43" s="2586"/>
      <c r="AR43" s="1448"/>
      <c r="AS43" s="2588"/>
      <c r="AT43" s="2586"/>
      <c r="AU43" s="1450"/>
      <c r="AV43" s="2588"/>
      <c r="AW43" s="2607"/>
      <c r="AX43" s="1820"/>
      <c r="AY43" s="1819"/>
      <c r="AZ43" s="1261"/>
      <c r="BA43" s="1453"/>
      <c r="BB43" s="2052"/>
      <c r="BC43" s="2586"/>
      <c r="BD43" s="1448"/>
      <c r="BE43" s="2579"/>
      <c r="BF43" s="2586"/>
      <c r="BG43" s="1448"/>
      <c r="BH43" s="2588"/>
      <c r="BI43" s="2586"/>
      <c r="BJ43" s="1450"/>
      <c r="BK43" s="2588"/>
      <c r="BL43" s="2608"/>
      <c r="BM43" s="1820"/>
      <c r="BN43" s="1821"/>
      <c r="BO43" s="1370"/>
      <c r="BP43" s="1447"/>
      <c r="BQ43" s="1448"/>
      <c r="BR43" s="1447"/>
      <c r="BS43" s="1448"/>
      <c r="BT43" s="1452"/>
      <c r="BU43" s="2595"/>
      <c r="BV43" s="1370"/>
      <c r="BW43" s="2588"/>
      <c r="BX43" s="1370"/>
      <c r="BY43" s="1447"/>
      <c r="BZ43" s="1447"/>
      <c r="CA43" s="1449"/>
      <c r="CB43" s="2052"/>
      <c r="CC43" s="1370"/>
      <c r="CD43" s="1447"/>
      <c r="CE43" s="2052"/>
      <c r="CF43" s="1370"/>
      <c r="CG43" s="1447"/>
      <c r="CH43" s="2052"/>
      <c r="CI43" s="1481"/>
      <c r="CJ43" s="2582">
        <f t="shared" si="16"/>
        <v>0</v>
      </c>
      <c r="CK43" s="2582">
        <f t="shared" si="17"/>
        <v>0</v>
      </c>
      <c r="CL43" s="2585">
        <f t="shared" si="18"/>
        <v>0</v>
      </c>
      <c r="CM43" s="2584">
        <f t="shared" si="19"/>
        <v>0</v>
      </c>
      <c r="CN43" s="2582">
        <f t="shared" si="20"/>
        <v>0</v>
      </c>
      <c r="CO43" s="2585">
        <f t="shared" si="21"/>
        <v>0</v>
      </c>
      <c r="CP43" s="2584">
        <f t="shared" si="22"/>
        <v>0</v>
      </c>
      <c r="CQ43" s="2582">
        <f t="shared" si="23"/>
        <v>0</v>
      </c>
      <c r="CR43" s="2585">
        <f t="shared" si="24"/>
        <v>0</v>
      </c>
      <c r="CS43" s="1261"/>
      <c r="CT43" s="1453"/>
      <c r="CU43" s="2052"/>
      <c r="CV43" s="2586"/>
      <c r="CW43" s="1448"/>
      <c r="CX43" s="2579"/>
      <c r="CY43" s="2586"/>
      <c r="CZ43" s="1448"/>
      <c r="DA43" s="2588"/>
      <c r="DB43" s="2586"/>
      <c r="DC43" s="1450"/>
      <c r="DD43" s="2588"/>
      <c r="DE43" s="2610"/>
      <c r="DF43" s="1463"/>
      <c r="DG43" s="2611"/>
      <c r="DH43" s="1261"/>
      <c r="DI43" s="1453"/>
      <c r="DJ43" s="2052"/>
      <c r="DK43" s="2586"/>
      <c r="DL43" s="1448"/>
      <c r="DM43" s="2579"/>
      <c r="DN43" s="2586"/>
      <c r="DO43" s="1448"/>
      <c r="DP43" s="2588"/>
      <c r="DQ43" s="2586"/>
      <c r="DR43" s="1450"/>
      <c r="DS43" s="2588"/>
      <c r="DT43" s="2612"/>
      <c r="DU43" s="1464"/>
      <c r="DV43" s="1465"/>
      <c r="DW43" s="1454">
        <f>CSV_NII!AB43*CSV_NII!AN43+CSV_NII!CJ43*CSV_NII!CV43</f>
        <v>0</v>
      </c>
      <c r="DX43" s="1455">
        <f>CSV_NII!AC43*CSV_NII!AO43+CSV_NII!CK43*CSV_NII!CW43</f>
        <v>0</v>
      </c>
      <c r="DY43" s="1455">
        <f>CSV_NII!AD43*CSV_NII!AP43+CSV_NII!CL43*CSV_NII!CX43</f>
        <v>0</v>
      </c>
      <c r="DZ43" s="1455">
        <f>CSV_NII!AE43*CSV_NII!AQ43+CSV_NII!CM43*CSV_NII!CY43</f>
        <v>0</v>
      </c>
      <c r="EA43" s="1455">
        <f>CSV_NII!AF43*CSV_NII!AR43+CSV_NII!CN43*CSV_NII!CZ43</f>
        <v>0</v>
      </c>
      <c r="EB43" s="1455">
        <f>CSV_NII!AG43*CSV_NII!AS43+CSV_NII!CO43*CSV_NII!DA43</f>
        <v>0</v>
      </c>
      <c r="EC43" s="1455">
        <f>CSV_NII!AH43*CSV_NII!AT43+CSV_NII!CP43*CSV_NII!DB43</f>
        <v>0</v>
      </c>
      <c r="ED43" s="1455">
        <f>CSV_NII!AI43*CSV_NII!AU43+CSV_NII!CQ43*CSV_NII!DC43</f>
        <v>0</v>
      </c>
      <c r="EE43" s="1455">
        <f>CSV_NII!AJ43*CSV_NII!AV43+CSV_NII!CR43*CSV_NII!DD43</f>
        <v>0</v>
      </c>
      <c r="EF43" s="1455" t="e">
        <f>CSV_NII!AK43*((CSV_NII!AW43-CSV_NII!AN43)*(CSV_NII!AB43/(CSV_NII!AB43+(CSV_NII!AC43/CSV_NII!AA43)))+(CSV_NII!AW43-CSV_NII!AO43)*((CSV_NII!AC43/CSV_NII!AA43)/(CSV_NII!AB43+(CSV_NII!AC43/CSV_NII!AA43))))+CSV_NII!CS43*((CSV_NII!DE43-CSV_NII!CV43)*(CSV_NII!CJ43/(CSV_NII!CJ43+(CSV_NII!CK43/CSV_NII!CI43)))+(CSV_NII!DE43-CSV_NII!CW43)*((CSV_NII!CK43/CSV_NII!CI43)/(CSV_NII!CJ43+(CSV_NII!CK43/CSV_NII!CI43))))</f>
        <v>#DIV/0!</v>
      </c>
      <c r="EG43" s="1455" t="e">
        <f>CSV_NII!AL43*((CSV_NII!AX43-CSV_NII!AQ43)*(CSV_NII!AE43/(CSV_NII!AE43+(CSV_NII!AF43/CSV_NII!AA43)))+(CSV_NII!AX43-CSV_NII!AR43)*((CSV_NII!AF43/CSV_NII!AA43)/(CSV_NII!AE43+(CSV_NII!AF43/CSV_NII!AA43))))+CSV_NII!CT43*((CSV_NII!DF43-CSV_NII!CY43)*(CSV_NII!CM43/(CSV_NII!CM43+(CSV_NII!CN43/CSV_NII!CI43)))+(CSV_NII!DF43-CSV_NII!CZ43)*(CSV_NII!CN43/CSV_NII!CI43)/(CSV_NII!CM43+(CSV_NII!CN43/CSV_NII!CI43)))</f>
        <v>#DIV/0!</v>
      </c>
      <c r="EH43" s="1455" t="e">
        <f>CSV_NII!AM43*((CSV_NII!AY43-CSV_NII!AT43)*(CSV_NII!AH43/(CSV_NII!AH43+(CSV_NII!AI43/CSV_NII!AA43)))+(CSV_NII!AY43-CSV_NII!AU43)*((CSV_NII!AI43/CSV_NII!AA43)/(CSV_NII!AH43+(CSV_NII!AI43/CSV_NII!AA43))))+CSV_NII!CU43*((CSV_NII!DG43-CSV_NII!DB43)*(CSV_NII!CP43/(CSV_NII!CP43+(CSV_NII!CQ43/CSV_NII!CI43)))+(CSV_NII!DG43-CSV_NII!DC43)*((CSV_NII!CQ43/CSV_NII!CI43)/(CSV_NII!CP43+(CSV_NII!CQ43/CSV_NII!CI43))))</f>
        <v>#DIV/0!</v>
      </c>
      <c r="EI43" s="1455" t="str">
        <f t="shared" si="26"/>
        <v/>
      </c>
      <c r="EJ43" s="1455" t="str">
        <f t="shared" si="71"/>
        <v/>
      </c>
      <c r="EK43" s="1455" t="str">
        <f t="shared" si="2"/>
        <v/>
      </c>
      <c r="EL43" s="1455">
        <f>CSV_NII!AB43*CSV_NII!BC43+CSV_NII!CJ43*CSV_NII!DK43</f>
        <v>0</v>
      </c>
      <c r="EM43" s="1455">
        <f>CSV_NII!AC43*CSV_NII!BD43+CSV_NII!CK43*CSV_NII!DL43</f>
        <v>0</v>
      </c>
      <c r="EN43" s="1455">
        <f>CSV_NII!AD43*CSV_NII!BE43+CSV_NII!CL43*CSV_NII!DM43</f>
        <v>0</v>
      </c>
      <c r="EO43" s="1455">
        <f>CSV_NII!AE43*CSV_NII!BF43+CSV_NII!CM43*CSV_NII!DN43</f>
        <v>0</v>
      </c>
      <c r="EP43" s="1455">
        <f>CSV_NII!AF43*CSV_NII!BG43+CSV_NII!CN43*CSV_NII!DO43</f>
        <v>0</v>
      </c>
      <c r="EQ43" s="1455">
        <f>CSV_NII!AG43*CSV_NII!BH43+CSV_NII!CO43*CSV_NII!DP43</f>
        <v>0</v>
      </c>
      <c r="ER43" s="1455">
        <f>CSV_NII!AH43*CSV_NII!BI43+CSV_NII!CP43*CSV_NII!DQ43</f>
        <v>0</v>
      </c>
      <c r="ES43" s="1455">
        <f>CSV_NII!AI43*CSV_NII!BJ43+CSV_NII!CQ43*CSV_NII!DR43</f>
        <v>0</v>
      </c>
      <c r="ET43" s="1455">
        <f>CSV_NII!AJ43*CSV_NII!BK43+CSV_NII!CR43*CSV_NII!DS43</f>
        <v>0</v>
      </c>
      <c r="EU43" s="1455" t="e">
        <f>CSV_NII!AZ43*((CSV_NII!BL43-CSV_NII!BC43)*(CSV_NII!AB43/(CSV_NII!AB43+(CSV_NII!AC43/CSV_NII!AA43)))+(CSV_NII!BL43-CSV_NII!BD43)*((CSV_NII!AC43/CSV_NII!AA43)/(CSV_NII!AB43+(CSV_NII!AC43/CSV_NII!AA43))))+CSV_NII!DH43*((CSV_NII!DT43-CSV_NII!DK43)*(CSV_NII!CJ43/(CSV_NII!CJ43+(CSV_NII!CK43/CSV_NII!CI43)))+(CSV_NII!DT43-CSV_NII!DL43)*((CSV_NII!CK43/CSV_NII!CI43)/(CSV_NII!CJ43+(CSV_NII!CK43/CSV_NII!CI43))))</f>
        <v>#DIV/0!</v>
      </c>
      <c r="EV43" s="1455" t="e">
        <f>CSV_NII!BA43*((CSV_NII!BM43-CSV_NII!BF43)*(CSV_NII!AE43/(CSV_NII!AE43+(CSV_NII!AF43/CSV_NII!AA43)))+(CSV_NII!BM43-CSV_NII!BG43)*((CSV_NII!AF43/CSV_NII!AA43)/(CSV_NII!AE43+(CSV_NII!AF43/CSV_NII!AA43))))+CSV_NII!DI43*((CSV_NII!DU43-CSV_NII!DN43)*(CSV_NII!CM43/(CSV_NII!CM43+(CSV_NII!CN43/CSV_NII!CI43)))+(CSV_NII!DU43-CSV_NII!DO43)*((CSV_NII!CN43/CSV_NII!CI43)/(CSV_NII!CM43+(CSV_NII!CN43/CSV_NII!CI43))))</f>
        <v>#DIV/0!</v>
      </c>
      <c r="EW43" s="1455" t="e">
        <f>CSV_NII!BB43*((CSV_NII!BN43-CSV_NII!BI43)*(CSV_NII!AH43/(CSV_NII!AH43+(CSV_NII!AI43/CSV_NII!AA43)))+(CSV_NII!BN43-CSV_NII!BJ43)*((CSV_NII!AI43/CSV_NII!AA43)/(CSV_NII!AH43+(CSV_NII!AI43/CSV_NII!AA43))))+CSV_NII!CU43*((CSV_NII!DG43-CSV_NII!DQ43)*(CSV_NII!CP43/(CSV_NII!CP43+(CSV_NII!CQ43/CSV_NII!CI43)))+(CSV_NII!DG43-CSV_NII!DR43)*((CSV_NII!CQ43/CSV_NII!CI43)/(CSV_NII!CP43+(CSV_NII!CQ43/CSV_NII!CI43))))</f>
        <v>#DIV/0!</v>
      </c>
      <c r="EX43" s="1457" t="str">
        <f t="shared" si="3"/>
        <v/>
      </c>
      <c r="EY43" s="1485" t="str">
        <f t="shared" si="4"/>
        <v/>
      </c>
      <c r="EZ43" s="1486" t="str">
        <f t="shared" si="5"/>
        <v/>
      </c>
    </row>
    <row r="44" spans="2:156" ht="12.75">
      <c r="B44" s="1395">
        <v>36</v>
      </c>
      <c r="C44" s="2062" t="s">
        <v>49</v>
      </c>
      <c r="D44" s="2062" t="s">
        <v>49</v>
      </c>
      <c r="E44" s="2062" t="s">
        <v>91</v>
      </c>
      <c r="F44" s="2063" t="s">
        <v>92</v>
      </c>
      <c r="G44" s="2063" t="s">
        <v>87</v>
      </c>
      <c r="H44" s="2063" t="s">
        <v>1178</v>
      </c>
      <c r="I44" s="2064" t="str">
        <f t="shared" si="0"/>
        <v>Liabilities - Deposits  - Central banks - Other central bank liabilities</v>
      </c>
      <c r="J44" s="2064" t="s">
        <v>82</v>
      </c>
      <c r="K44" s="1466">
        <f>K43</f>
        <v>0</v>
      </c>
      <c r="L44" s="1466">
        <f>L43</f>
        <v>0</v>
      </c>
      <c r="M44" s="1450"/>
      <c r="N44" s="1466">
        <f>N43</f>
        <v>0</v>
      </c>
      <c r="O44" s="1450"/>
      <c r="P44" s="2577">
        <f>P43</f>
        <v>0</v>
      </c>
      <c r="Q44" s="2578">
        <f>Q43</f>
        <v>0</v>
      </c>
      <c r="R44" s="2589"/>
      <c r="S44" s="1466">
        <f>S43</f>
        <v>0</v>
      </c>
      <c r="T44" s="1244">
        <f t="shared" ref="T44:AA44" si="73">T43</f>
        <v>0</v>
      </c>
      <c r="U44" s="1244">
        <f t="shared" si="73"/>
        <v>0</v>
      </c>
      <c r="V44" s="2580">
        <f t="shared" si="73"/>
        <v>0</v>
      </c>
      <c r="W44" s="2578">
        <f t="shared" si="73"/>
        <v>0</v>
      </c>
      <c r="X44" s="2581">
        <f t="shared" si="73"/>
        <v>0</v>
      </c>
      <c r="Y44" s="2578">
        <f t="shared" si="73"/>
        <v>0</v>
      </c>
      <c r="Z44" s="2581">
        <f t="shared" si="73"/>
        <v>0</v>
      </c>
      <c r="AA44" s="1466">
        <f t="shared" si="73"/>
        <v>0</v>
      </c>
      <c r="AB44" s="2582">
        <f t="shared" si="7"/>
        <v>0</v>
      </c>
      <c r="AC44" s="2582">
        <f t="shared" si="8"/>
        <v>0</v>
      </c>
      <c r="AD44" s="2583">
        <f t="shared" si="9"/>
        <v>0</v>
      </c>
      <c r="AE44" s="2584">
        <f t="shared" si="10"/>
        <v>0</v>
      </c>
      <c r="AF44" s="2582">
        <f t="shared" si="11"/>
        <v>0</v>
      </c>
      <c r="AG44" s="2585">
        <f t="shared" si="12"/>
        <v>0</v>
      </c>
      <c r="AH44" s="2584">
        <f t="shared" si="13"/>
        <v>0</v>
      </c>
      <c r="AI44" s="2582">
        <f t="shared" si="14"/>
        <v>0</v>
      </c>
      <c r="AJ44" s="2585">
        <f t="shared" si="15"/>
        <v>0</v>
      </c>
      <c r="AK44" s="1261"/>
      <c r="AL44" s="1453"/>
      <c r="AM44" s="2052"/>
      <c r="AN44" s="2586"/>
      <c r="AO44" s="1447"/>
      <c r="AP44" s="2589"/>
      <c r="AQ44" s="2586"/>
      <c r="AR44" s="1447"/>
      <c r="AS44" s="2589"/>
      <c r="AT44" s="2586"/>
      <c r="AU44" s="1447"/>
      <c r="AV44" s="2589"/>
      <c r="AW44" s="2607"/>
      <c r="AX44" s="1820"/>
      <c r="AY44" s="1819"/>
      <c r="AZ44" s="1261"/>
      <c r="BA44" s="1453"/>
      <c r="BB44" s="2052"/>
      <c r="BC44" s="2586"/>
      <c r="BD44" s="1447"/>
      <c r="BE44" s="2589"/>
      <c r="BF44" s="2586"/>
      <c r="BG44" s="1447"/>
      <c r="BH44" s="2589"/>
      <c r="BI44" s="2586"/>
      <c r="BJ44" s="1447"/>
      <c r="BK44" s="2589"/>
      <c r="BL44" s="2608"/>
      <c r="BM44" s="1820"/>
      <c r="BN44" s="1821"/>
      <c r="BO44" s="2578">
        <f>BO43</f>
        <v>0</v>
      </c>
      <c r="BP44" s="1244">
        <f>BP43</f>
        <v>0</v>
      </c>
      <c r="BQ44" s="1448"/>
      <c r="BR44" s="1244">
        <f>BR43</f>
        <v>0</v>
      </c>
      <c r="BS44" s="1450"/>
      <c r="BT44" s="1822"/>
      <c r="BU44" s="2609"/>
      <c r="BV44" s="2578">
        <f>BV43</f>
        <v>0</v>
      </c>
      <c r="BW44" s="2588"/>
      <c r="BX44" s="1370"/>
      <c r="BY44" s="1244">
        <f>BX44</f>
        <v>0</v>
      </c>
      <c r="BZ44" s="1453"/>
      <c r="CA44" s="1453"/>
      <c r="CB44" s="2589"/>
      <c r="CC44" s="1453"/>
      <c r="CD44" s="1453"/>
      <c r="CE44" s="2589"/>
      <c r="CF44" s="1453"/>
      <c r="CG44" s="1453"/>
      <c r="CH44" s="2589"/>
      <c r="CI44" s="1481"/>
      <c r="CJ44" s="2582">
        <f t="shared" si="16"/>
        <v>0</v>
      </c>
      <c r="CK44" s="2582">
        <f t="shared" si="17"/>
        <v>0</v>
      </c>
      <c r="CL44" s="2585">
        <f t="shared" si="18"/>
        <v>0</v>
      </c>
      <c r="CM44" s="2584">
        <f t="shared" si="19"/>
        <v>0</v>
      </c>
      <c r="CN44" s="2582">
        <f t="shared" si="20"/>
        <v>0</v>
      </c>
      <c r="CO44" s="2585">
        <f t="shared" si="21"/>
        <v>0</v>
      </c>
      <c r="CP44" s="2584">
        <f t="shared" si="22"/>
        <v>0</v>
      </c>
      <c r="CQ44" s="2582">
        <f t="shared" si="23"/>
        <v>0</v>
      </c>
      <c r="CR44" s="2585">
        <f t="shared" si="24"/>
        <v>0</v>
      </c>
      <c r="CS44" s="1261"/>
      <c r="CT44" s="1453"/>
      <c r="CU44" s="2052"/>
      <c r="CV44" s="2586"/>
      <c r="CW44" s="1450"/>
      <c r="CX44" s="2588"/>
      <c r="CY44" s="2586"/>
      <c r="CZ44" s="1450"/>
      <c r="DA44" s="2588"/>
      <c r="DB44" s="2586"/>
      <c r="DC44" s="1450"/>
      <c r="DD44" s="2588"/>
      <c r="DE44" s="2610"/>
      <c r="DF44" s="1463"/>
      <c r="DG44" s="2611"/>
      <c r="DH44" s="1261"/>
      <c r="DI44" s="1453"/>
      <c r="DJ44" s="2052"/>
      <c r="DK44" s="2586"/>
      <c r="DL44" s="1450"/>
      <c r="DM44" s="2588"/>
      <c r="DN44" s="2586"/>
      <c r="DO44" s="1450"/>
      <c r="DP44" s="2588"/>
      <c r="DQ44" s="2586"/>
      <c r="DR44" s="1450"/>
      <c r="DS44" s="2588"/>
      <c r="DT44" s="2612"/>
      <c r="DU44" s="1464"/>
      <c r="DV44" s="1465"/>
      <c r="DW44" s="1456">
        <f>CSV_NII!AB44*CSV_NII!AN44+CSV_NII!CJ44*CSV_NII!CV44</f>
        <v>0</v>
      </c>
      <c r="DX44" s="1457">
        <f>CSV_NII!AC44*CSV_NII!AO44+CSV_NII!CK44*CSV_NII!CW44</f>
        <v>0</v>
      </c>
      <c r="DY44" s="1457">
        <f>CSV_NII!AD44*CSV_NII!AP44+CSV_NII!CL44*CSV_NII!CX44</f>
        <v>0</v>
      </c>
      <c r="DZ44" s="1457">
        <f>CSV_NII!AE44*CSV_NII!AQ44+CSV_NII!CM44*CSV_NII!CY44</f>
        <v>0</v>
      </c>
      <c r="EA44" s="1457">
        <f>CSV_NII!AF44*CSV_NII!AR44+CSV_NII!CN44*CSV_NII!CZ44</f>
        <v>0</v>
      </c>
      <c r="EB44" s="1457">
        <f>CSV_NII!AG44*CSV_NII!AS44+CSV_NII!CO44*CSV_NII!DA44</f>
        <v>0</v>
      </c>
      <c r="EC44" s="1457">
        <f>CSV_NII!AH44*CSV_NII!AT44+CSV_NII!CP44*CSV_NII!DB44</f>
        <v>0</v>
      </c>
      <c r="ED44" s="1457">
        <f>CSV_NII!AI44*CSV_NII!AU44+CSV_NII!CQ44*CSV_NII!DC44</f>
        <v>0</v>
      </c>
      <c r="EE44" s="1457">
        <f>CSV_NII!AJ44*CSV_NII!AV44+CSV_NII!CR44*CSV_NII!DD44</f>
        <v>0</v>
      </c>
      <c r="EF44" s="1457" t="e">
        <f>CSV_NII!AK44*((CSV_NII!AW44-CSV_NII!AN44)*(CSV_NII!AB44/(CSV_NII!AB44+(CSV_NII!AC44/CSV_NII!AA44)))+(CSV_NII!AW44-CSV_NII!AO44)*((CSV_NII!AC44/CSV_NII!AA44)/(CSV_NII!AB44+(CSV_NII!AC44/CSV_NII!AA44))))+CSV_NII!CS44*((CSV_NII!DE44-CSV_NII!CV44)*(CSV_NII!CJ44/(CSV_NII!CJ44+(CSV_NII!CK44/CSV_NII!CI44)))+(CSV_NII!DE44-CSV_NII!CW44)*((CSV_NII!CK44/CSV_NII!CI44)/(CSV_NII!CJ44+(CSV_NII!CK44/CSV_NII!CI44))))</f>
        <v>#DIV/0!</v>
      </c>
      <c r="EG44" s="1457" t="e">
        <f>CSV_NII!AL44*((CSV_NII!AX44-CSV_NII!AQ44)*(CSV_NII!AE44/(CSV_NII!AE44+(CSV_NII!AF44/CSV_NII!AA44)))+(CSV_NII!AX44-CSV_NII!AR44)*((CSV_NII!AF44/CSV_NII!AA44)/(CSV_NII!AE44+(CSV_NII!AF44/CSV_NII!AA44))))+CSV_NII!CT44*((CSV_NII!DF44-CSV_NII!CY44)*(CSV_NII!CM44/(CSV_NII!CM44+(CSV_NII!CN44/CSV_NII!CI44)))+(CSV_NII!DF44-CSV_NII!CZ44)*(CSV_NII!CN44/CSV_NII!CI44)/(CSV_NII!CM44+(CSV_NII!CN44/CSV_NII!CI44)))</f>
        <v>#DIV/0!</v>
      </c>
      <c r="EH44" s="1457" t="e">
        <f>CSV_NII!AM44*((CSV_NII!AY44-CSV_NII!AT44)*(CSV_NII!AH44/(CSV_NII!AH44+(CSV_NII!AI44/CSV_NII!AA44)))+(CSV_NII!AY44-CSV_NII!AU44)*((CSV_NII!AI44/CSV_NII!AA44)/(CSV_NII!AH44+(CSV_NII!AI44/CSV_NII!AA44))))+CSV_NII!CU44*((CSV_NII!DG44-CSV_NII!DB44)*(CSV_NII!CP44/(CSV_NII!CP44+(CSV_NII!CQ44/CSV_NII!CI44)))+(CSV_NII!DG44-CSV_NII!DC44)*((CSV_NII!CQ44/CSV_NII!CI44)/(CSV_NII!CP44+(CSV_NII!CQ44/CSV_NII!CI44))))</f>
        <v>#DIV/0!</v>
      </c>
      <c r="EI44" s="1457" t="str">
        <f t="shared" si="26"/>
        <v/>
      </c>
      <c r="EJ44" s="1457" t="str">
        <f t="shared" si="71"/>
        <v/>
      </c>
      <c r="EK44" s="1457" t="str">
        <f t="shared" si="2"/>
        <v/>
      </c>
      <c r="EL44" s="1457">
        <f>CSV_NII!AB44*CSV_NII!BC44+CSV_NII!CJ44*CSV_NII!DK44</f>
        <v>0</v>
      </c>
      <c r="EM44" s="1457">
        <f>CSV_NII!AC44*CSV_NII!BD44+CSV_NII!CK44*CSV_NII!DL44</f>
        <v>0</v>
      </c>
      <c r="EN44" s="1457">
        <f>CSV_NII!AD44*CSV_NII!BE44+CSV_NII!CL44*CSV_NII!DM44</f>
        <v>0</v>
      </c>
      <c r="EO44" s="1457">
        <f>CSV_NII!AE44*CSV_NII!BF44+CSV_NII!CM44*CSV_NII!DN44</f>
        <v>0</v>
      </c>
      <c r="EP44" s="1457">
        <f>CSV_NII!AF44*CSV_NII!BG44+CSV_NII!CN44*CSV_NII!DO44</f>
        <v>0</v>
      </c>
      <c r="EQ44" s="1457">
        <f>CSV_NII!AG44*CSV_NII!BH44+CSV_NII!CO44*CSV_NII!DP44</f>
        <v>0</v>
      </c>
      <c r="ER44" s="1457">
        <f>CSV_NII!AH44*CSV_NII!BI44+CSV_NII!CP44*CSV_NII!DQ44</f>
        <v>0</v>
      </c>
      <c r="ES44" s="1457">
        <f>CSV_NII!AI44*CSV_NII!BJ44+CSV_NII!CQ44*CSV_NII!DR44</f>
        <v>0</v>
      </c>
      <c r="ET44" s="1457">
        <f>CSV_NII!AJ44*CSV_NII!BK44+CSV_NII!CR44*CSV_NII!DS44</f>
        <v>0</v>
      </c>
      <c r="EU44" s="1457" t="e">
        <f>CSV_NII!AZ44*((CSV_NII!BL44-CSV_NII!BC44)*(CSV_NII!AB44/(CSV_NII!AB44+(CSV_NII!AC44/CSV_NII!AA44)))+(CSV_NII!BL44-CSV_NII!BD44)*((CSV_NII!AC44/CSV_NII!AA44)/(CSV_NII!AB44+(CSV_NII!AC44/CSV_NII!AA44))))+CSV_NII!DH44*((CSV_NII!DT44-CSV_NII!DK44)*(CSV_NII!CJ44/(CSV_NII!CJ44+(CSV_NII!CK44/CSV_NII!CI44)))+(CSV_NII!DT44-CSV_NII!DL44)*((CSV_NII!CK44/CSV_NII!CI44)/(CSV_NII!CJ44+(CSV_NII!CK44/CSV_NII!CI44))))</f>
        <v>#DIV/0!</v>
      </c>
      <c r="EV44" s="1457" t="e">
        <f>CSV_NII!BA44*((CSV_NII!BM44-CSV_NII!BF44)*(CSV_NII!AE44/(CSV_NII!AE44+(CSV_NII!AF44/CSV_NII!AA44)))+(CSV_NII!BM44-CSV_NII!BG44)*((CSV_NII!AF44/CSV_NII!AA44)/(CSV_NII!AE44+(CSV_NII!AF44/CSV_NII!AA44))))+CSV_NII!DI44*((CSV_NII!DU44-CSV_NII!DN44)*(CSV_NII!CM44/(CSV_NII!CM44+(CSV_NII!CN44/CSV_NII!CI44)))+(CSV_NII!DU44-CSV_NII!DO44)*((CSV_NII!CN44/CSV_NII!CI44)/(CSV_NII!CM44+(CSV_NII!CN44/CSV_NII!CI44))))</f>
        <v>#DIV/0!</v>
      </c>
      <c r="EW44" s="1457" t="e">
        <f>CSV_NII!BB44*((CSV_NII!BN44-CSV_NII!BI44)*(CSV_NII!AH44/(CSV_NII!AH44+(CSV_NII!AI44/CSV_NII!AA44)))+(CSV_NII!BN44-CSV_NII!BJ44)*((CSV_NII!AI44/CSV_NII!AA44)/(CSV_NII!AH44+(CSV_NII!AI44/CSV_NII!AA44))))+CSV_NII!CU44*((CSV_NII!DG44-CSV_NII!DQ44)*(CSV_NII!CP44/(CSV_NII!CP44+(CSV_NII!CQ44/CSV_NII!CI44)))+(CSV_NII!DG44-CSV_NII!DR44)*((CSV_NII!CQ44/CSV_NII!CI44)/(CSV_NII!CP44+(CSV_NII!CQ44/CSV_NII!CI44))))</f>
        <v>#DIV/0!</v>
      </c>
      <c r="EX44" s="1457" t="str">
        <f t="shared" si="3"/>
        <v/>
      </c>
      <c r="EY44" s="1485" t="str">
        <f t="shared" si="4"/>
        <v/>
      </c>
      <c r="EZ44" s="1486" t="str">
        <f t="shared" si="5"/>
        <v/>
      </c>
    </row>
    <row r="45" spans="2:156" ht="12.75">
      <c r="B45" s="1395">
        <v>37</v>
      </c>
      <c r="C45" s="1467" t="s">
        <v>49</v>
      </c>
      <c r="D45" s="1467" t="s">
        <v>49</v>
      </c>
      <c r="E45" s="1467" t="s">
        <v>91</v>
      </c>
      <c r="F45" s="1468" t="s">
        <v>92</v>
      </c>
      <c r="G45" s="1468" t="s">
        <v>88</v>
      </c>
      <c r="H45" s="1468" t="s">
        <v>1179</v>
      </c>
      <c r="I45" s="1469" t="str">
        <f t="shared" si="0"/>
        <v>Liabilities - Deposits  - General governments - sight</v>
      </c>
      <c r="J45" s="1469" t="s">
        <v>925</v>
      </c>
      <c r="K45" s="1475"/>
      <c r="L45" s="1476"/>
      <c r="M45" s="1477"/>
      <c r="N45" s="1476"/>
      <c r="O45" s="1477"/>
      <c r="P45" s="2597"/>
      <c r="Q45" s="1481"/>
      <c r="R45" s="2562"/>
      <c r="S45" s="1475"/>
      <c r="T45" s="1476"/>
      <c r="U45" s="1476"/>
      <c r="V45" s="2561"/>
      <c r="W45" s="1481"/>
      <c r="X45" s="2562"/>
      <c r="Y45" s="1481"/>
      <c r="Z45" s="2562"/>
      <c r="AA45" s="1475"/>
      <c r="AB45" s="2563">
        <f t="shared" si="7"/>
        <v>0</v>
      </c>
      <c r="AC45" s="2563">
        <f t="shared" si="8"/>
        <v>0</v>
      </c>
      <c r="AD45" s="2564">
        <f t="shared" si="9"/>
        <v>0</v>
      </c>
      <c r="AE45" s="2568">
        <f t="shared" si="10"/>
        <v>0</v>
      </c>
      <c r="AF45" s="2563">
        <f t="shared" si="11"/>
        <v>0</v>
      </c>
      <c r="AG45" s="2569">
        <f t="shared" si="12"/>
        <v>0</v>
      </c>
      <c r="AH45" s="2568">
        <f t="shared" si="13"/>
        <v>0</v>
      </c>
      <c r="AI45" s="2563">
        <f t="shared" si="14"/>
        <v>0</v>
      </c>
      <c r="AJ45" s="2569">
        <f t="shared" si="15"/>
        <v>0</v>
      </c>
      <c r="AK45" s="2601"/>
      <c r="AL45" s="1483"/>
      <c r="AM45" s="2576"/>
      <c r="AN45" s="2570"/>
      <c r="AO45" s="1477"/>
      <c r="AP45" s="2560"/>
      <c r="AQ45" s="2570"/>
      <c r="AR45" s="1477"/>
      <c r="AS45" s="2571"/>
      <c r="AT45" s="2570"/>
      <c r="AU45" s="1480"/>
      <c r="AV45" s="2571"/>
      <c r="AW45" s="2602"/>
      <c r="AX45" s="2055"/>
      <c r="AY45" s="2057"/>
      <c r="AZ45" s="2601"/>
      <c r="BA45" s="1483"/>
      <c r="BB45" s="2576"/>
      <c r="BC45" s="2570"/>
      <c r="BD45" s="1477"/>
      <c r="BE45" s="2560"/>
      <c r="BF45" s="2570"/>
      <c r="BG45" s="1477"/>
      <c r="BH45" s="2571"/>
      <c r="BI45" s="2570"/>
      <c r="BJ45" s="1480"/>
      <c r="BK45" s="2571"/>
      <c r="BL45" s="2603"/>
      <c r="BM45" s="2055"/>
      <c r="BN45" s="2056"/>
      <c r="BO45" s="1481"/>
      <c r="BP45" s="1476"/>
      <c r="BQ45" s="1477"/>
      <c r="BR45" s="1476"/>
      <c r="BS45" s="1477"/>
      <c r="BT45" s="1482"/>
      <c r="BU45" s="2575"/>
      <c r="BV45" s="1481"/>
      <c r="BW45" s="2571"/>
      <c r="BX45" s="1370"/>
      <c r="BY45" s="1447"/>
      <c r="BZ45" s="1476"/>
      <c r="CA45" s="1479"/>
      <c r="CB45" s="2576"/>
      <c r="CC45" s="1370"/>
      <c r="CD45" s="1476"/>
      <c r="CE45" s="2576"/>
      <c r="CF45" s="1370"/>
      <c r="CG45" s="1476"/>
      <c r="CH45" s="2576"/>
      <c r="CI45" s="1481"/>
      <c r="CJ45" s="2563">
        <f t="shared" si="16"/>
        <v>0</v>
      </c>
      <c r="CK45" s="2563">
        <f t="shared" si="17"/>
        <v>0</v>
      </c>
      <c r="CL45" s="2569">
        <f t="shared" si="18"/>
        <v>0</v>
      </c>
      <c r="CM45" s="2568">
        <f t="shared" si="19"/>
        <v>0</v>
      </c>
      <c r="CN45" s="2563">
        <f t="shared" si="20"/>
        <v>0</v>
      </c>
      <c r="CO45" s="2569">
        <f t="shared" si="21"/>
        <v>0</v>
      </c>
      <c r="CP45" s="2568">
        <f t="shared" si="22"/>
        <v>0</v>
      </c>
      <c r="CQ45" s="2563">
        <f t="shared" si="23"/>
        <v>0</v>
      </c>
      <c r="CR45" s="2569">
        <f t="shared" si="24"/>
        <v>0</v>
      </c>
      <c r="CS45" s="2601"/>
      <c r="CT45" s="1483"/>
      <c r="CU45" s="2576"/>
      <c r="CV45" s="2570"/>
      <c r="CW45" s="1477"/>
      <c r="CX45" s="2560"/>
      <c r="CY45" s="2570"/>
      <c r="CZ45" s="1477"/>
      <c r="DA45" s="2571"/>
      <c r="DB45" s="2570"/>
      <c r="DC45" s="1480"/>
      <c r="DD45" s="2571"/>
      <c r="DE45" s="2604"/>
      <c r="DF45" s="2058"/>
      <c r="DG45" s="2605"/>
      <c r="DH45" s="2601"/>
      <c r="DI45" s="1483"/>
      <c r="DJ45" s="2576"/>
      <c r="DK45" s="2570"/>
      <c r="DL45" s="1477"/>
      <c r="DM45" s="2560"/>
      <c r="DN45" s="2570"/>
      <c r="DO45" s="1477"/>
      <c r="DP45" s="2571"/>
      <c r="DQ45" s="2570"/>
      <c r="DR45" s="1480"/>
      <c r="DS45" s="2571"/>
      <c r="DT45" s="2606"/>
      <c r="DU45" s="2059"/>
      <c r="DV45" s="2060"/>
      <c r="DW45" s="1484">
        <f>CSV_NII!AB45*CSV_NII!AN45+CSV_NII!CJ45*CSV_NII!CV45</f>
        <v>0</v>
      </c>
      <c r="DX45" s="1485">
        <f>CSV_NII!AC45*CSV_NII!AO45+CSV_NII!CK45*CSV_NII!CW45</f>
        <v>0</v>
      </c>
      <c r="DY45" s="1485">
        <f>CSV_NII!AD45*CSV_NII!AP45+CSV_NII!CL45*CSV_NII!CX45</f>
        <v>0</v>
      </c>
      <c r="DZ45" s="1485">
        <f>CSV_NII!AE45*CSV_NII!AQ45+CSV_NII!CM45*CSV_NII!CY45</f>
        <v>0</v>
      </c>
      <c r="EA45" s="1485">
        <f>CSV_NII!AF45*CSV_NII!AR45+CSV_NII!CN45*CSV_NII!CZ45</f>
        <v>0</v>
      </c>
      <c r="EB45" s="1485">
        <f>CSV_NII!AG45*CSV_NII!AS45+CSV_NII!CO45*CSV_NII!DA45</f>
        <v>0</v>
      </c>
      <c r="EC45" s="1485">
        <f>CSV_NII!AH45*CSV_NII!AT45+CSV_NII!CP45*CSV_NII!DB45</f>
        <v>0</v>
      </c>
      <c r="ED45" s="1485">
        <f>CSV_NII!AI45*CSV_NII!AU45+CSV_NII!CQ45*CSV_NII!DC45</f>
        <v>0</v>
      </c>
      <c r="EE45" s="1485">
        <f>CSV_NII!AJ45*CSV_NII!AV45+CSV_NII!CR45*CSV_NII!DD45</f>
        <v>0</v>
      </c>
      <c r="EF45" s="1485" t="e">
        <f>CSV_NII!AK45*((CSV_NII!AW45-CSV_NII!AN45)*(CSV_NII!AB45/(CSV_NII!AB45+(CSV_NII!AC45/CSV_NII!AA45)))+(CSV_NII!AW45-CSV_NII!AO45)*((CSV_NII!AC45/CSV_NII!AA45)/(CSV_NII!AB45+(CSV_NII!AC45/CSV_NII!AA45))))+CSV_NII!CS45*((CSV_NII!DE45-CSV_NII!CV45)*(CSV_NII!CJ45/(CSV_NII!CJ45+(CSV_NII!CK45/CSV_NII!CI45)))+(CSV_NII!DE45-CSV_NII!CW45)*((CSV_NII!CK45/CSV_NII!CI45)/(CSV_NII!CJ45+(CSV_NII!CK45/CSV_NII!CI45))))</f>
        <v>#DIV/0!</v>
      </c>
      <c r="EG45" s="1485" t="e">
        <f>CSV_NII!AL45*((CSV_NII!AX45-CSV_NII!AQ45)*(CSV_NII!AE45/(CSV_NII!AE45+(CSV_NII!AF45/CSV_NII!AA45)))+(CSV_NII!AX45-CSV_NII!AR45)*((CSV_NII!AF45/CSV_NII!AA45)/(CSV_NII!AE45+(CSV_NII!AF45/CSV_NII!AA45))))+CSV_NII!CT45*((CSV_NII!DF45-CSV_NII!CY45)*(CSV_NII!CM45/(CSV_NII!CM45+(CSV_NII!CN45/CSV_NII!CI45)))+(CSV_NII!DF45-CSV_NII!CZ45)*(CSV_NII!CN45/CSV_NII!CI45)/(CSV_NII!CM45+(CSV_NII!CN45/CSV_NII!CI45)))</f>
        <v>#DIV/0!</v>
      </c>
      <c r="EH45" s="1485" t="e">
        <f>CSV_NII!AM45*((CSV_NII!AY45-CSV_NII!AT45)*(CSV_NII!AH45/(CSV_NII!AH45+(CSV_NII!AI45/CSV_NII!AA45)))+(CSV_NII!AY45-CSV_NII!AU45)*((CSV_NII!AI45/CSV_NII!AA45)/(CSV_NII!AH45+(CSV_NII!AI45/CSV_NII!AA45))))+CSV_NII!CU45*((CSV_NII!DG45-CSV_NII!DB45)*(CSV_NII!CP45/(CSV_NII!CP45+(CSV_NII!CQ45/CSV_NII!CI45)))+(CSV_NII!DG45-CSV_NII!DC45)*((CSV_NII!CQ45/CSV_NII!CI45)/(CSV_NII!CP45+(CSV_NII!CQ45/CSV_NII!CI45))))</f>
        <v>#DIV/0!</v>
      </c>
      <c r="EI45" s="1485" t="str">
        <f t="shared" si="26"/>
        <v/>
      </c>
      <c r="EJ45" s="1485" t="str">
        <f t="shared" si="71"/>
        <v/>
      </c>
      <c r="EK45" s="1485" t="str">
        <f t="shared" si="2"/>
        <v/>
      </c>
      <c r="EL45" s="1485">
        <f>CSV_NII!AB45*CSV_NII!BC45+CSV_NII!CJ45*CSV_NII!DK45</f>
        <v>0</v>
      </c>
      <c r="EM45" s="1485">
        <f>CSV_NII!AC45*CSV_NII!BD45+CSV_NII!CK45*CSV_NII!DL45</f>
        <v>0</v>
      </c>
      <c r="EN45" s="1485">
        <f>CSV_NII!AD45*CSV_NII!BE45+CSV_NII!CL45*CSV_NII!DM45</f>
        <v>0</v>
      </c>
      <c r="EO45" s="1485">
        <f>CSV_NII!AE45*CSV_NII!BF45+CSV_NII!CM45*CSV_NII!DN45</f>
        <v>0</v>
      </c>
      <c r="EP45" s="1485">
        <f>CSV_NII!AF45*CSV_NII!BG45+CSV_NII!CN45*CSV_NII!DO45</f>
        <v>0</v>
      </c>
      <c r="EQ45" s="1485">
        <f>CSV_NII!AG45*CSV_NII!BH45+CSV_NII!CO45*CSV_NII!DP45</f>
        <v>0</v>
      </c>
      <c r="ER45" s="1485">
        <f>CSV_NII!AH45*CSV_NII!BI45+CSV_NII!CP45*CSV_NII!DQ45</f>
        <v>0</v>
      </c>
      <c r="ES45" s="1485">
        <f>CSV_NII!AI45*CSV_NII!BJ45+CSV_NII!CQ45*CSV_NII!DR45</f>
        <v>0</v>
      </c>
      <c r="ET45" s="1485">
        <f>CSV_NII!AJ45*CSV_NII!BK45+CSV_NII!CR45*CSV_NII!DS45</f>
        <v>0</v>
      </c>
      <c r="EU45" s="1485" t="e">
        <f>CSV_NII!AZ45*((CSV_NII!BL45-CSV_NII!BC45)*(CSV_NII!AB45/(CSV_NII!AB45+(CSV_NII!AC45/CSV_NII!AA45)))+(CSV_NII!BL45-CSV_NII!BD45)*((CSV_NII!AC45/CSV_NII!AA45)/(CSV_NII!AB45+(CSV_NII!AC45/CSV_NII!AA45))))+CSV_NII!DH45*((CSV_NII!DT45-CSV_NII!DK45)*(CSV_NII!CJ45/(CSV_NII!CJ45+(CSV_NII!CK45/CSV_NII!CI45)))+(CSV_NII!DT45-CSV_NII!DL45)*((CSV_NII!CK45/CSV_NII!CI45)/(CSV_NII!CJ45+(CSV_NII!CK45/CSV_NII!CI45))))</f>
        <v>#DIV/0!</v>
      </c>
      <c r="EV45" s="1485" t="e">
        <f>CSV_NII!BA45*((CSV_NII!BM45-CSV_NII!BF45)*(CSV_NII!AE45/(CSV_NII!AE45+(CSV_NII!AF45/CSV_NII!AA45)))+(CSV_NII!BM45-CSV_NII!BG45)*((CSV_NII!AF45/CSV_NII!AA45)/(CSV_NII!AE45+(CSV_NII!AF45/CSV_NII!AA45))))+CSV_NII!DI45*((CSV_NII!DU45-CSV_NII!DN45)*(CSV_NII!CM45/(CSV_NII!CM45+(CSV_NII!CN45/CSV_NII!CI45)))+(CSV_NII!DU45-CSV_NII!DO45)*((CSV_NII!CN45/CSV_NII!CI45)/(CSV_NII!CM45+(CSV_NII!CN45/CSV_NII!CI45))))</f>
        <v>#DIV/0!</v>
      </c>
      <c r="EW45" s="1485" t="e">
        <f>CSV_NII!BB45*((CSV_NII!BN45-CSV_NII!BI45)*(CSV_NII!AH45/(CSV_NII!AH45+(CSV_NII!AI45/CSV_NII!AA45)))+(CSV_NII!BN45-CSV_NII!BJ45)*((CSV_NII!AI45/CSV_NII!AA45)/(CSV_NII!AH45+(CSV_NII!AI45/CSV_NII!AA45))))+CSV_NII!CU45*((CSV_NII!DG45-CSV_NII!DQ45)*(CSV_NII!CP45/(CSV_NII!CP45+(CSV_NII!CQ45/CSV_NII!CI45)))+(CSV_NII!DG45-CSV_NII!DR45)*((CSV_NII!CQ45/CSV_NII!CI45)/(CSV_NII!CP45+(CSV_NII!CQ45/CSV_NII!CI45))))</f>
        <v>#DIV/0!</v>
      </c>
      <c r="EX45" s="1485" t="str">
        <f t="shared" si="3"/>
        <v/>
      </c>
      <c r="EY45" s="1485" t="str">
        <f t="shared" si="4"/>
        <v/>
      </c>
      <c r="EZ45" s="1486" t="str">
        <f t="shared" si="5"/>
        <v/>
      </c>
    </row>
    <row r="46" spans="2:156" ht="13.5" thickBot="1">
      <c r="B46" s="1395">
        <v>38</v>
      </c>
      <c r="C46" s="1467" t="s">
        <v>49</v>
      </c>
      <c r="D46" s="1467" t="s">
        <v>49</v>
      </c>
      <c r="E46" s="1467" t="s">
        <v>91</v>
      </c>
      <c r="F46" s="1468" t="s">
        <v>92</v>
      </c>
      <c r="G46" s="1468" t="s">
        <v>88</v>
      </c>
      <c r="H46" s="1468" t="s">
        <v>1179</v>
      </c>
      <c r="I46" s="1469" t="str">
        <f t="shared" si="0"/>
        <v>Liabilities - Deposits  - General governments - sight</v>
      </c>
      <c r="J46" s="1469" t="s">
        <v>82</v>
      </c>
      <c r="K46" s="1466">
        <f>K45</f>
        <v>0</v>
      </c>
      <c r="L46" s="1466">
        <f>L45</f>
        <v>0</v>
      </c>
      <c r="M46" s="1450"/>
      <c r="N46" s="1466">
        <f>N45</f>
        <v>0</v>
      </c>
      <c r="O46" s="1450"/>
      <c r="P46" s="2577">
        <f>P45</f>
        <v>0</v>
      </c>
      <c r="Q46" s="2578">
        <f>Q45</f>
        <v>0</v>
      </c>
      <c r="R46" s="2589"/>
      <c r="S46" s="1466">
        <f>S45</f>
        <v>0</v>
      </c>
      <c r="T46" s="1244">
        <f t="shared" ref="T46:AA46" si="74">T45</f>
        <v>0</v>
      </c>
      <c r="U46" s="1244">
        <f t="shared" si="74"/>
        <v>0</v>
      </c>
      <c r="V46" s="2580">
        <f t="shared" si="74"/>
        <v>0</v>
      </c>
      <c r="W46" s="2578">
        <f t="shared" si="74"/>
        <v>0</v>
      </c>
      <c r="X46" s="2581">
        <f t="shared" si="74"/>
        <v>0</v>
      </c>
      <c r="Y46" s="2578">
        <f t="shared" si="74"/>
        <v>0</v>
      </c>
      <c r="Z46" s="2581">
        <f t="shared" si="74"/>
        <v>0</v>
      </c>
      <c r="AA46" s="1466">
        <f t="shared" si="74"/>
        <v>0</v>
      </c>
      <c r="AB46" s="2582">
        <f t="shared" si="7"/>
        <v>0</v>
      </c>
      <c r="AC46" s="2582">
        <f t="shared" si="8"/>
        <v>0</v>
      </c>
      <c r="AD46" s="2583">
        <f t="shared" si="9"/>
        <v>0</v>
      </c>
      <c r="AE46" s="2584">
        <f t="shared" si="10"/>
        <v>0</v>
      </c>
      <c r="AF46" s="2582">
        <f t="shared" si="11"/>
        <v>0</v>
      </c>
      <c r="AG46" s="2585">
        <f t="shared" si="12"/>
        <v>0</v>
      </c>
      <c r="AH46" s="2584">
        <f t="shared" si="13"/>
        <v>0</v>
      </c>
      <c r="AI46" s="2582">
        <f t="shared" si="14"/>
        <v>0</v>
      </c>
      <c r="AJ46" s="2585">
        <f t="shared" si="15"/>
        <v>0</v>
      </c>
      <c r="AK46" s="1261"/>
      <c r="AL46" s="1453"/>
      <c r="AM46" s="2052"/>
      <c r="AN46" s="2586"/>
      <c r="AO46" s="1447"/>
      <c r="AP46" s="2589"/>
      <c r="AQ46" s="2586"/>
      <c r="AR46" s="1447"/>
      <c r="AS46" s="2589"/>
      <c r="AT46" s="2586"/>
      <c r="AU46" s="1447"/>
      <c r="AV46" s="2589"/>
      <c r="AW46" s="2607"/>
      <c r="AX46" s="1820"/>
      <c r="AY46" s="1819"/>
      <c r="AZ46" s="1261"/>
      <c r="BA46" s="1453"/>
      <c r="BB46" s="2052"/>
      <c r="BC46" s="2586"/>
      <c r="BD46" s="1447"/>
      <c r="BE46" s="2589"/>
      <c r="BF46" s="2586"/>
      <c r="BG46" s="1447"/>
      <c r="BH46" s="2589"/>
      <c r="BI46" s="2586"/>
      <c r="BJ46" s="1447"/>
      <c r="BK46" s="2589"/>
      <c r="BL46" s="2608"/>
      <c r="BM46" s="1820"/>
      <c r="BN46" s="1821"/>
      <c r="BO46" s="2578">
        <f>BO45</f>
        <v>0</v>
      </c>
      <c r="BP46" s="1244">
        <f>BP45</f>
        <v>0</v>
      </c>
      <c r="BQ46" s="1448"/>
      <c r="BR46" s="1244">
        <f>BR45</f>
        <v>0</v>
      </c>
      <c r="BS46" s="1450"/>
      <c r="BT46" s="1822"/>
      <c r="BU46" s="2609"/>
      <c r="BV46" s="2578">
        <f>BV45</f>
        <v>0</v>
      </c>
      <c r="BW46" s="2588"/>
      <c r="BX46" s="1370"/>
      <c r="BY46" s="1244">
        <f>BX46</f>
        <v>0</v>
      </c>
      <c r="BZ46" s="1453"/>
      <c r="CA46" s="1453"/>
      <c r="CB46" s="2589"/>
      <c r="CC46" s="1453"/>
      <c r="CD46" s="1453"/>
      <c r="CE46" s="2589"/>
      <c r="CF46" s="1453"/>
      <c r="CG46" s="1453"/>
      <c r="CH46" s="2589"/>
      <c r="CI46" s="1481"/>
      <c r="CJ46" s="2582">
        <f t="shared" si="16"/>
        <v>0</v>
      </c>
      <c r="CK46" s="2582">
        <f t="shared" si="17"/>
        <v>0</v>
      </c>
      <c r="CL46" s="2585">
        <f t="shared" si="18"/>
        <v>0</v>
      </c>
      <c r="CM46" s="2584">
        <f t="shared" si="19"/>
        <v>0</v>
      </c>
      <c r="CN46" s="2582">
        <f t="shared" si="20"/>
        <v>0</v>
      </c>
      <c r="CO46" s="2585">
        <f t="shared" si="21"/>
        <v>0</v>
      </c>
      <c r="CP46" s="2584">
        <f t="shared" si="22"/>
        <v>0</v>
      </c>
      <c r="CQ46" s="2582">
        <f t="shared" si="23"/>
        <v>0</v>
      </c>
      <c r="CR46" s="2585">
        <f t="shared" si="24"/>
        <v>0</v>
      </c>
      <c r="CS46" s="1261"/>
      <c r="CT46" s="1453"/>
      <c r="CU46" s="2052"/>
      <c r="CV46" s="2586"/>
      <c r="CW46" s="1450"/>
      <c r="CX46" s="2588"/>
      <c r="CY46" s="2586"/>
      <c r="CZ46" s="1450"/>
      <c r="DA46" s="2588"/>
      <c r="DB46" s="2586"/>
      <c r="DC46" s="1450"/>
      <c r="DD46" s="2588"/>
      <c r="DE46" s="2610"/>
      <c r="DF46" s="1463"/>
      <c r="DG46" s="2611"/>
      <c r="DH46" s="1261"/>
      <c r="DI46" s="1453"/>
      <c r="DJ46" s="2052"/>
      <c r="DK46" s="2586"/>
      <c r="DL46" s="1450"/>
      <c r="DM46" s="2588"/>
      <c r="DN46" s="2586"/>
      <c r="DO46" s="1450"/>
      <c r="DP46" s="2588"/>
      <c r="DQ46" s="2586"/>
      <c r="DR46" s="1450"/>
      <c r="DS46" s="2588"/>
      <c r="DT46" s="2612"/>
      <c r="DU46" s="1464"/>
      <c r="DV46" s="1465"/>
      <c r="DW46" s="1456">
        <f>CSV_NII!AB46*CSV_NII!AN46+CSV_NII!CJ46*CSV_NII!CV46</f>
        <v>0</v>
      </c>
      <c r="DX46" s="1457">
        <f>CSV_NII!AC46*CSV_NII!AO46+CSV_NII!CK46*CSV_NII!CW46</f>
        <v>0</v>
      </c>
      <c r="DY46" s="1457">
        <f>CSV_NII!AD46*CSV_NII!AP46+CSV_NII!CL46*CSV_NII!CX46</f>
        <v>0</v>
      </c>
      <c r="DZ46" s="1457">
        <f>CSV_NII!AE46*CSV_NII!AQ46+CSV_NII!CM46*CSV_NII!CY46</f>
        <v>0</v>
      </c>
      <c r="EA46" s="1457">
        <f>CSV_NII!AF46*CSV_NII!AR46+CSV_NII!CN46*CSV_NII!CZ46</f>
        <v>0</v>
      </c>
      <c r="EB46" s="1457">
        <f>CSV_NII!AG46*CSV_NII!AS46+CSV_NII!CO46*CSV_NII!DA46</f>
        <v>0</v>
      </c>
      <c r="EC46" s="1457">
        <f>CSV_NII!AH46*CSV_NII!AT46+CSV_NII!CP46*CSV_NII!DB46</f>
        <v>0</v>
      </c>
      <c r="ED46" s="1457">
        <f>CSV_NII!AI46*CSV_NII!AU46+CSV_NII!CQ46*CSV_NII!DC46</f>
        <v>0</v>
      </c>
      <c r="EE46" s="1457">
        <f>CSV_NII!AJ46*CSV_NII!AV46+CSV_NII!CR46*CSV_NII!DD46</f>
        <v>0</v>
      </c>
      <c r="EF46" s="1457" t="e">
        <f>CSV_NII!AK46*((CSV_NII!AW46-CSV_NII!AN46)*(CSV_NII!AB46/(CSV_NII!AB46+(CSV_NII!AC46/CSV_NII!AA46)))+(CSV_NII!AW46-CSV_NII!AO46)*((CSV_NII!AC46/CSV_NII!AA46)/(CSV_NII!AB46+(CSV_NII!AC46/CSV_NII!AA46))))+CSV_NII!CS46*((CSV_NII!DE46-CSV_NII!CV46)*(CSV_NII!CJ46/(CSV_NII!CJ46+(CSV_NII!CK46/CSV_NII!CI46)))+(CSV_NII!DE46-CSV_NII!CW46)*((CSV_NII!CK46/CSV_NII!CI46)/(CSV_NII!CJ46+(CSV_NII!CK46/CSV_NII!CI46))))</f>
        <v>#DIV/0!</v>
      </c>
      <c r="EG46" s="1457" t="e">
        <f>CSV_NII!AL46*((CSV_NII!AX46-CSV_NII!AQ46)*(CSV_NII!AE46/(CSV_NII!AE46+(CSV_NII!AF46/CSV_NII!AA46)))+(CSV_NII!AX46-CSV_NII!AR46)*((CSV_NII!AF46/CSV_NII!AA46)/(CSV_NII!AE46+(CSV_NII!AF46/CSV_NII!AA46))))+CSV_NII!CT46*((CSV_NII!DF46-CSV_NII!CY46)*(CSV_NII!CM46/(CSV_NII!CM46+(CSV_NII!CN46/CSV_NII!CI46)))+(CSV_NII!DF46-CSV_NII!CZ46)*(CSV_NII!CN46/CSV_NII!CI46)/(CSV_NII!CM46+(CSV_NII!CN46/CSV_NII!CI46)))</f>
        <v>#DIV/0!</v>
      </c>
      <c r="EH46" s="1457" t="e">
        <f>CSV_NII!AM46*((CSV_NII!AY46-CSV_NII!AT46)*(CSV_NII!AH46/(CSV_NII!AH46+(CSV_NII!AI46/CSV_NII!AA46)))+(CSV_NII!AY46-CSV_NII!AU46)*((CSV_NII!AI46/CSV_NII!AA46)/(CSV_NII!AH46+(CSV_NII!AI46/CSV_NII!AA46))))+CSV_NII!CU46*((CSV_NII!DG46-CSV_NII!DB46)*(CSV_NII!CP46/(CSV_NII!CP46+(CSV_NII!CQ46/CSV_NII!CI46)))+(CSV_NII!DG46-CSV_NII!DC46)*((CSV_NII!CQ46/CSV_NII!CI46)/(CSV_NII!CP46+(CSV_NII!CQ46/CSV_NII!CI46))))</f>
        <v>#DIV/0!</v>
      </c>
      <c r="EI46" s="1457" t="str">
        <f t="shared" si="26"/>
        <v/>
      </c>
      <c r="EJ46" s="1457" t="str">
        <f t="shared" si="71"/>
        <v/>
      </c>
      <c r="EK46" s="1457" t="str">
        <f t="shared" si="2"/>
        <v/>
      </c>
      <c r="EL46" s="1457">
        <f>CSV_NII!AB46*CSV_NII!BC46+CSV_NII!CJ46*CSV_NII!DK46</f>
        <v>0</v>
      </c>
      <c r="EM46" s="1457">
        <f>CSV_NII!AC46*CSV_NII!BD46+CSV_NII!CK46*CSV_NII!DL46</f>
        <v>0</v>
      </c>
      <c r="EN46" s="1457">
        <f>CSV_NII!AD46*CSV_NII!BE46+CSV_NII!CL46*CSV_NII!DM46</f>
        <v>0</v>
      </c>
      <c r="EO46" s="1457">
        <f>CSV_NII!AE46*CSV_NII!BF46+CSV_NII!CM46*CSV_NII!DN46</f>
        <v>0</v>
      </c>
      <c r="EP46" s="1457">
        <f>CSV_NII!AF46*CSV_NII!BG46+CSV_NII!CN46*CSV_NII!DO46</f>
        <v>0</v>
      </c>
      <c r="EQ46" s="1457">
        <f>CSV_NII!AG46*CSV_NII!BH46+CSV_NII!CO46*CSV_NII!DP46</f>
        <v>0</v>
      </c>
      <c r="ER46" s="1457">
        <f>CSV_NII!AH46*CSV_NII!BI46+CSV_NII!CP46*CSV_NII!DQ46</f>
        <v>0</v>
      </c>
      <c r="ES46" s="1457">
        <f>CSV_NII!AI46*CSV_NII!BJ46+CSV_NII!CQ46*CSV_NII!DR46</f>
        <v>0</v>
      </c>
      <c r="ET46" s="1457">
        <f>CSV_NII!AJ46*CSV_NII!BK46+CSV_NII!CR46*CSV_NII!DS46</f>
        <v>0</v>
      </c>
      <c r="EU46" s="1457" t="e">
        <f>CSV_NII!AZ46*((CSV_NII!BL46-CSV_NII!BC46)*(CSV_NII!AB46/(CSV_NII!AB46+(CSV_NII!AC46/CSV_NII!AA46)))+(CSV_NII!BL46-CSV_NII!BD46)*((CSV_NII!AC46/CSV_NII!AA46)/(CSV_NII!AB46+(CSV_NII!AC46/CSV_NII!AA46))))+CSV_NII!DH46*((CSV_NII!DT46-CSV_NII!DK46)*(CSV_NII!CJ46/(CSV_NII!CJ46+(CSV_NII!CK46/CSV_NII!CI46)))+(CSV_NII!DT46-CSV_NII!DL46)*((CSV_NII!CK46/CSV_NII!CI46)/(CSV_NII!CJ46+(CSV_NII!CK46/CSV_NII!CI46))))</f>
        <v>#DIV/0!</v>
      </c>
      <c r="EV46" s="1457" t="e">
        <f>CSV_NII!BA46*((CSV_NII!BM46-CSV_NII!BF46)*(CSV_NII!AE46/(CSV_NII!AE46+(CSV_NII!AF46/CSV_NII!AA46)))+(CSV_NII!BM46-CSV_NII!BG46)*((CSV_NII!AF46/CSV_NII!AA46)/(CSV_NII!AE46+(CSV_NII!AF46/CSV_NII!AA46))))+CSV_NII!DI46*((CSV_NII!DU46-CSV_NII!DN46)*(CSV_NII!CM46/(CSV_NII!CM46+(CSV_NII!CN46/CSV_NII!CI46)))+(CSV_NII!DU46-CSV_NII!DO46)*((CSV_NII!CN46/CSV_NII!CI46)/(CSV_NII!CM46+(CSV_NII!CN46/CSV_NII!CI46))))</f>
        <v>#DIV/0!</v>
      </c>
      <c r="EW46" s="1457" t="e">
        <f>CSV_NII!BB46*((CSV_NII!BN46-CSV_NII!BI46)*(CSV_NII!AH46/(CSV_NII!AH46+(CSV_NII!AI46/CSV_NII!AA46)))+(CSV_NII!BN46-CSV_NII!BJ46)*((CSV_NII!AI46/CSV_NII!AA46)/(CSV_NII!AH46+(CSV_NII!AI46/CSV_NII!AA46))))+CSV_NII!CU46*((CSV_NII!DG46-CSV_NII!DQ46)*(CSV_NII!CP46/(CSV_NII!CP46+(CSV_NII!CQ46/CSV_NII!CI46)))+(CSV_NII!DG46-CSV_NII!DR46)*((CSV_NII!CQ46/CSV_NII!CI46)/(CSV_NII!CP46+(CSV_NII!CQ46/CSV_NII!CI46))))</f>
        <v>#DIV/0!</v>
      </c>
      <c r="EX46" s="1457" t="str">
        <f t="shared" si="3"/>
        <v/>
      </c>
      <c r="EY46" s="1485" t="str">
        <f t="shared" si="4"/>
        <v/>
      </c>
      <c r="EZ46" s="1486" t="str">
        <f t="shared" si="5"/>
        <v/>
      </c>
    </row>
    <row r="47" spans="2:156" ht="12.75">
      <c r="B47" s="1395">
        <v>39</v>
      </c>
      <c r="C47" s="1467" t="s">
        <v>49</v>
      </c>
      <c r="D47" s="1467" t="s">
        <v>49</v>
      </c>
      <c r="E47" s="1467" t="s">
        <v>91</v>
      </c>
      <c r="F47" s="1468" t="s">
        <v>92</v>
      </c>
      <c r="G47" s="1468" t="s">
        <v>88</v>
      </c>
      <c r="H47" s="1468" t="s">
        <v>1180</v>
      </c>
      <c r="I47" s="1469" t="str">
        <f t="shared" si="0"/>
        <v>Liabilities - Deposits  - General governments - term</v>
      </c>
      <c r="J47" s="1469" t="s">
        <v>925</v>
      </c>
      <c r="K47" s="1451"/>
      <c r="L47" s="1447"/>
      <c r="M47" s="1448"/>
      <c r="N47" s="1447"/>
      <c r="O47" s="1448"/>
      <c r="P47" s="2592"/>
      <c r="Q47" s="1370"/>
      <c r="R47" s="2589"/>
      <c r="S47" s="1451"/>
      <c r="T47" s="1447"/>
      <c r="U47" s="1447"/>
      <c r="V47" s="2434"/>
      <c r="W47" s="1370"/>
      <c r="X47" s="2589"/>
      <c r="Y47" s="1370"/>
      <c r="Z47" s="2589"/>
      <c r="AA47" s="1451"/>
      <c r="AB47" s="2582">
        <f t="shared" si="7"/>
        <v>0</v>
      </c>
      <c r="AC47" s="2582">
        <f t="shared" si="8"/>
        <v>0</v>
      </c>
      <c r="AD47" s="2583">
        <f t="shared" si="9"/>
        <v>0</v>
      </c>
      <c r="AE47" s="2584">
        <f t="shared" si="10"/>
        <v>0</v>
      </c>
      <c r="AF47" s="2582">
        <f t="shared" si="11"/>
        <v>0</v>
      </c>
      <c r="AG47" s="2585">
        <f t="shared" si="12"/>
        <v>0</v>
      </c>
      <c r="AH47" s="2584">
        <f t="shared" si="13"/>
        <v>0</v>
      </c>
      <c r="AI47" s="2582">
        <f t="shared" si="14"/>
        <v>0</v>
      </c>
      <c r="AJ47" s="2585">
        <f t="shared" si="15"/>
        <v>0</v>
      </c>
      <c r="AK47" s="1261"/>
      <c r="AL47" s="1453"/>
      <c r="AM47" s="2052"/>
      <c r="AN47" s="2586"/>
      <c r="AO47" s="1448"/>
      <c r="AP47" s="2579"/>
      <c r="AQ47" s="2586"/>
      <c r="AR47" s="1448"/>
      <c r="AS47" s="2588"/>
      <c r="AT47" s="2586"/>
      <c r="AU47" s="1450"/>
      <c r="AV47" s="2588"/>
      <c r="AW47" s="2607"/>
      <c r="AX47" s="1820"/>
      <c r="AY47" s="1819"/>
      <c r="AZ47" s="1261"/>
      <c r="BA47" s="1453"/>
      <c r="BB47" s="2052"/>
      <c r="BC47" s="2586"/>
      <c r="BD47" s="1448"/>
      <c r="BE47" s="2579"/>
      <c r="BF47" s="2586"/>
      <c r="BG47" s="1448"/>
      <c r="BH47" s="2588"/>
      <c r="BI47" s="2586"/>
      <c r="BJ47" s="1450"/>
      <c r="BK47" s="2588"/>
      <c r="BL47" s="2608"/>
      <c r="BM47" s="1820"/>
      <c r="BN47" s="1821"/>
      <c r="BO47" s="1370"/>
      <c r="BP47" s="1447"/>
      <c r="BQ47" s="1448"/>
      <c r="BR47" s="1447"/>
      <c r="BS47" s="1448"/>
      <c r="BT47" s="1452"/>
      <c r="BU47" s="2595"/>
      <c r="BV47" s="1370"/>
      <c r="BW47" s="2588"/>
      <c r="BX47" s="1370"/>
      <c r="BY47" s="1447"/>
      <c r="BZ47" s="1447"/>
      <c r="CA47" s="1449"/>
      <c r="CB47" s="2052"/>
      <c r="CC47" s="1370"/>
      <c r="CD47" s="1447"/>
      <c r="CE47" s="2052"/>
      <c r="CF47" s="1370"/>
      <c r="CG47" s="1447"/>
      <c r="CH47" s="2052"/>
      <c r="CI47" s="1481"/>
      <c r="CJ47" s="2582">
        <f t="shared" si="16"/>
        <v>0</v>
      </c>
      <c r="CK47" s="2582">
        <f t="shared" si="17"/>
        <v>0</v>
      </c>
      <c r="CL47" s="2585">
        <f t="shared" si="18"/>
        <v>0</v>
      </c>
      <c r="CM47" s="2584">
        <f t="shared" si="19"/>
        <v>0</v>
      </c>
      <c r="CN47" s="2582">
        <f t="shared" si="20"/>
        <v>0</v>
      </c>
      <c r="CO47" s="2585">
        <f t="shared" si="21"/>
        <v>0</v>
      </c>
      <c r="CP47" s="2584">
        <f t="shared" si="22"/>
        <v>0</v>
      </c>
      <c r="CQ47" s="2582">
        <f t="shared" si="23"/>
        <v>0</v>
      </c>
      <c r="CR47" s="2585">
        <f t="shared" si="24"/>
        <v>0</v>
      </c>
      <c r="CS47" s="1261"/>
      <c r="CT47" s="1453"/>
      <c r="CU47" s="2052"/>
      <c r="CV47" s="2586"/>
      <c r="CW47" s="1448"/>
      <c r="CX47" s="2579"/>
      <c r="CY47" s="2586"/>
      <c r="CZ47" s="1448"/>
      <c r="DA47" s="2588"/>
      <c r="DB47" s="2586"/>
      <c r="DC47" s="1450"/>
      <c r="DD47" s="2588"/>
      <c r="DE47" s="2610"/>
      <c r="DF47" s="1463"/>
      <c r="DG47" s="2611"/>
      <c r="DH47" s="1261"/>
      <c r="DI47" s="1453"/>
      <c r="DJ47" s="2052"/>
      <c r="DK47" s="2586"/>
      <c r="DL47" s="1448"/>
      <c r="DM47" s="2579"/>
      <c r="DN47" s="2586"/>
      <c r="DO47" s="1448"/>
      <c r="DP47" s="2588"/>
      <c r="DQ47" s="2586"/>
      <c r="DR47" s="1450"/>
      <c r="DS47" s="2588"/>
      <c r="DT47" s="2612"/>
      <c r="DU47" s="1464"/>
      <c r="DV47" s="1465"/>
      <c r="DW47" s="1454">
        <f>CSV_NII!AB47*CSV_NII!AN47+CSV_NII!CJ47*CSV_NII!CV47</f>
        <v>0</v>
      </c>
      <c r="DX47" s="1455">
        <f>CSV_NII!AC47*CSV_NII!AO47+CSV_NII!CK47*CSV_NII!CW47</f>
        <v>0</v>
      </c>
      <c r="DY47" s="1455">
        <f>CSV_NII!AD47*CSV_NII!AP47+CSV_NII!CL47*CSV_NII!CX47</f>
        <v>0</v>
      </c>
      <c r="DZ47" s="1455">
        <f>CSV_NII!AE47*CSV_NII!AQ47+CSV_NII!CM47*CSV_NII!CY47</f>
        <v>0</v>
      </c>
      <c r="EA47" s="1455">
        <f>CSV_NII!AF47*CSV_NII!AR47+CSV_NII!CN47*CSV_NII!CZ47</f>
        <v>0</v>
      </c>
      <c r="EB47" s="1455">
        <f>CSV_NII!AG47*CSV_NII!AS47+CSV_NII!CO47*CSV_NII!DA47</f>
        <v>0</v>
      </c>
      <c r="EC47" s="1455">
        <f>CSV_NII!AH47*CSV_NII!AT47+CSV_NII!CP47*CSV_NII!DB47</f>
        <v>0</v>
      </c>
      <c r="ED47" s="1455">
        <f>CSV_NII!AI47*CSV_NII!AU47+CSV_NII!CQ47*CSV_NII!DC47</f>
        <v>0</v>
      </c>
      <c r="EE47" s="1455">
        <f>CSV_NII!AJ47*CSV_NII!AV47+CSV_NII!CR47*CSV_NII!DD47</f>
        <v>0</v>
      </c>
      <c r="EF47" s="1455" t="e">
        <f>CSV_NII!AK47*((CSV_NII!AW47-CSV_NII!AN47)*(CSV_NII!AB47/(CSV_NII!AB47+(CSV_NII!AC47/CSV_NII!AA47)))+(CSV_NII!AW47-CSV_NII!AO47)*((CSV_NII!AC47/CSV_NII!AA47)/(CSV_NII!AB47+(CSV_NII!AC47/CSV_NII!AA47))))+CSV_NII!CS47*((CSV_NII!DE47-CSV_NII!CV47)*(CSV_NII!CJ47/(CSV_NII!CJ47+(CSV_NII!CK47/CSV_NII!CI47)))+(CSV_NII!DE47-CSV_NII!CW47)*((CSV_NII!CK47/CSV_NII!CI47)/(CSV_NII!CJ47+(CSV_NII!CK47/CSV_NII!CI47))))</f>
        <v>#DIV/0!</v>
      </c>
      <c r="EG47" s="1455" t="e">
        <f>CSV_NII!AL47*((CSV_NII!AX47-CSV_NII!AQ47)*(CSV_NII!AE47/(CSV_NII!AE47+(CSV_NII!AF47/CSV_NII!AA47)))+(CSV_NII!AX47-CSV_NII!AR47)*((CSV_NII!AF47/CSV_NII!AA47)/(CSV_NII!AE47+(CSV_NII!AF47/CSV_NII!AA47))))+CSV_NII!CT47*((CSV_NII!DF47-CSV_NII!CY47)*(CSV_NII!CM47/(CSV_NII!CM47+(CSV_NII!CN47/CSV_NII!CI47)))+(CSV_NII!DF47-CSV_NII!CZ47)*(CSV_NII!CN47/CSV_NII!CI47)/(CSV_NII!CM47+(CSV_NII!CN47/CSV_NII!CI47)))</f>
        <v>#DIV/0!</v>
      </c>
      <c r="EH47" s="1455" t="e">
        <f>CSV_NII!AM47*((CSV_NII!AY47-CSV_NII!AT47)*(CSV_NII!AH47/(CSV_NII!AH47+(CSV_NII!AI47/CSV_NII!AA47)))+(CSV_NII!AY47-CSV_NII!AU47)*((CSV_NII!AI47/CSV_NII!AA47)/(CSV_NII!AH47+(CSV_NII!AI47/CSV_NII!AA47))))+CSV_NII!CU47*((CSV_NII!DG47-CSV_NII!DB47)*(CSV_NII!CP47/(CSV_NII!CP47+(CSV_NII!CQ47/CSV_NII!CI47)))+(CSV_NII!DG47-CSV_NII!DC47)*((CSV_NII!CQ47/CSV_NII!CI47)/(CSV_NII!CP47+(CSV_NII!CQ47/CSV_NII!CI47))))</f>
        <v>#DIV/0!</v>
      </c>
      <c r="EI47" s="1455" t="str">
        <f t="shared" si="26"/>
        <v/>
      </c>
      <c r="EJ47" s="1455" t="str">
        <f t="shared" si="71"/>
        <v/>
      </c>
      <c r="EK47" s="1455" t="str">
        <f t="shared" si="2"/>
        <v/>
      </c>
      <c r="EL47" s="1455">
        <f>CSV_NII!AB47*CSV_NII!BC47+CSV_NII!CJ47*CSV_NII!DK47</f>
        <v>0</v>
      </c>
      <c r="EM47" s="1455">
        <f>CSV_NII!AC47*CSV_NII!BD47+CSV_NII!CK47*CSV_NII!DL47</f>
        <v>0</v>
      </c>
      <c r="EN47" s="1455">
        <f>CSV_NII!AD47*CSV_NII!BE47+CSV_NII!CL47*CSV_NII!DM47</f>
        <v>0</v>
      </c>
      <c r="EO47" s="1455">
        <f>CSV_NII!AE47*CSV_NII!BF47+CSV_NII!CM47*CSV_NII!DN47</f>
        <v>0</v>
      </c>
      <c r="EP47" s="1455">
        <f>CSV_NII!AF47*CSV_NII!BG47+CSV_NII!CN47*CSV_NII!DO47</f>
        <v>0</v>
      </c>
      <c r="EQ47" s="1455">
        <f>CSV_NII!AG47*CSV_NII!BH47+CSV_NII!CO47*CSV_NII!DP47</f>
        <v>0</v>
      </c>
      <c r="ER47" s="1455">
        <f>CSV_NII!AH47*CSV_NII!BI47+CSV_NII!CP47*CSV_NII!DQ47</f>
        <v>0</v>
      </c>
      <c r="ES47" s="1455">
        <f>CSV_NII!AI47*CSV_NII!BJ47+CSV_NII!CQ47*CSV_NII!DR47</f>
        <v>0</v>
      </c>
      <c r="ET47" s="1455">
        <f>CSV_NII!AJ47*CSV_NII!BK47+CSV_NII!CR47*CSV_NII!DS47</f>
        <v>0</v>
      </c>
      <c r="EU47" s="1455" t="e">
        <f>CSV_NII!AZ47*((CSV_NII!BL47-CSV_NII!BC47)*(CSV_NII!AB47/(CSV_NII!AB47+(CSV_NII!AC47/CSV_NII!AA47)))+(CSV_NII!BL47-CSV_NII!BD47)*((CSV_NII!AC47/CSV_NII!AA47)/(CSV_NII!AB47+(CSV_NII!AC47/CSV_NII!AA47))))+CSV_NII!DH47*((CSV_NII!DT47-CSV_NII!DK47)*(CSV_NII!CJ47/(CSV_NII!CJ47+(CSV_NII!CK47/CSV_NII!CI47)))+(CSV_NII!DT47-CSV_NII!DL47)*((CSV_NII!CK47/CSV_NII!CI47)/(CSV_NII!CJ47+(CSV_NII!CK47/CSV_NII!CI47))))</f>
        <v>#DIV/0!</v>
      </c>
      <c r="EV47" s="1455" t="e">
        <f>CSV_NII!BA47*((CSV_NII!BM47-CSV_NII!BF47)*(CSV_NII!AE47/(CSV_NII!AE47+(CSV_NII!AF47/CSV_NII!AA47)))+(CSV_NII!BM47-CSV_NII!BG47)*((CSV_NII!AF47/CSV_NII!AA47)/(CSV_NII!AE47+(CSV_NII!AF47/CSV_NII!AA47))))+CSV_NII!DI47*((CSV_NII!DU47-CSV_NII!DN47)*(CSV_NII!CM47/(CSV_NII!CM47+(CSV_NII!CN47/CSV_NII!CI47)))+(CSV_NII!DU47-CSV_NII!DO47)*((CSV_NII!CN47/CSV_NII!CI47)/(CSV_NII!CM47+(CSV_NII!CN47/CSV_NII!CI47))))</f>
        <v>#DIV/0!</v>
      </c>
      <c r="EW47" s="1455" t="e">
        <f>CSV_NII!BB47*((CSV_NII!BN47-CSV_NII!BI47)*(CSV_NII!AH47/(CSV_NII!AH47+(CSV_NII!AI47/CSV_NII!AA47)))+(CSV_NII!BN47-CSV_NII!BJ47)*((CSV_NII!AI47/CSV_NII!AA47)/(CSV_NII!AH47+(CSV_NII!AI47/CSV_NII!AA47))))+CSV_NII!CU47*((CSV_NII!DG47-CSV_NII!DQ47)*(CSV_NII!CP47/(CSV_NII!CP47+(CSV_NII!CQ47/CSV_NII!CI47)))+(CSV_NII!DG47-CSV_NII!DR47)*((CSV_NII!CQ47/CSV_NII!CI47)/(CSV_NII!CP47+(CSV_NII!CQ47/CSV_NII!CI47))))</f>
        <v>#DIV/0!</v>
      </c>
      <c r="EX47" s="1457" t="str">
        <f t="shared" si="3"/>
        <v/>
      </c>
      <c r="EY47" s="1485" t="str">
        <f t="shared" si="4"/>
        <v/>
      </c>
      <c r="EZ47" s="1486" t="str">
        <f t="shared" si="5"/>
        <v/>
      </c>
    </row>
    <row r="48" spans="2:156" ht="13.5" thickBot="1">
      <c r="B48" s="1395">
        <v>40</v>
      </c>
      <c r="C48" s="1467" t="s">
        <v>49</v>
      </c>
      <c r="D48" s="1467" t="s">
        <v>49</v>
      </c>
      <c r="E48" s="1467" t="s">
        <v>91</v>
      </c>
      <c r="F48" s="1468" t="s">
        <v>92</v>
      </c>
      <c r="G48" s="1468" t="s">
        <v>88</v>
      </c>
      <c r="H48" s="1468" t="s">
        <v>1180</v>
      </c>
      <c r="I48" s="1469" t="str">
        <f t="shared" si="0"/>
        <v>Liabilities - Deposits  - General governments - term</v>
      </c>
      <c r="J48" s="1469" t="s">
        <v>82</v>
      </c>
      <c r="K48" s="1466">
        <f>K47</f>
        <v>0</v>
      </c>
      <c r="L48" s="1466">
        <f>L47</f>
        <v>0</v>
      </c>
      <c r="M48" s="1450"/>
      <c r="N48" s="1466">
        <f>N47</f>
        <v>0</v>
      </c>
      <c r="O48" s="1450"/>
      <c r="P48" s="2577">
        <f>P47</f>
        <v>0</v>
      </c>
      <c r="Q48" s="2578">
        <f>Q47</f>
        <v>0</v>
      </c>
      <c r="R48" s="2589"/>
      <c r="S48" s="1466">
        <f>S47</f>
        <v>0</v>
      </c>
      <c r="T48" s="1244">
        <f t="shared" ref="T48:AA48" si="75">T47</f>
        <v>0</v>
      </c>
      <c r="U48" s="1244">
        <f t="shared" si="75"/>
        <v>0</v>
      </c>
      <c r="V48" s="2580">
        <f t="shared" si="75"/>
        <v>0</v>
      </c>
      <c r="W48" s="2578">
        <f t="shared" si="75"/>
        <v>0</v>
      </c>
      <c r="X48" s="2581">
        <f t="shared" si="75"/>
        <v>0</v>
      </c>
      <c r="Y48" s="2578">
        <f t="shared" si="75"/>
        <v>0</v>
      </c>
      <c r="Z48" s="2581">
        <f t="shared" si="75"/>
        <v>0</v>
      </c>
      <c r="AA48" s="1466">
        <f t="shared" si="75"/>
        <v>0</v>
      </c>
      <c r="AB48" s="2582">
        <f t="shared" si="7"/>
        <v>0</v>
      </c>
      <c r="AC48" s="2582">
        <f t="shared" si="8"/>
        <v>0</v>
      </c>
      <c r="AD48" s="2583">
        <f t="shared" si="9"/>
        <v>0</v>
      </c>
      <c r="AE48" s="2584">
        <f t="shared" si="10"/>
        <v>0</v>
      </c>
      <c r="AF48" s="2582">
        <f t="shared" si="11"/>
        <v>0</v>
      </c>
      <c r="AG48" s="2585">
        <f t="shared" si="12"/>
        <v>0</v>
      </c>
      <c r="AH48" s="2584">
        <f t="shared" si="13"/>
        <v>0</v>
      </c>
      <c r="AI48" s="2582">
        <f t="shared" si="14"/>
        <v>0</v>
      </c>
      <c r="AJ48" s="2585">
        <f t="shared" si="15"/>
        <v>0</v>
      </c>
      <c r="AK48" s="1261"/>
      <c r="AL48" s="1453"/>
      <c r="AM48" s="2052"/>
      <c r="AN48" s="2586"/>
      <c r="AO48" s="1447"/>
      <c r="AP48" s="2589"/>
      <c r="AQ48" s="2586"/>
      <c r="AR48" s="1447"/>
      <c r="AS48" s="2589"/>
      <c r="AT48" s="2586"/>
      <c r="AU48" s="1447"/>
      <c r="AV48" s="2589"/>
      <c r="AW48" s="2607"/>
      <c r="AX48" s="1820"/>
      <c r="AY48" s="1819"/>
      <c r="AZ48" s="1261"/>
      <c r="BA48" s="1453"/>
      <c r="BB48" s="2052"/>
      <c r="BC48" s="2586"/>
      <c r="BD48" s="1447"/>
      <c r="BE48" s="2589"/>
      <c r="BF48" s="2586"/>
      <c r="BG48" s="1447"/>
      <c r="BH48" s="2589"/>
      <c r="BI48" s="2586"/>
      <c r="BJ48" s="1447"/>
      <c r="BK48" s="2589"/>
      <c r="BL48" s="2608"/>
      <c r="BM48" s="1820"/>
      <c r="BN48" s="1821"/>
      <c r="BO48" s="2578">
        <f>BO47</f>
        <v>0</v>
      </c>
      <c r="BP48" s="1244">
        <f>BP47</f>
        <v>0</v>
      </c>
      <c r="BQ48" s="1448"/>
      <c r="BR48" s="1244">
        <f>BR47</f>
        <v>0</v>
      </c>
      <c r="BS48" s="1450"/>
      <c r="BT48" s="1822"/>
      <c r="BU48" s="2609"/>
      <c r="BV48" s="2578">
        <f>BV47</f>
        <v>0</v>
      </c>
      <c r="BW48" s="2588"/>
      <c r="BX48" s="1370"/>
      <c r="BY48" s="1244">
        <f>BX48</f>
        <v>0</v>
      </c>
      <c r="BZ48" s="1453"/>
      <c r="CA48" s="1453"/>
      <c r="CB48" s="2589"/>
      <c r="CC48" s="1453"/>
      <c r="CD48" s="1453"/>
      <c r="CE48" s="2589"/>
      <c r="CF48" s="1453"/>
      <c r="CG48" s="1453"/>
      <c r="CH48" s="2589"/>
      <c r="CI48" s="1481"/>
      <c r="CJ48" s="2582">
        <f t="shared" si="16"/>
        <v>0</v>
      </c>
      <c r="CK48" s="2582">
        <f t="shared" si="17"/>
        <v>0</v>
      </c>
      <c r="CL48" s="2585">
        <f t="shared" si="18"/>
        <v>0</v>
      </c>
      <c r="CM48" s="2584">
        <f t="shared" si="19"/>
        <v>0</v>
      </c>
      <c r="CN48" s="2582">
        <f t="shared" si="20"/>
        <v>0</v>
      </c>
      <c r="CO48" s="2585">
        <f t="shared" si="21"/>
        <v>0</v>
      </c>
      <c r="CP48" s="2584">
        <f t="shared" si="22"/>
        <v>0</v>
      </c>
      <c r="CQ48" s="2582">
        <f t="shared" si="23"/>
        <v>0</v>
      </c>
      <c r="CR48" s="2585">
        <f t="shared" si="24"/>
        <v>0</v>
      </c>
      <c r="CS48" s="1261"/>
      <c r="CT48" s="1453"/>
      <c r="CU48" s="2052"/>
      <c r="CV48" s="2586"/>
      <c r="CW48" s="1450"/>
      <c r="CX48" s="2588"/>
      <c r="CY48" s="2586"/>
      <c r="CZ48" s="1450"/>
      <c r="DA48" s="2588"/>
      <c r="DB48" s="2586"/>
      <c r="DC48" s="1450"/>
      <c r="DD48" s="2588"/>
      <c r="DE48" s="2610"/>
      <c r="DF48" s="1463"/>
      <c r="DG48" s="2611"/>
      <c r="DH48" s="1261"/>
      <c r="DI48" s="1453"/>
      <c r="DJ48" s="2052"/>
      <c r="DK48" s="2586"/>
      <c r="DL48" s="1450"/>
      <c r="DM48" s="2588"/>
      <c r="DN48" s="2586"/>
      <c r="DO48" s="1450"/>
      <c r="DP48" s="2588"/>
      <c r="DQ48" s="2586"/>
      <c r="DR48" s="1450"/>
      <c r="DS48" s="2588"/>
      <c r="DT48" s="2612"/>
      <c r="DU48" s="1464"/>
      <c r="DV48" s="1465"/>
      <c r="DW48" s="1456">
        <f>CSV_NII!AB48*CSV_NII!AN48+CSV_NII!CJ48*CSV_NII!CV48</f>
        <v>0</v>
      </c>
      <c r="DX48" s="1457">
        <f>CSV_NII!AC48*CSV_NII!AO48+CSV_NII!CK48*CSV_NII!CW48</f>
        <v>0</v>
      </c>
      <c r="DY48" s="1457">
        <f>CSV_NII!AD48*CSV_NII!AP48+CSV_NII!CL48*CSV_NII!CX48</f>
        <v>0</v>
      </c>
      <c r="DZ48" s="1457">
        <f>CSV_NII!AE48*CSV_NII!AQ48+CSV_NII!CM48*CSV_NII!CY48</f>
        <v>0</v>
      </c>
      <c r="EA48" s="1457">
        <f>CSV_NII!AF48*CSV_NII!AR48+CSV_NII!CN48*CSV_NII!CZ48</f>
        <v>0</v>
      </c>
      <c r="EB48" s="1457">
        <f>CSV_NII!AG48*CSV_NII!AS48+CSV_NII!CO48*CSV_NII!DA48</f>
        <v>0</v>
      </c>
      <c r="EC48" s="1457">
        <f>CSV_NII!AH48*CSV_NII!AT48+CSV_NII!CP48*CSV_NII!DB48</f>
        <v>0</v>
      </c>
      <c r="ED48" s="1457">
        <f>CSV_NII!AI48*CSV_NII!AU48+CSV_NII!CQ48*CSV_NII!DC48</f>
        <v>0</v>
      </c>
      <c r="EE48" s="1457">
        <f>CSV_NII!AJ48*CSV_NII!AV48+CSV_NII!CR48*CSV_NII!DD48</f>
        <v>0</v>
      </c>
      <c r="EF48" s="1457" t="e">
        <f>CSV_NII!AK48*((CSV_NII!AW48-CSV_NII!AN48)*(CSV_NII!AB48/(CSV_NII!AB48+(CSV_NII!AC48/CSV_NII!AA48)))+(CSV_NII!AW48-CSV_NII!AO48)*((CSV_NII!AC48/CSV_NII!AA48)/(CSV_NII!AB48+(CSV_NII!AC48/CSV_NII!AA48))))+CSV_NII!CS48*((CSV_NII!DE48-CSV_NII!CV48)*(CSV_NII!CJ48/(CSV_NII!CJ48+(CSV_NII!CK48/CSV_NII!CI48)))+(CSV_NII!DE48-CSV_NII!CW48)*((CSV_NII!CK48/CSV_NII!CI48)/(CSV_NII!CJ48+(CSV_NII!CK48/CSV_NII!CI48))))</f>
        <v>#DIV/0!</v>
      </c>
      <c r="EG48" s="1457" t="e">
        <f>CSV_NII!AL48*((CSV_NII!AX48-CSV_NII!AQ48)*(CSV_NII!AE48/(CSV_NII!AE48+(CSV_NII!AF48/CSV_NII!AA48)))+(CSV_NII!AX48-CSV_NII!AR48)*((CSV_NII!AF48/CSV_NII!AA48)/(CSV_NII!AE48+(CSV_NII!AF48/CSV_NII!AA48))))+CSV_NII!CT48*((CSV_NII!DF48-CSV_NII!CY48)*(CSV_NII!CM48/(CSV_NII!CM48+(CSV_NII!CN48/CSV_NII!CI48)))+(CSV_NII!DF48-CSV_NII!CZ48)*(CSV_NII!CN48/CSV_NII!CI48)/(CSV_NII!CM48+(CSV_NII!CN48/CSV_NII!CI48)))</f>
        <v>#DIV/0!</v>
      </c>
      <c r="EH48" s="1457" t="e">
        <f>CSV_NII!AM48*((CSV_NII!AY48-CSV_NII!AT48)*(CSV_NII!AH48/(CSV_NII!AH48+(CSV_NII!AI48/CSV_NII!AA48)))+(CSV_NII!AY48-CSV_NII!AU48)*((CSV_NII!AI48/CSV_NII!AA48)/(CSV_NII!AH48+(CSV_NII!AI48/CSV_NII!AA48))))+CSV_NII!CU48*((CSV_NII!DG48-CSV_NII!DB48)*(CSV_NII!CP48/(CSV_NII!CP48+(CSV_NII!CQ48/CSV_NII!CI48)))+(CSV_NII!DG48-CSV_NII!DC48)*((CSV_NII!CQ48/CSV_NII!CI48)/(CSV_NII!CP48+(CSV_NII!CQ48/CSV_NII!CI48))))</f>
        <v>#DIV/0!</v>
      </c>
      <c r="EI48" s="1457" t="str">
        <f t="shared" si="26"/>
        <v/>
      </c>
      <c r="EJ48" s="1457" t="str">
        <f t="shared" si="71"/>
        <v/>
      </c>
      <c r="EK48" s="1457" t="str">
        <f t="shared" si="2"/>
        <v/>
      </c>
      <c r="EL48" s="1457">
        <f>CSV_NII!AB48*CSV_NII!BC48+CSV_NII!CJ48*CSV_NII!DK48</f>
        <v>0</v>
      </c>
      <c r="EM48" s="1457">
        <f>CSV_NII!AC48*CSV_NII!BD48+CSV_NII!CK48*CSV_NII!DL48</f>
        <v>0</v>
      </c>
      <c r="EN48" s="1457">
        <f>CSV_NII!AD48*CSV_NII!BE48+CSV_NII!CL48*CSV_NII!DM48</f>
        <v>0</v>
      </c>
      <c r="EO48" s="1457">
        <f>CSV_NII!AE48*CSV_NII!BF48+CSV_NII!CM48*CSV_NII!DN48</f>
        <v>0</v>
      </c>
      <c r="EP48" s="1457">
        <f>CSV_NII!AF48*CSV_NII!BG48+CSV_NII!CN48*CSV_NII!DO48</f>
        <v>0</v>
      </c>
      <c r="EQ48" s="1457">
        <f>CSV_NII!AG48*CSV_NII!BH48+CSV_NII!CO48*CSV_NII!DP48</f>
        <v>0</v>
      </c>
      <c r="ER48" s="1457">
        <f>CSV_NII!AH48*CSV_NII!BI48+CSV_NII!CP48*CSV_NII!DQ48</f>
        <v>0</v>
      </c>
      <c r="ES48" s="1457">
        <f>CSV_NII!AI48*CSV_NII!BJ48+CSV_NII!CQ48*CSV_NII!DR48</f>
        <v>0</v>
      </c>
      <c r="ET48" s="1457">
        <f>CSV_NII!AJ48*CSV_NII!BK48+CSV_NII!CR48*CSV_NII!DS48</f>
        <v>0</v>
      </c>
      <c r="EU48" s="1457" t="e">
        <f>CSV_NII!AZ48*((CSV_NII!BL48-CSV_NII!BC48)*(CSV_NII!AB48/(CSV_NII!AB48+(CSV_NII!AC48/CSV_NII!AA48)))+(CSV_NII!BL48-CSV_NII!BD48)*((CSV_NII!AC48/CSV_NII!AA48)/(CSV_NII!AB48+(CSV_NII!AC48/CSV_NII!AA48))))+CSV_NII!DH48*((CSV_NII!DT48-CSV_NII!DK48)*(CSV_NII!CJ48/(CSV_NII!CJ48+(CSV_NII!CK48/CSV_NII!CI48)))+(CSV_NII!DT48-CSV_NII!DL48)*((CSV_NII!CK48/CSV_NII!CI48)/(CSV_NII!CJ48+(CSV_NII!CK48/CSV_NII!CI48))))</f>
        <v>#DIV/0!</v>
      </c>
      <c r="EV48" s="1457" t="e">
        <f>CSV_NII!BA48*((CSV_NII!BM48-CSV_NII!BF48)*(CSV_NII!AE48/(CSV_NII!AE48+(CSV_NII!AF48/CSV_NII!AA48)))+(CSV_NII!BM48-CSV_NII!BG48)*((CSV_NII!AF48/CSV_NII!AA48)/(CSV_NII!AE48+(CSV_NII!AF48/CSV_NII!AA48))))+CSV_NII!DI48*((CSV_NII!DU48-CSV_NII!DN48)*(CSV_NII!CM48/(CSV_NII!CM48+(CSV_NII!CN48/CSV_NII!CI48)))+(CSV_NII!DU48-CSV_NII!DO48)*((CSV_NII!CN48/CSV_NII!CI48)/(CSV_NII!CM48+(CSV_NII!CN48/CSV_NII!CI48))))</f>
        <v>#DIV/0!</v>
      </c>
      <c r="EW48" s="1457" t="e">
        <f>CSV_NII!BB48*((CSV_NII!BN48-CSV_NII!BI48)*(CSV_NII!AH48/(CSV_NII!AH48+(CSV_NII!AI48/CSV_NII!AA48)))+(CSV_NII!BN48-CSV_NII!BJ48)*((CSV_NII!AI48/CSV_NII!AA48)/(CSV_NII!AH48+(CSV_NII!AI48/CSV_NII!AA48))))+CSV_NII!CU48*((CSV_NII!DG48-CSV_NII!DQ48)*(CSV_NII!CP48/(CSV_NII!CP48+(CSV_NII!CQ48/CSV_NII!CI48)))+(CSV_NII!DG48-CSV_NII!DR48)*((CSV_NII!CQ48/CSV_NII!CI48)/(CSV_NII!CP48+(CSV_NII!CQ48/CSV_NII!CI48))))</f>
        <v>#DIV/0!</v>
      </c>
      <c r="EX48" s="1457" t="str">
        <f t="shared" si="3"/>
        <v/>
      </c>
      <c r="EY48" s="1485" t="str">
        <f t="shared" si="4"/>
        <v/>
      </c>
      <c r="EZ48" s="1486" t="str">
        <f t="shared" si="5"/>
        <v/>
      </c>
    </row>
    <row r="49" spans="2:156" ht="12.75">
      <c r="B49" s="1395">
        <v>41</v>
      </c>
      <c r="C49" s="1467" t="s">
        <v>49</v>
      </c>
      <c r="D49" s="1467" t="s">
        <v>49</v>
      </c>
      <c r="E49" s="1467" t="s">
        <v>91</v>
      </c>
      <c r="F49" s="1468" t="s">
        <v>92</v>
      </c>
      <c r="G49" s="1468" t="s">
        <v>83</v>
      </c>
      <c r="H49" s="1468" t="s">
        <v>1179</v>
      </c>
      <c r="I49" s="1469" t="str">
        <f t="shared" si="0"/>
        <v>Liabilities - Deposits  - Credit Institutions and other financial corporations - sight</v>
      </c>
      <c r="J49" s="1469" t="s">
        <v>925</v>
      </c>
      <c r="K49" s="1451"/>
      <c r="L49" s="1447"/>
      <c r="M49" s="1448"/>
      <c r="N49" s="1447"/>
      <c r="O49" s="1448"/>
      <c r="P49" s="2592"/>
      <c r="Q49" s="1370"/>
      <c r="R49" s="2589"/>
      <c r="S49" s="1451"/>
      <c r="T49" s="1447"/>
      <c r="U49" s="1447"/>
      <c r="V49" s="2434"/>
      <c r="W49" s="1370"/>
      <c r="X49" s="2589"/>
      <c r="Y49" s="1370"/>
      <c r="Z49" s="2589"/>
      <c r="AA49" s="1451"/>
      <c r="AB49" s="2582">
        <f t="shared" si="7"/>
        <v>0</v>
      </c>
      <c r="AC49" s="2582">
        <f t="shared" si="8"/>
        <v>0</v>
      </c>
      <c r="AD49" s="2583">
        <f t="shared" si="9"/>
        <v>0</v>
      </c>
      <c r="AE49" s="2584">
        <f t="shared" si="10"/>
        <v>0</v>
      </c>
      <c r="AF49" s="2582">
        <f t="shared" si="11"/>
        <v>0</v>
      </c>
      <c r="AG49" s="2585">
        <f t="shared" si="12"/>
        <v>0</v>
      </c>
      <c r="AH49" s="2584">
        <f t="shared" si="13"/>
        <v>0</v>
      </c>
      <c r="AI49" s="2582">
        <f t="shared" si="14"/>
        <v>0</v>
      </c>
      <c r="AJ49" s="2585">
        <f t="shared" si="15"/>
        <v>0</v>
      </c>
      <c r="AK49" s="1261"/>
      <c r="AL49" s="1453"/>
      <c r="AM49" s="2052"/>
      <c r="AN49" s="2586"/>
      <c r="AO49" s="1448"/>
      <c r="AP49" s="2579"/>
      <c r="AQ49" s="2586"/>
      <c r="AR49" s="1448"/>
      <c r="AS49" s="2588"/>
      <c r="AT49" s="2586"/>
      <c r="AU49" s="1450"/>
      <c r="AV49" s="2588"/>
      <c r="AW49" s="2607"/>
      <c r="AX49" s="1820"/>
      <c r="AY49" s="1819"/>
      <c r="AZ49" s="1261"/>
      <c r="BA49" s="1453"/>
      <c r="BB49" s="2052"/>
      <c r="BC49" s="2586"/>
      <c r="BD49" s="1448"/>
      <c r="BE49" s="2579"/>
      <c r="BF49" s="2586"/>
      <c r="BG49" s="1448"/>
      <c r="BH49" s="2588"/>
      <c r="BI49" s="2586"/>
      <c r="BJ49" s="1450"/>
      <c r="BK49" s="2588"/>
      <c r="BL49" s="2608"/>
      <c r="BM49" s="1820"/>
      <c r="BN49" s="1821"/>
      <c r="BO49" s="1370"/>
      <c r="BP49" s="1447"/>
      <c r="BQ49" s="1448"/>
      <c r="BR49" s="1447"/>
      <c r="BS49" s="1448"/>
      <c r="BT49" s="1452"/>
      <c r="BU49" s="2595"/>
      <c r="BV49" s="1370"/>
      <c r="BW49" s="2588"/>
      <c r="BX49" s="1370"/>
      <c r="BY49" s="1447"/>
      <c r="BZ49" s="1447"/>
      <c r="CA49" s="1449"/>
      <c r="CB49" s="2052"/>
      <c r="CC49" s="1370"/>
      <c r="CD49" s="1447"/>
      <c r="CE49" s="2052"/>
      <c r="CF49" s="1370"/>
      <c r="CG49" s="1447"/>
      <c r="CH49" s="2052"/>
      <c r="CI49" s="1481"/>
      <c r="CJ49" s="2582">
        <f t="shared" si="16"/>
        <v>0</v>
      </c>
      <c r="CK49" s="2582">
        <f t="shared" si="17"/>
        <v>0</v>
      </c>
      <c r="CL49" s="2585">
        <f t="shared" si="18"/>
        <v>0</v>
      </c>
      <c r="CM49" s="2584">
        <f t="shared" si="19"/>
        <v>0</v>
      </c>
      <c r="CN49" s="2582">
        <f t="shared" si="20"/>
        <v>0</v>
      </c>
      <c r="CO49" s="2585">
        <f t="shared" si="21"/>
        <v>0</v>
      </c>
      <c r="CP49" s="2584">
        <f t="shared" si="22"/>
        <v>0</v>
      </c>
      <c r="CQ49" s="2582">
        <f t="shared" si="23"/>
        <v>0</v>
      </c>
      <c r="CR49" s="2585">
        <f t="shared" si="24"/>
        <v>0</v>
      </c>
      <c r="CS49" s="1261"/>
      <c r="CT49" s="1453"/>
      <c r="CU49" s="2052"/>
      <c r="CV49" s="2586"/>
      <c r="CW49" s="1448"/>
      <c r="CX49" s="2579"/>
      <c r="CY49" s="2586"/>
      <c r="CZ49" s="1448"/>
      <c r="DA49" s="2588"/>
      <c r="DB49" s="2586"/>
      <c r="DC49" s="1450"/>
      <c r="DD49" s="2588"/>
      <c r="DE49" s="2610"/>
      <c r="DF49" s="1463"/>
      <c r="DG49" s="2611"/>
      <c r="DH49" s="1261"/>
      <c r="DI49" s="1453"/>
      <c r="DJ49" s="2052"/>
      <c r="DK49" s="2586"/>
      <c r="DL49" s="1448"/>
      <c r="DM49" s="2579"/>
      <c r="DN49" s="2586"/>
      <c r="DO49" s="1448"/>
      <c r="DP49" s="2588"/>
      <c r="DQ49" s="2586"/>
      <c r="DR49" s="1450"/>
      <c r="DS49" s="2588"/>
      <c r="DT49" s="2612"/>
      <c r="DU49" s="1464"/>
      <c r="DV49" s="1465"/>
      <c r="DW49" s="1454">
        <f>CSV_NII!AB49*CSV_NII!AN49+CSV_NII!CJ49*CSV_NII!CV49</f>
        <v>0</v>
      </c>
      <c r="DX49" s="1455">
        <f>CSV_NII!AC49*CSV_NII!AO49+CSV_NII!CK49*CSV_NII!CW49</f>
        <v>0</v>
      </c>
      <c r="DY49" s="1455">
        <f>CSV_NII!AD49*CSV_NII!AP49+CSV_NII!CL49*CSV_NII!CX49</f>
        <v>0</v>
      </c>
      <c r="DZ49" s="1455">
        <f>CSV_NII!AE49*CSV_NII!AQ49+CSV_NII!CM49*CSV_NII!CY49</f>
        <v>0</v>
      </c>
      <c r="EA49" s="1455">
        <f>CSV_NII!AF49*CSV_NII!AR49+CSV_NII!CN49*CSV_NII!CZ49</f>
        <v>0</v>
      </c>
      <c r="EB49" s="1455">
        <f>CSV_NII!AG49*CSV_NII!AS49+CSV_NII!CO49*CSV_NII!DA49</f>
        <v>0</v>
      </c>
      <c r="EC49" s="1455">
        <f>CSV_NII!AH49*CSV_NII!AT49+CSV_NII!CP49*CSV_NII!DB49</f>
        <v>0</v>
      </c>
      <c r="ED49" s="1455">
        <f>CSV_NII!AI49*CSV_NII!AU49+CSV_NII!CQ49*CSV_NII!DC49</f>
        <v>0</v>
      </c>
      <c r="EE49" s="1455">
        <f>CSV_NII!AJ49*CSV_NII!AV49+CSV_NII!CR49*CSV_NII!DD49</f>
        <v>0</v>
      </c>
      <c r="EF49" s="1455" t="e">
        <f>CSV_NII!AK49*((CSV_NII!AW49-CSV_NII!AN49)*(CSV_NII!AB49/(CSV_NII!AB49+(CSV_NII!AC49/CSV_NII!AA49)))+(CSV_NII!AW49-CSV_NII!AO49)*((CSV_NII!AC49/CSV_NII!AA49)/(CSV_NII!AB49+(CSV_NII!AC49/CSV_NII!AA49))))+CSV_NII!CS49*((CSV_NII!DE49-CSV_NII!CV49)*(CSV_NII!CJ49/(CSV_NII!CJ49+(CSV_NII!CK49/CSV_NII!CI49)))+(CSV_NII!DE49-CSV_NII!CW49)*((CSV_NII!CK49/CSV_NII!CI49)/(CSV_NII!CJ49+(CSV_NII!CK49/CSV_NII!CI49))))</f>
        <v>#DIV/0!</v>
      </c>
      <c r="EG49" s="1455" t="e">
        <f>CSV_NII!AL49*((CSV_NII!AX49-CSV_NII!AQ49)*(CSV_NII!AE49/(CSV_NII!AE49+(CSV_NII!AF49/CSV_NII!AA49)))+(CSV_NII!AX49-CSV_NII!AR49)*((CSV_NII!AF49/CSV_NII!AA49)/(CSV_NII!AE49+(CSV_NII!AF49/CSV_NII!AA49))))+CSV_NII!CT49*((CSV_NII!DF49-CSV_NII!CY49)*(CSV_NII!CM49/(CSV_NII!CM49+(CSV_NII!CN49/CSV_NII!CI49)))+(CSV_NII!DF49-CSV_NII!CZ49)*(CSV_NII!CN49/CSV_NII!CI49)/(CSV_NII!CM49+(CSV_NII!CN49/CSV_NII!CI49)))</f>
        <v>#DIV/0!</v>
      </c>
      <c r="EH49" s="1455" t="e">
        <f>CSV_NII!AM49*((CSV_NII!AY49-CSV_NII!AT49)*(CSV_NII!AH49/(CSV_NII!AH49+(CSV_NII!AI49/CSV_NII!AA49)))+(CSV_NII!AY49-CSV_NII!AU49)*((CSV_NII!AI49/CSV_NII!AA49)/(CSV_NII!AH49+(CSV_NII!AI49/CSV_NII!AA49))))+CSV_NII!CU49*((CSV_NII!DG49-CSV_NII!DB49)*(CSV_NII!CP49/(CSV_NII!CP49+(CSV_NII!CQ49/CSV_NII!CI49)))+(CSV_NII!DG49-CSV_NII!DC49)*((CSV_NII!CQ49/CSV_NII!CI49)/(CSV_NII!CP49+(CSV_NII!CQ49/CSV_NII!CI49))))</f>
        <v>#DIV/0!</v>
      </c>
      <c r="EI49" s="1455" t="str">
        <f t="shared" si="26"/>
        <v/>
      </c>
      <c r="EJ49" s="1455" t="str">
        <f t="shared" si="71"/>
        <v/>
      </c>
      <c r="EK49" s="1455" t="str">
        <f t="shared" si="2"/>
        <v/>
      </c>
      <c r="EL49" s="1455">
        <f>CSV_NII!AB49*CSV_NII!BC49+CSV_NII!CJ49*CSV_NII!DK49</f>
        <v>0</v>
      </c>
      <c r="EM49" s="1455">
        <f>CSV_NII!AC49*CSV_NII!BD49+CSV_NII!CK49*CSV_NII!DL49</f>
        <v>0</v>
      </c>
      <c r="EN49" s="1455">
        <f>CSV_NII!AD49*CSV_NII!BE49+CSV_NII!CL49*CSV_NII!DM49</f>
        <v>0</v>
      </c>
      <c r="EO49" s="1455">
        <f>CSV_NII!AE49*CSV_NII!BF49+CSV_NII!CM49*CSV_NII!DN49</f>
        <v>0</v>
      </c>
      <c r="EP49" s="1455">
        <f>CSV_NII!AF49*CSV_NII!BG49+CSV_NII!CN49*CSV_NII!DO49</f>
        <v>0</v>
      </c>
      <c r="EQ49" s="1455">
        <f>CSV_NII!AG49*CSV_NII!BH49+CSV_NII!CO49*CSV_NII!DP49</f>
        <v>0</v>
      </c>
      <c r="ER49" s="1455">
        <f>CSV_NII!AH49*CSV_NII!BI49+CSV_NII!CP49*CSV_NII!DQ49</f>
        <v>0</v>
      </c>
      <c r="ES49" s="1455">
        <f>CSV_NII!AI49*CSV_NII!BJ49+CSV_NII!CQ49*CSV_NII!DR49</f>
        <v>0</v>
      </c>
      <c r="ET49" s="1455">
        <f>CSV_NII!AJ49*CSV_NII!BK49+CSV_NII!CR49*CSV_NII!DS49</f>
        <v>0</v>
      </c>
      <c r="EU49" s="1455" t="e">
        <f>CSV_NII!AZ49*((CSV_NII!BL49-CSV_NII!BC49)*(CSV_NII!AB49/(CSV_NII!AB49+(CSV_NII!AC49/CSV_NII!AA49)))+(CSV_NII!BL49-CSV_NII!BD49)*((CSV_NII!AC49/CSV_NII!AA49)/(CSV_NII!AB49+(CSV_NII!AC49/CSV_NII!AA49))))+CSV_NII!DH49*((CSV_NII!DT49-CSV_NII!DK49)*(CSV_NII!CJ49/(CSV_NII!CJ49+(CSV_NII!CK49/CSV_NII!CI49)))+(CSV_NII!DT49-CSV_NII!DL49)*((CSV_NII!CK49/CSV_NII!CI49)/(CSV_NII!CJ49+(CSV_NII!CK49/CSV_NII!CI49))))</f>
        <v>#DIV/0!</v>
      </c>
      <c r="EV49" s="1455" t="e">
        <f>CSV_NII!BA49*((CSV_NII!BM49-CSV_NII!BF49)*(CSV_NII!AE49/(CSV_NII!AE49+(CSV_NII!AF49/CSV_NII!AA49)))+(CSV_NII!BM49-CSV_NII!BG49)*((CSV_NII!AF49/CSV_NII!AA49)/(CSV_NII!AE49+(CSV_NII!AF49/CSV_NII!AA49))))+CSV_NII!DI49*((CSV_NII!DU49-CSV_NII!DN49)*(CSV_NII!CM49/(CSV_NII!CM49+(CSV_NII!CN49/CSV_NII!CI49)))+(CSV_NII!DU49-CSV_NII!DO49)*((CSV_NII!CN49/CSV_NII!CI49)/(CSV_NII!CM49+(CSV_NII!CN49/CSV_NII!CI49))))</f>
        <v>#DIV/0!</v>
      </c>
      <c r="EW49" s="1455" t="e">
        <f>CSV_NII!BB49*((CSV_NII!BN49-CSV_NII!BI49)*(CSV_NII!AH49/(CSV_NII!AH49+(CSV_NII!AI49/CSV_NII!AA49)))+(CSV_NII!BN49-CSV_NII!BJ49)*((CSV_NII!AI49/CSV_NII!AA49)/(CSV_NII!AH49+(CSV_NII!AI49/CSV_NII!AA49))))+CSV_NII!CU49*((CSV_NII!DG49-CSV_NII!DQ49)*(CSV_NII!CP49/(CSV_NII!CP49+(CSV_NII!CQ49/CSV_NII!CI49)))+(CSV_NII!DG49-CSV_NII!DR49)*((CSV_NII!CQ49/CSV_NII!CI49)/(CSV_NII!CP49+(CSV_NII!CQ49/CSV_NII!CI49))))</f>
        <v>#DIV/0!</v>
      </c>
      <c r="EX49" s="1457" t="str">
        <f t="shared" si="3"/>
        <v/>
      </c>
      <c r="EY49" s="1485" t="str">
        <f t="shared" si="4"/>
        <v/>
      </c>
      <c r="EZ49" s="1486" t="str">
        <f t="shared" si="5"/>
        <v/>
      </c>
    </row>
    <row r="50" spans="2:156" ht="13.5" thickBot="1">
      <c r="B50" s="1395">
        <v>42</v>
      </c>
      <c r="C50" s="1467" t="s">
        <v>49</v>
      </c>
      <c r="D50" s="1467" t="s">
        <v>49</v>
      </c>
      <c r="E50" s="1467" t="s">
        <v>91</v>
      </c>
      <c r="F50" s="1468" t="s">
        <v>92</v>
      </c>
      <c r="G50" s="1468" t="s">
        <v>83</v>
      </c>
      <c r="H50" s="1468" t="s">
        <v>1179</v>
      </c>
      <c r="I50" s="1469" t="str">
        <f t="shared" si="0"/>
        <v>Liabilities - Deposits  - Credit Institutions and other financial corporations - sight</v>
      </c>
      <c r="J50" s="1469" t="s">
        <v>82</v>
      </c>
      <c r="K50" s="1466">
        <f>K49</f>
        <v>0</v>
      </c>
      <c r="L50" s="1466">
        <f>L49</f>
        <v>0</v>
      </c>
      <c r="M50" s="1450"/>
      <c r="N50" s="1466">
        <f>N49</f>
        <v>0</v>
      </c>
      <c r="O50" s="1450"/>
      <c r="P50" s="2577">
        <f>P49</f>
        <v>0</v>
      </c>
      <c r="Q50" s="2578">
        <f>Q49</f>
        <v>0</v>
      </c>
      <c r="R50" s="2589"/>
      <c r="S50" s="1466">
        <f>S49</f>
        <v>0</v>
      </c>
      <c r="T50" s="1244">
        <f t="shared" ref="T50:AA50" si="76">T49</f>
        <v>0</v>
      </c>
      <c r="U50" s="1244">
        <f t="shared" si="76"/>
        <v>0</v>
      </c>
      <c r="V50" s="2580">
        <f t="shared" si="76"/>
        <v>0</v>
      </c>
      <c r="W50" s="2578">
        <f t="shared" si="76"/>
        <v>0</v>
      </c>
      <c r="X50" s="2581">
        <f t="shared" si="76"/>
        <v>0</v>
      </c>
      <c r="Y50" s="2578">
        <f t="shared" si="76"/>
        <v>0</v>
      </c>
      <c r="Z50" s="2581">
        <f t="shared" si="76"/>
        <v>0</v>
      </c>
      <c r="AA50" s="1466">
        <f t="shared" si="76"/>
        <v>0</v>
      </c>
      <c r="AB50" s="2582">
        <f t="shared" si="7"/>
        <v>0</v>
      </c>
      <c r="AC50" s="2582">
        <f t="shared" si="8"/>
        <v>0</v>
      </c>
      <c r="AD50" s="2583">
        <f t="shared" si="9"/>
        <v>0</v>
      </c>
      <c r="AE50" s="2584">
        <f t="shared" si="10"/>
        <v>0</v>
      </c>
      <c r="AF50" s="2582">
        <f t="shared" si="11"/>
        <v>0</v>
      </c>
      <c r="AG50" s="2585">
        <f t="shared" si="12"/>
        <v>0</v>
      </c>
      <c r="AH50" s="2584">
        <f t="shared" si="13"/>
        <v>0</v>
      </c>
      <c r="AI50" s="2582">
        <f t="shared" si="14"/>
        <v>0</v>
      </c>
      <c r="AJ50" s="2585">
        <f t="shared" si="15"/>
        <v>0</v>
      </c>
      <c r="AK50" s="1261"/>
      <c r="AL50" s="1453"/>
      <c r="AM50" s="2052"/>
      <c r="AN50" s="2586"/>
      <c r="AO50" s="1447"/>
      <c r="AP50" s="2589"/>
      <c r="AQ50" s="2586"/>
      <c r="AR50" s="1447"/>
      <c r="AS50" s="2589"/>
      <c r="AT50" s="2586"/>
      <c r="AU50" s="1447"/>
      <c r="AV50" s="2589"/>
      <c r="AW50" s="2607"/>
      <c r="AX50" s="1820"/>
      <c r="AY50" s="1819"/>
      <c r="AZ50" s="1261"/>
      <c r="BA50" s="1453"/>
      <c r="BB50" s="2052"/>
      <c r="BC50" s="2586"/>
      <c r="BD50" s="1447"/>
      <c r="BE50" s="2589"/>
      <c r="BF50" s="2586"/>
      <c r="BG50" s="1447"/>
      <c r="BH50" s="2589"/>
      <c r="BI50" s="2586"/>
      <c r="BJ50" s="1447"/>
      <c r="BK50" s="2589"/>
      <c r="BL50" s="2608"/>
      <c r="BM50" s="1820"/>
      <c r="BN50" s="1821"/>
      <c r="BO50" s="2578">
        <f>BO49</f>
        <v>0</v>
      </c>
      <c r="BP50" s="1244">
        <f>BP49</f>
        <v>0</v>
      </c>
      <c r="BQ50" s="1448"/>
      <c r="BR50" s="1244">
        <f>BR49</f>
        <v>0</v>
      </c>
      <c r="BS50" s="1450"/>
      <c r="BT50" s="1822"/>
      <c r="BU50" s="2609"/>
      <c r="BV50" s="2578">
        <f>BV49</f>
        <v>0</v>
      </c>
      <c r="BW50" s="2588"/>
      <c r="BX50" s="1370"/>
      <c r="BY50" s="1244">
        <f>BX50</f>
        <v>0</v>
      </c>
      <c r="BZ50" s="1453"/>
      <c r="CA50" s="1453"/>
      <c r="CB50" s="2589"/>
      <c r="CC50" s="1453"/>
      <c r="CD50" s="1453"/>
      <c r="CE50" s="2589"/>
      <c r="CF50" s="1453"/>
      <c r="CG50" s="1453"/>
      <c r="CH50" s="2589"/>
      <c r="CI50" s="1481"/>
      <c r="CJ50" s="2582">
        <f t="shared" si="16"/>
        <v>0</v>
      </c>
      <c r="CK50" s="2582">
        <f t="shared" si="17"/>
        <v>0</v>
      </c>
      <c r="CL50" s="2585">
        <f t="shared" si="18"/>
        <v>0</v>
      </c>
      <c r="CM50" s="2584">
        <f t="shared" si="19"/>
        <v>0</v>
      </c>
      <c r="CN50" s="2582">
        <f t="shared" si="20"/>
        <v>0</v>
      </c>
      <c r="CO50" s="2585">
        <f t="shared" si="21"/>
        <v>0</v>
      </c>
      <c r="CP50" s="2584">
        <f t="shared" si="22"/>
        <v>0</v>
      </c>
      <c r="CQ50" s="2582">
        <f t="shared" si="23"/>
        <v>0</v>
      </c>
      <c r="CR50" s="2585">
        <f t="shared" si="24"/>
        <v>0</v>
      </c>
      <c r="CS50" s="1261"/>
      <c r="CT50" s="1453"/>
      <c r="CU50" s="2052"/>
      <c r="CV50" s="2586"/>
      <c r="CW50" s="1450"/>
      <c r="CX50" s="2588"/>
      <c r="CY50" s="2586"/>
      <c r="CZ50" s="1450"/>
      <c r="DA50" s="2588"/>
      <c r="DB50" s="2586"/>
      <c r="DC50" s="1450"/>
      <c r="DD50" s="2588"/>
      <c r="DE50" s="2610"/>
      <c r="DF50" s="1463"/>
      <c r="DG50" s="2611"/>
      <c r="DH50" s="1261"/>
      <c r="DI50" s="1453"/>
      <c r="DJ50" s="2052"/>
      <c r="DK50" s="2586"/>
      <c r="DL50" s="1450"/>
      <c r="DM50" s="2588"/>
      <c r="DN50" s="2586"/>
      <c r="DO50" s="1450"/>
      <c r="DP50" s="2588"/>
      <c r="DQ50" s="2586"/>
      <c r="DR50" s="1450"/>
      <c r="DS50" s="2588"/>
      <c r="DT50" s="2612"/>
      <c r="DU50" s="1464"/>
      <c r="DV50" s="1465"/>
      <c r="DW50" s="1456">
        <f>CSV_NII!AB50*CSV_NII!AN50+CSV_NII!CJ50*CSV_NII!CV50</f>
        <v>0</v>
      </c>
      <c r="DX50" s="1457">
        <f>CSV_NII!AC50*CSV_NII!AO50+CSV_NII!CK50*CSV_NII!CW50</f>
        <v>0</v>
      </c>
      <c r="DY50" s="1457">
        <f>CSV_NII!AD50*CSV_NII!AP50+CSV_NII!CL50*CSV_NII!CX50</f>
        <v>0</v>
      </c>
      <c r="DZ50" s="1457">
        <f>CSV_NII!AE50*CSV_NII!AQ50+CSV_NII!CM50*CSV_NII!CY50</f>
        <v>0</v>
      </c>
      <c r="EA50" s="1457">
        <f>CSV_NII!AF50*CSV_NII!AR50+CSV_NII!CN50*CSV_NII!CZ50</f>
        <v>0</v>
      </c>
      <c r="EB50" s="1457">
        <f>CSV_NII!AG50*CSV_NII!AS50+CSV_NII!CO50*CSV_NII!DA50</f>
        <v>0</v>
      </c>
      <c r="EC50" s="1457">
        <f>CSV_NII!AH50*CSV_NII!AT50+CSV_NII!CP50*CSV_NII!DB50</f>
        <v>0</v>
      </c>
      <c r="ED50" s="1457">
        <f>CSV_NII!AI50*CSV_NII!AU50+CSV_NII!CQ50*CSV_NII!DC50</f>
        <v>0</v>
      </c>
      <c r="EE50" s="1457">
        <f>CSV_NII!AJ50*CSV_NII!AV50+CSV_NII!CR50*CSV_NII!DD50</f>
        <v>0</v>
      </c>
      <c r="EF50" s="1457" t="e">
        <f>CSV_NII!AK50*((CSV_NII!AW50-CSV_NII!AN50)*(CSV_NII!AB50/(CSV_NII!AB50+(CSV_NII!AC50/CSV_NII!AA50)))+(CSV_NII!AW50-CSV_NII!AO50)*((CSV_NII!AC50/CSV_NII!AA50)/(CSV_NII!AB50+(CSV_NII!AC50/CSV_NII!AA50))))+CSV_NII!CS50*((CSV_NII!DE50-CSV_NII!CV50)*(CSV_NII!CJ50/(CSV_NII!CJ50+(CSV_NII!CK50/CSV_NII!CI50)))+(CSV_NII!DE50-CSV_NII!CW50)*((CSV_NII!CK50/CSV_NII!CI50)/(CSV_NII!CJ50+(CSV_NII!CK50/CSV_NII!CI50))))</f>
        <v>#DIV/0!</v>
      </c>
      <c r="EG50" s="1457" t="e">
        <f>CSV_NII!AL50*((CSV_NII!AX50-CSV_NII!AQ50)*(CSV_NII!AE50/(CSV_NII!AE50+(CSV_NII!AF50/CSV_NII!AA50)))+(CSV_NII!AX50-CSV_NII!AR50)*((CSV_NII!AF50/CSV_NII!AA50)/(CSV_NII!AE50+(CSV_NII!AF50/CSV_NII!AA50))))+CSV_NII!CT50*((CSV_NII!DF50-CSV_NII!CY50)*(CSV_NII!CM50/(CSV_NII!CM50+(CSV_NII!CN50/CSV_NII!CI50)))+(CSV_NII!DF50-CSV_NII!CZ50)*(CSV_NII!CN50/CSV_NII!CI50)/(CSV_NII!CM50+(CSV_NII!CN50/CSV_NII!CI50)))</f>
        <v>#DIV/0!</v>
      </c>
      <c r="EH50" s="1457" t="e">
        <f>CSV_NII!AM50*((CSV_NII!AY50-CSV_NII!AT50)*(CSV_NII!AH50/(CSV_NII!AH50+(CSV_NII!AI50/CSV_NII!AA50)))+(CSV_NII!AY50-CSV_NII!AU50)*((CSV_NII!AI50/CSV_NII!AA50)/(CSV_NII!AH50+(CSV_NII!AI50/CSV_NII!AA50))))+CSV_NII!CU50*((CSV_NII!DG50-CSV_NII!DB50)*(CSV_NII!CP50/(CSV_NII!CP50+(CSV_NII!CQ50/CSV_NII!CI50)))+(CSV_NII!DG50-CSV_NII!DC50)*((CSV_NII!CQ50/CSV_NII!CI50)/(CSV_NII!CP50+(CSV_NII!CQ50/CSV_NII!CI50))))</f>
        <v>#DIV/0!</v>
      </c>
      <c r="EI50" s="1457" t="str">
        <f t="shared" si="26"/>
        <v/>
      </c>
      <c r="EJ50" s="1457" t="str">
        <f t="shared" si="71"/>
        <v/>
      </c>
      <c r="EK50" s="1457" t="str">
        <f t="shared" si="2"/>
        <v/>
      </c>
      <c r="EL50" s="1457">
        <f>CSV_NII!AB50*CSV_NII!BC50+CSV_NII!CJ50*CSV_NII!DK50</f>
        <v>0</v>
      </c>
      <c r="EM50" s="1457">
        <f>CSV_NII!AC50*CSV_NII!BD50+CSV_NII!CK50*CSV_NII!DL50</f>
        <v>0</v>
      </c>
      <c r="EN50" s="1457">
        <f>CSV_NII!AD50*CSV_NII!BE50+CSV_NII!CL50*CSV_NII!DM50</f>
        <v>0</v>
      </c>
      <c r="EO50" s="1457">
        <f>CSV_NII!AE50*CSV_NII!BF50+CSV_NII!CM50*CSV_NII!DN50</f>
        <v>0</v>
      </c>
      <c r="EP50" s="1457">
        <f>CSV_NII!AF50*CSV_NII!BG50+CSV_NII!CN50*CSV_NII!DO50</f>
        <v>0</v>
      </c>
      <c r="EQ50" s="1457">
        <f>CSV_NII!AG50*CSV_NII!BH50+CSV_NII!CO50*CSV_NII!DP50</f>
        <v>0</v>
      </c>
      <c r="ER50" s="1457">
        <f>CSV_NII!AH50*CSV_NII!BI50+CSV_NII!CP50*CSV_NII!DQ50</f>
        <v>0</v>
      </c>
      <c r="ES50" s="1457">
        <f>CSV_NII!AI50*CSV_NII!BJ50+CSV_NII!CQ50*CSV_NII!DR50</f>
        <v>0</v>
      </c>
      <c r="ET50" s="1457">
        <f>CSV_NII!AJ50*CSV_NII!BK50+CSV_NII!CR50*CSV_NII!DS50</f>
        <v>0</v>
      </c>
      <c r="EU50" s="1457" t="e">
        <f>CSV_NII!AZ50*((CSV_NII!BL50-CSV_NII!BC50)*(CSV_NII!AB50/(CSV_NII!AB50+(CSV_NII!AC50/CSV_NII!AA50)))+(CSV_NII!BL50-CSV_NII!BD50)*((CSV_NII!AC50/CSV_NII!AA50)/(CSV_NII!AB50+(CSV_NII!AC50/CSV_NII!AA50))))+CSV_NII!DH50*((CSV_NII!DT50-CSV_NII!DK50)*(CSV_NII!CJ50/(CSV_NII!CJ50+(CSV_NII!CK50/CSV_NII!CI50)))+(CSV_NII!DT50-CSV_NII!DL50)*((CSV_NII!CK50/CSV_NII!CI50)/(CSV_NII!CJ50+(CSV_NII!CK50/CSV_NII!CI50))))</f>
        <v>#DIV/0!</v>
      </c>
      <c r="EV50" s="1457" t="e">
        <f>CSV_NII!BA50*((CSV_NII!BM50-CSV_NII!BF50)*(CSV_NII!AE50/(CSV_NII!AE50+(CSV_NII!AF50/CSV_NII!AA50)))+(CSV_NII!BM50-CSV_NII!BG50)*((CSV_NII!AF50/CSV_NII!AA50)/(CSV_NII!AE50+(CSV_NII!AF50/CSV_NII!AA50))))+CSV_NII!DI50*((CSV_NII!DU50-CSV_NII!DN50)*(CSV_NII!CM50/(CSV_NII!CM50+(CSV_NII!CN50/CSV_NII!CI50)))+(CSV_NII!DU50-CSV_NII!DO50)*((CSV_NII!CN50/CSV_NII!CI50)/(CSV_NII!CM50+(CSV_NII!CN50/CSV_NII!CI50))))</f>
        <v>#DIV/0!</v>
      </c>
      <c r="EW50" s="1457" t="e">
        <f>CSV_NII!BB50*((CSV_NII!BN50-CSV_NII!BI50)*(CSV_NII!AH50/(CSV_NII!AH50+(CSV_NII!AI50/CSV_NII!AA50)))+(CSV_NII!BN50-CSV_NII!BJ50)*((CSV_NII!AI50/CSV_NII!AA50)/(CSV_NII!AH50+(CSV_NII!AI50/CSV_NII!AA50))))+CSV_NII!CU50*((CSV_NII!DG50-CSV_NII!DQ50)*(CSV_NII!CP50/(CSV_NII!CP50+(CSV_NII!CQ50/CSV_NII!CI50)))+(CSV_NII!DG50-CSV_NII!DR50)*((CSV_NII!CQ50/CSV_NII!CI50)/(CSV_NII!CP50+(CSV_NII!CQ50/CSV_NII!CI50))))</f>
        <v>#DIV/0!</v>
      </c>
      <c r="EX50" s="1457" t="str">
        <f t="shared" si="3"/>
        <v/>
      </c>
      <c r="EY50" s="1485" t="str">
        <f t="shared" si="4"/>
        <v/>
      </c>
      <c r="EZ50" s="1486" t="str">
        <f t="shared" si="5"/>
        <v/>
      </c>
    </row>
    <row r="51" spans="2:156" ht="12.75">
      <c r="B51" s="1395">
        <v>43</v>
      </c>
      <c r="C51" s="1467" t="s">
        <v>49</v>
      </c>
      <c r="D51" s="1467" t="s">
        <v>49</v>
      </c>
      <c r="E51" s="1467" t="s">
        <v>91</v>
      </c>
      <c r="F51" s="1468" t="s">
        <v>92</v>
      </c>
      <c r="G51" s="1468" t="s">
        <v>83</v>
      </c>
      <c r="H51" s="1468" t="s">
        <v>1180</v>
      </c>
      <c r="I51" s="1469" t="str">
        <f t="shared" si="0"/>
        <v>Liabilities - Deposits  - Credit Institutions and other financial corporations - term</v>
      </c>
      <c r="J51" s="1469" t="s">
        <v>925</v>
      </c>
      <c r="K51" s="1451"/>
      <c r="L51" s="1447"/>
      <c r="M51" s="1448"/>
      <c r="N51" s="1447"/>
      <c r="O51" s="1448"/>
      <c r="P51" s="2592"/>
      <c r="Q51" s="1370"/>
      <c r="R51" s="2589"/>
      <c r="S51" s="1451"/>
      <c r="T51" s="1447"/>
      <c r="U51" s="1447"/>
      <c r="V51" s="2434"/>
      <c r="W51" s="1370"/>
      <c r="X51" s="2589"/>
      <c r="Y51" s="1370"/>
      <c r="Z51" s="2589"/>
      <c r="AA51" s="1451"/>
      <c r="AB51" s="2582">
        <f t="shared" si="7"/>
        <v>0</v>
      </c>
      <c r="AC51" s="2582">
        <f t="shared" si="8"/>
        <v>0</v>
      </c>
      <c r="AD51" s="2583">
        <f t="shared" si="9"/>
        <v>0</v>
      </c>
      <c r="AE51" s="2584">
        <f t="shared" si="10"/>
        <v>0</v>
      </c>
      <c r="AF51" s="2582">
        <f t="shared" si="11"/>
        <v>0</v>
      </c>
      <c r="AG51" s="2585">
        <f t="shared" si="12"/>
        <v>0</v>
      </c>
      <c r="AH51" s="2584">
        <f t="shared" si="13"/>
        <v>0</v>
      </c>
      <c r="AI51" s="2582">
        <f t="shared" si="14"/>
        <v>0</v>
      </c>
      <c r="AJ51" s="2585">
        <f t="shared" si="15"/>
        <v>0</v>
      </c>
      <c r="AK51" s="1261"/>
      <c r="AL51" s="1453"/>
      <c r="AM51" s="2052"/>
      <c r="AN51" s="2586"/>
      <c r="AO51" s="1448"/>
      <c r="AP51" s="2579"/>
      <c r="AQ51" s="2586"/>
      <c r="AR51" s="1448"/>
      <c r="AS51" s="2588"/>
      <c r="AT51" s="2586"/>
      <c r="AU51" s="1450"/>
      <c r="AV51" s="2588"/>
      <c r="AW51" s="2607"/>
      <c r="AX51" s="1820"/>
      <c r="AY51" s="1819"/>
      <c r="AZ51" s="1261"/>
      <c r="BA51" s="1453"/>
      <c r="BB51" s="2052"/>
      <c r="BC51" s="2586"/>
      <c r="BD51" s="1448"/>
      <c r="BE51" s="2579"/>
      <c r="BF51" s="2586"/>
      <c r="BG51" s="1448"/>
      <c r="BH51" s="2588"/>
      <c r="BI51" s="2586"/>
      <c r="BJ51" s="1450"/>
      <c r="BK51" s="2588"/>
      <c r="BL51" s="2608"/>
      <c r="BM51" s="1820"/>
      <c r="BN51" s="1821"/>
      <c r="BO51" s="1370"/>
      <c r="BP51" s="1447"/>
      <c r="BQ51" s="1448"/>
      <c r="BR51" s="1447"/>
      <c r="BS51" s="1448"/>
      <c r="BT51" s="1452"/>
      <c r="BU51" s="2595"/>
      <c r="BV51" s="1370"/>
      <c r="BW51" s="2588"/>
      <c r="BX51" s="1370"/>
      <c r="BY51" s="1447"/>
      <c r="BZ51" s="1447"/>
      <c r="CA51" s="1449"/>
      <c r="CB51" s="2052"/>
      <c r="CC51" s="1370"/>
      <c r="CD51" s="1447"/>
      <c r="CE51" s="2052"/>
      <c r="CF51" s="1370"/>
      <c r="CG51" s="1447"/>
      <c r="CH51" s="2052"/>
      <c r="CI51" s="1481"/>
      <c r="CJ51" s="2582">
        <f t="shared" si="16"/>
        <v>0</v>
      </c>
      <c r="CK51" s="2582">
        <f t="shared" si="17"/>
        <v>0</v>
      </c>
      <c r="CL51" s="2585">
        <f t="shared" si="18"/>
        <v>0</v>
      </c>
      <c r="CM51" s="2584">
        <f t="shared" si="19"/>
        <v>0</v>
      </c>
      <c r="CN51" s="2582">
        <f t="shared" si="20"/>
        <v>0</v>
      </c>
      <c r="CO51" s="2585">
        <f t="shared" si="21"/>
        <v>0</v>
      </c>
      <c r="CP51" s="2584">
        <f t="shared" si="22"/>
        <v>0</v>
      </c>
      <c r="CQ51" s="2582">
        <f t="shared" si="23"/>
        <v>0</v>
      </c>
      <c r="CR51" s="2585">
        <f t="shared" si="24"/>
        <v>0</v>
      </c>
      <c r="CS51" s="1261"/>
      <c r="CT51" s="1453"/>
      <c r="CU51" s="2052"/>
      <c r="CV51" s="2586"/>
      <c r="CW51" s="1448"/>
      <c r="CX51" s="2579"/>
      <c r="CY51" s="2586"/>
      <c r="CZ51" s="1448"/>
      <c r="DA51" s="2588"/>
      <c r="DB51" s="2586"/>
      <c r="DC51" s="1450"/>
      <c r="DD51" s="2588"/>
      <c r="DE51" s="2610"/>
      <c r="DF51" s="1463"/>
      <c r="DG51" s="2611"/>
      <c r="DH51" s="1261"/>
      <c r="DI51" s="1453"/>
      <c r="DJ51" s="2052"/>
      <c r="DK51" s="2586"/>
      <c r="DL51" s="1448"/>
      <c r="DM51" s="2579"/>
      <c r="DN51" s="2586"/>
      <c r="DO51" s="1448"/>
      <c r="DP51" s="2588"/>
      <c r="DQ51" s="2586"/>
      <c r="DR51" s="1450"/>
      <c r="DS51" s="2588"/>
      <c r="DT51" s="2612"/>
      <c r="DU51" s="1464"/>
      <c r="DV51" s="1465"/>
      <c r="DW51" s="1454">
        <f>CSV_NII!AB51*CSV_NII!AN51+CSV_NII!CJ51*CSV_NII!CV51</f>
        <v>0</v>
      </c>
      <c r="DX51" s="1455">
        <f>CSV_NII!AC51*CSV_NII!AO51+CSV_NII!CK51*CSV_NII!CW51</f>
        <v>0</v>
      </c>
      <c r="DY51" s="1455">
        <f>CSV_NII!AD51*CSV_NII!AP51+CSV_NII!CL51*CSV_NII!CX51</f>
        <v>0</v>
      </c>
      <c r="DZ51" s="1455">
        <f>CSV_NII!AE51*CSV_NII!AQ51+CSV_NII!CM51*CSV_NII!CY51</f>
        <v>0</v>
      </c>
      <c r="EA51" s="1455">
        <f>CSV_NII!AF51*CSV_NII!AR51+CSV_NII!CN51*CSV_NII!CZ51</f>
        <v>0</v>
      </c>
      <c r="EB51" s="1455">
        <f>CSV_NII!AG51*CSV_NII!AS51+CSV_NII!CO51*CSV_NII!DA51</f>
        <v>0</v>
      </c>
      <c r="EC51" s="1455">
        <f>CSV_NII!AH51*CSV_NII!AT51+CSV_NII!CP51*CSV_NII!DB51</f>
        <v>0</v>
      </c>
      <c r="ED51" s="1455">
        <f>CSV_NII!AI51*CSV_NII!AU51+CSV_NII!CQ51*CSV_NII!DC51</f>
        <v>0</v>
      </c>
      <c r="EE51" s="1455">
        <f>CSV_NII!AJ51*CSV_NII!AV51+CSV_NII!CR51*CSV_NII!DD51</f>
        <v>0</v>
      </c>
      <c r="EF51" s="1455" t="e">
        <f>CSV_NII!AK51*((CSV_NII!AW51-CSV_NII!AN51)*(CSV_NII!AB51/(CSV_NII!AB51+(CSV_NII!AC51/CSV_NII!AA51)))+(CSV_NII!AW51-CSV_NII!AO51)*((CSV_NII!AC51/CSV_NII!AA51)/(CSV_NII!AB51+(CSV_NII!AC51/CSV_NII!AA51))))+CSV_NII!CS51*((CSV_NII!DE51-CSV_NII!CV51)*(CSV_NII!CJ51/(CSV_NII!CJ51+(CSV_NII!CK51/CSV_NII!CI51)))+(CSV_NII!DE51-CSV_NII!CW51)*((CSV_NII!CK51/CSV_NII!CI51)/(CSV_NII!CJ51+(CSV_NII!CK51/CSV_NII!CI51))))</f>
        <v>#DIV/0!</v>
      </c>
      <c r="EG51" s="1455" t="e">
        <f>CSV_NII!AL51*((CSV_NII!AX51-CSV_NII!AQ51)*(CSV_NII!AE51/(CSV_NII!AE51+(CSV_NII!AF51/CSV_NII!AA51)))+(CSV_NII!AX51-CSV_NII!AR51)*((CSV_NII!AF51/CSV_NII!AA51)/(CSV_NII!AE51+(CSV_NII!AF51/CSV_NII!AA51))))+CSV_NII!CT51*((CSV_NII!DF51-CSV_NII!CY51)*(CSV_NII!CM51/(CSV_NII!CM51+(CSV_NII!CN51/CSV_NII!CI51)))+(CSV_NII!DF51-CSV_NII!CZ51)*(CSV_NII!CN51/CSV_NII!CI51)/(CSV_NII!CM51+(CSV_NII!CN51/CSV_NII!CI51)))</f>
        <v>#DIV/0!</v>
      </c>
      <c r="EH51" s="1455" t="e">
        <f>CSV_NII!AM51*((CSV_NII!AY51-CSV_NII!AT51)*(CSV_NII!AH51/(CSV_NII!AH51+(CSV_NII!AI51/CSV_NII!AA51)))+(CSV_NII!AY51-CSV_NII!AU51)*((CSV_NII!AI51/CSV_NII!AA51)/(CSV_NII!AH51+(CSV_NII!AI51/CSV_NII!AA51))))+CSV_NII!CU51*((CSV_NII!DG51-CSV_NII!DB51)*(CSV_NII!CP51/(CSV_NII!CP51+(CSV_NII!CQ51/CSV_NII!CI51)))+(CSV_NII!DG51-CSV_NII!DC51)*((CSV_NII!CQ51/CSV_NII!CI51)/(CSV_NII!CP51+(CSV_NII!CQ51/CSV_NII!CI51))))</f>
        <v>#DIV/0!</v>
      </c>
      <c r="EI51" s="1455" t="str">
        <f t="shared" si="26"/>
        <v/>
      </c>
      <c r="EJ51" s="1455" t="str">
        <f t="shared" si="71"/>
        <v/>
      </c>
      <c r="EK51" s="1455" t="str">
        <f t="shared" si="2"/>
        <v/>
      </c>
      <c r="EL51" s="1455">
        <f>CSV_NII!AB51*CSV_NII!BC51+CSV_NII!CJ51*CSV_NII!DK51</f>
        <v>0</v>
      </c>
      <c r="EM51" s="1455">
        <f>CSV_NII!AC51*CSV_NII!BD51+CSV_NII!CK51*CSV_NII!DL51</f>
        <v>0</v>
      </c>
      <c r="EN51" s="1455">
        <f>CSV_NII!AD51*CSV_NII!BE51+CSV_NII!CL51*CSV_NII!DM51</f>
        <v>0</v>
      </c>
      <c r="EO51" s="1455">
        <f>CSV_NII!AE51*CSV_NII!BF51+CSV_NII!CM51*CSV_NII!DN51</f>
        <v>0</v>
      </c>
      <c r="EP51" s="1455">
        <f>CSV_NII!AF51*CSV_NII!BG51+CSV_NII!CN51*CSV_NII!DO51</f>
        <v>0</v>
      </c>
      <c r="EQ51" s="1455">
        <f>CSV_NII!AG51*CSV_NII!BH51+CSV_NII!CO51*CSV_NII!DP51</f>
        <v>0</v>
      </c>
      <c r="ER51" s="1455">
        <f>CSV_NII!AH51*CSV_NII!BI51+CSV_NII!CP51*CSV_NII!DQ51</f>
        <v>0</v>
      </c>
      <c r="ES51" s="1455">
        <f>CSV_NII!AI51*CSV_NII!BJ51+CSV_NII!CQ51*CSV_NII!DR51</f>
        <v>0</v>
      </c>
      <c r="ET51" s="1455">
        <f>CSV_NII!AJ51*CSV_NII!BK51+CSV_NII!CR51*CSV_NII!DS51</f>
        <v>0</v>
      </c>
      <c r="EU51" s="1455" t="e">
        <f>CSV_NII!AZ51*((CSV_NII!BL51-CSV_NII!BC51)*(CSV_NII!AB51/(CSV_NII!AB51+(CSV_NII!AC51/CSV_NII!AA51)))+(CSV_NII!BL51-CSV_NII!BD51)*((CSV_NII!AC51/CSV_NII!AA51)/(CSV_NII!AB51+(CSV_NII!AC51/CSV_NII!AA51))))+CSV_NII!DH51*((CSV_NII!DT51-CSV_NII!DK51)*(CSV_NII!CJ51/(CSV_NII!CJ51+(CSV_NII!CK51/CSV_NII!CI51)))+(CSV_NII!DT51-CSV_NII!DL51)*((CSV_NII!CK51/CSV_NII!CI51)/(CSV_NII!CJ51+(CSV_NII!CK51/CSV_NII!CI51))))</f>
        <v>#DIV/0!</v>
      </c>
      <c r="EV51" s="1455" t="e">
        <f>CSV_NII!BA51*((CSV_NII!BM51-CSV_NII!BF51)*(CSV_NII!AE51/(CSV_NII!AE51+(CSV_NII!AF51/CSV_NII!AA51)))+(CSV_NII!BM51-CSV_NII!BG51)*((CSV_NII!AF51/CSV_NII!AA51)/(CSV_NII!AE51+(CSV_NII!AF51/CSV_NII!AA51))))+CSV_NII!DI51*((CSV_NII!DU51-CSV_NII!DN51)*(CSV_NII!CM51/(CSV_NII!CM51+(CSV_NII!CN51/CSV_NII!CI51)))+(CSV_NII!DU51-CSV_NII!DO51)*((CSV_NII!CN51/CSV_NII!CI51)/(CSV_NII!CM51+(CSV_NII!CN51/CSV_NII!CI51))))</f>
        <v>#DIV/0!</v>
      </c>
      <c r="EW51" s="1455" t="e">
        <f>CSV_NII!BB51*((CSV_NII!BN51-CSV_NII!BI51)*(CSV_NII!AH51/(CSV_NII!AH51+(CSV_NII!AI51/CSV_NII!AA51)))+(CSV_NII!BN51-CSV_NII!BJ51)*((CSV_NII!AI51/CSV_NII!AA51)/(CSV_NII!AH51+(CSV_NII!AI51/CSV_NII!AA51))))+CSV_NII!CU51*((CSV_NII!DG51-CSV_NII!DQ51)*(CSV_NII!CP51/(CSV_NII!CP51+(CSV_NII!CQ51/CSV_NII!CI51)))+(CSV_NII!DG51-CSV_NII!DR51)*((CSV_NII!CQ51/CSV_NII!CI51)/(CSV_NII!CP51+(CSV_NII!CQ51/CSV_NII!CI51))))</f>
        <v>#DIV/0!</v>
      </c>
      <c r="EX51" s="1457" t="str">
        <f t="shared" si="3"/>
        <v/>
      </c>
      <c r="EY51" s="1485" t="str">
        <f t="shared" si="4"/>
        <v/>
      </c>
      <c r="EZ51" s="1486" t="str">
        <f t="shared" si="5"/>
        <v/>
      </c>
    </row>
    <row r="52" spans="2:156" ht="13.5" thickBot="1">
      <c r="B52" s="1395">
        <v>44</v>
      </c>
      <c r="C52" s="1467" t="s">
        <v>49</v>
      </c>
      <c r="D52" s="1467" t="s">
        <v>49</v>
      </c>
      <c r="E52" s="1467" t="s">
        <v>91</v>
      </c>
      <c r="F52" s="1468" t="s">
        <v>92</v>
      </c>
      <c r="G52" s="1468" t="s">
        <v>83</v>
      </c>
      <c r="H52" s="1468" t="s">
        <v>1180</v>
      </c>
      <c r="I52" s="1469" t="str">
        <f t="shared" si="0"/>
        <v>Liabilities - Deposits  - Credit Institutions and other financial corporations - term</v>
      </c>
      <c r="J52" s="1469" t="s">
        <v>82</v>
      </c>
      <c r="K52" s="1466">
        <f>K51</f>
        <v>0</v>
      </c>
      <c r="L52" s="1466">
        <f>L51</f>
        <v>0</v>
      </c>
      <c r="M52" s="1450"/>
      <c r="N52" s="1466">
        <f>N51</f>
        <v>0</v>
      </c>
      <c r="O52" s="1450"/>
      <c r="P52" s="2577">
        <f>P51</f>
        <v>0</v>
      </c>
      <c r="Q52" s="2578">
        <f>Q51</f>
        <v>0</v>
      </c>
      <c r="R52" s="2589"/>
      <c r="S52" s="1466">
        <f>S51</f>
        <v>0</v>
      </c>
      <c r="T52" s="1244">
        <f t="shared" ref="T52:AA52" si="77">T51</f>
        <v>0</v>
      </c>
      <c r="U52" s="1244">
        <f t="shared" si="77"/>
        <v>0</v>
      </c>
      <c r="V52" s="2580">
        <f t="shared" si="77"/>
        <v>0</v>
      </c>
      <c r="W52" s="2578">
        <f t="shared" si="77"/>
        <v>0</v>
      </c>
      <c r="X52" s="2581">
        <f t="shared" si="77"/>
        <v>0</v>
      </c>
      <c r="Y52" s="2578">
        <f t="shared" si="77"/>
        <v>0</v>
      </c>
      <c r="Z52" s="2581">
        <f t="shared" si="77"/>
        <v>0</v>
      </c>
      <c r="AA52" s="1466">
        <f t="shared" si="77"/>
        <v>0</v>
      </c>
      <c r="AB52" s="2582">
        <f t="shared" si="7"/>
        <v>0</v>
      </c>
      <c r="AC52" s="2582">
        <f t="shared" si="8"/>
        <v>0</v>
      </c>
      <c r="AD52" s="2583">
        <f t="shared" si="9"/>
        <v>0</v>
      </c>
      <c r="AE52" s="2584">
        <f t="shared" si="10"/>
        <v>0</v>
      </c>
      <c r="AF52" s="2582">
        <f t="shared" si="11"/>
        <v>0</v>
      </c>
      <c r="AG52" s="2585">
        <f t="shared" si="12"/>
        <v>0</v>
      </c>
      <c r="AH52" s="2584">
        <f t="shared" si="13"/>
        <v>0</v>
      </c>
      <c r="AI52" s="2582">
        <f t="shared" si="14"/>
        <v>0</v>
      </c>
      <c r="AJ52" s="2585">
        <f t="shared" si="15"/>
        <v>0</v>
      </c>
      <c r="AK52" s="1261"/>
      <c r="AL52" s="1453"/>
      <c r="AM52" s="2052"/>
      <c r="AN52" s="2586"/>
      <c r="AO52" s="1447"/>
      <c r="AP52" s="2589"/>
      <c r="AQ52" s="2586"/>
      <c r="AR52" s="1447"/>
      <c r="AS52" s="2589"/>
      <c r="AT52" s="2586"/>
      <c r="AU52" s="1447"/>
      <c r="AV52" s="2589"/>
      <c r="AW52" s="2607"/>
      <c r="AX52" s="1820"/>
      <c r="AY52" s="1819"/>
      <c r="AZ52" s="1261"/>
      <c r="BA52" s="1453"/>
      <c r="BB52" s="2052"/>
      <c r="BC52" s="2586"/>
      <c r="BD52" s="1447"/>
      <c r="BE52" s="2589"/>
      <c r="BF52" s="2586"/>
      <c r="BG52" s="1447"/>
      <c r="BH52" s="2589"/>
      <c r="BI52" s="2586"/>
      <c r="BJ52" s="1447"/>
      <c r="BK52" s="2589"/>
      <c r="BL52" s="2608"/>
      <c r="BM52" s="1820"/>
      <c r="BN52" s="1821"/>
      <c r="BO52" s="2578">
        <f>BO51</f>
        <v>0</v>
      </c>
      <c r="BP52" s="1244">
        <f>BP51</f>
        <v>0</v>
      </c>
      <c r="BQ52" s="1448"/>
      <c r="BR52" s="1244">
        <f>BR51</f>
        <v>0</v>
      </c>
      <c r="BS52" s="1450"/>
      <c r="BT52" s="1822"/>
      <c r="BU52" s="2609"/>
      <c r="BV52" s="2578">
        <f>BV51</f>
        <v>0</v>
      </c>
      <c r="BW52" s="2588"/>
      <c r="BX52" s="1370"/>
      <c r="BY52" s="1244">
        <f>BX52</f>
        <v>0</v>
      </c>
      <c r="BZ52" s="1453"/>
      <c r="CA52" s="1453"/>
      <c r="CB52" s="2589"/>
      <c r="CC52" s="1453"/>
      <c r="CD52" s="1453"/>
      <c r="CE52" s="2589"/>
      <c r="CF52" s="1453"/>
      <c r="CG52" s="1453"/>
      <c r="CH52" s="2589"/>
      <c r="CI52" s="1481"/>
      <c r="CJ52" s="2582">
        <f t="shared" si="16"/>
        <v>0</v>
      </c>
      <c r="CK52" s="2582">
        <f t="shared" si="17"/>
        <v>0</v>
      </c>
      <c r="CL52" s="2585">
        <f t="shared" si="18"/>
        <v>0</v>
      </c>
      <c r="CM52" s="2584">
        <f t="shared" si="19"/>
        <v>0</v>
      </c>
      <c r="CN52" s="2582">
        <f t="shared" si="20"/>
        <v>0</v>
      </c>
      <c r="CO52" s="2585">
        <f t="shared" si="21"/>
        <v>0</v>
      </c>
      <c r="CP52" s="2584">
        <f t="shared" si="22"/>
        <v>0</v>
      </c>
      <c r="CQ52" s="2582">
        <f t="shared" si="23"/>
        <v>0</v>
      </c>
      <c r="CR52" s="2585">
        <f t="shared" si="24"/>
        <v>0</v>
      </c>
      <c r="CS52" s="1261"/>
      <c r="CT52" s="1453"/>
      <c r="CU52" s="2052"/>
      <c r="CV52" s="2586"/>
      <c r="CW52" s="1450"/>
      <c r="CX52" s="2588"/>
      <c r="CY52" s="2586"/>
      <c r="CZ52" s="1450"/>
      <c r="DA52" s="2588"/>
      <c r="DB52" s="2586"/>
      <c r="DC52" s="1450"/>
      <c r="DD52" s="2588"/>
      <c r="DE52" s="2610"/>
      <c r="DF52" s="1463"/>
      <c r="DG52" s="2611"/>
      <c r="DH52" s="1261"/>
      <c r="DI52" s="1453"/>
      <c r="DJ52" s="2052"/>
      <c r="DK52" s="2586"/>
      <c r="DL52" s="1450"/>
      <c r="DM52" s="2588"/>
      <c r="DN52" s="2586"/>
      <c r="DO52" s="1450"/>
      <c r="DP52" s="2588"/>
      <c r="DQ52" s="2586"/>
      <c r="DR52" s="1450"/>
      <c r="DS52" s="2588"/>
      <c r="DT52" s="2612"/>
      <c r="DU52" s="1464"/>
      <c r="DV52" s="1465"/>
      <c r="DW52" s="1456">
        <f>CSV_NII!AB52*CSV_NII!AN52+CSV_NII!CJ52*CSV_NII!CV52</f>
        <v>0</v>
      </c>
      <c r="DX52" s="1457">
        <f>CSV_NII!AC52*CSV_NII!AO52+CSV_NII!CK52*CSV_NII!CW52</f>
        <v>0</v>
      </c>
      <c r="DY52" s="1457">
        <f>CSV_NII!AD52*CSV_NII!AP52+CSV_NII!CL52*CSV_NII!CX52</f>
        <v>0</v>
      </c>
      <c r="DZ52" s="1457">
        <f>CSV_NII!AE52*CSV_NII!AQ52+CSV_NII!CM52*CSV_NII!CY52</f>
        <v>0</v>
      </c>
      <c r="EA52" s="1457">
        <f>CSV_NII!AF52*CSV_NII!AR52+CSV_NII!CN52*CSV_NII!CZ52</f>
        <v>0</v>
      </c>
      <c r="EB52" s="1457">
        <f>CSV_NII!AG52*CSV_NII!AS52+CSV_NII!CO52*CSV_NII!DA52</f>
        <v>0</v>
      </c>
      <c r="EC52" s="1457">
        <f>CSV_NII!AH52*CSV_NII!AT52+CSV_NII!CP52*CSV_NII!DB52</f>
        <v>0</v>
      </c>
      <c r="ED52" s="1457">
        <f>CSV_NII!AI52*CSV_NII!AU52+CSV_NII!CQ52*CSV_NII!DC52</f>
        <v>0</v>
      </c>
      <c r="EE52" s="1457">
        <f>CSV_NII!AJ52*CSV_NII!AV52+CSV_NII!CR52*CSV_NII!DD52</f>
        <v>0</v>
      </c>
      <c r="EF52" s="1457" t="e">
        <f>CSV_NII!AK52*((CSV_NII!AW52-CSV_NII!AN52)*(CSV_NII!AB52/(CSV_NII!AB52+(CSV_NII!AC52/CSV_NII!AA52)))+(CSV_NII!AW52-CSV_NII!AO52)*((CSV_NII!AC52/CSV_NII!AA52)/(CSV_NII!AB52+(CSV_NII!AC52/CSV_NII!AA52))))+CSV_NII!CS52*((CSV_NII!DE52-CSV_NII!CV52)*(CSV_NII!CJ52/(CSV_NII!CJ52+(CSV_NII!CK52/CSV_NII!CI52)))+(CSV_NII!DE52-CSV_NII!CW52)*((CSV_NII!CK52/CSV_NII!CI52)/(CSV_NII!CJ52+(CSV_NII!CK52/CSV_NII!CI52))))</f>
        <v>#DIV/0!</v>
      </c>
      <c r="EG52" s="1457" t="e">
        <f>CSV_NII!AL52*((CSV_NII!AX52-CSV_NII!AQ52)*(CSV_NII!AE52/(CSV_NII!AE52+(CSV_NII!AF52/CSV_NII!AA52)))+(CSV_NII!AX52-CSV_NII!AR52)*((CSV_NII!AF52/CSV_NII!AA52)/(CSV_NII!AE52+(CSV_NII!AF52/CSV_NII!AA52))))+CSV_NII!CT52*((CSV_NII!DF52-CSV_NII!CY52)*(CSV_NII!CM52/(CSV_NII!CM52+(CSV_NII!CN52/CSV_NII!CI52)))+(CSV_NII!DF52-CSV_NII!CZ52)*(CSV_NII!CN52/CSV_NII!CI52)/(CSV_NII!CM52+(CSV_NII!CN52/CSV_NII!CI52)))</f>
        <v>#DIV/0!</v>
      </c>
      <c r="EH52" s="1457" t="e">
        <f>CSV_NII!AM52*((CSV_NII!AY52-CSV_NII!AT52)*(CSV_NII!AH52/(CSV_NII!AH52+(CSV_NII!AI52/CSV_NII!AA52)))+(CSV_NII!AY52-CSV_NII!AU52)*((CSV_NII!AI52/CSV_NII!AA52)/(CSV_NII!AH52+(CSV_NII!AI52/CSV_NII!AA52))))+CSV_NII!CU52*((CSV_NII!DG52-CSV_NII!DB52)*(CSV_NII!CP52/(CSV_NII!CP52+(CSV_NII!CQ52/CSV_NII!CI52)))+(CSV_NII!DG52-CSV_NII!DC52)*((CSV_NII!CQ52/CSV_NII!CI52)/(CSV_NII!CP52+(CSV_NII!CQ52/CSV_NII!CI52))))</f>
        <v>#DIV/0!</v>
      </c>
      <c r="EI52" s="1457" t="str">
        <f t="shared" si="26"/>
        <v/>
      </c>
      <c r="EJ52" s="1457" t="str">
        <f t="shared" si="71"/>
        <v/>
      </c>
      <c r="EK52" s="1457" t="str">
        <f t="shared" si="2"/>
        <v/>
      </c>
      <c r="EL52" s="1457">
        <f>CSV_NII!AB52*CSV_NII!BC52+CSV_NII!CJ52*CSV_NII!DK52</f>
        <v>0</v>
      </c>
      <c r="EM52" s="1457">
        <f>CSV_NII!AC52*CSV_NII!BD52+CSV_NII!CK52*CSV_NII!DL52</f>
        <v>0</v>
      </c>
      <c r="EN52" s="1457">
        <f>CSV_NII!AD52*CSV_NII!BE52+CSV_NII!CL52*CSV_NII!DM52</f>
        <v>0</v>
      </c>
      <c r="EO52" s="1457">
        <f>CSV_NII!AE52*CSV_NII!BF52+CSV_NII!CM52*CSV_NII!DN52</f>
        <v>0</v>
      </c>
      <c r="EP52" s="1457">
        <f>CSV_NII!AF52*CSV_NII!BG52+CSV_NII!CN52*CSV_NII!DO52</f>
        <v>0</v>
      </c>
      <c r="EQ52" s="1457">
        <f>CSV_NII!AG52*CSV_NII!BH52+CSV_NII!CO52*CSV_NII!DP52</f>
        <v>0</v>
      </c>
      <c r="ER52" s="1457">
        <f>CSV_NII!AH52*CSV_NII!BI52+CSV_NII!CP52*CSV_NII!DQ52</f>
        <v>0</v>
      </c>
      <c r="ES52" s="1457">
        <f>CSV_NII!AI52*CSV_NII!BJ52+CSV_NII!CQ52*CSV_NII!DR52</f>
        <v>0</v>
      </c>
      <c r="ET52" s="1457">
        <f>CSV_NII!AJ52*CSV_NII!BK52+CSV_NII!CR52*CSV_NII!DS52</f>
        <v>0</v>
      </c>
      <c r="EU52" s="1457" t="e">
        <f>CSV_NII!AZ52*((CSV_NII!BL52-CSV_NII!BC52)*(CSV_NII!AB52/(CSV_NII!AB52+(CSV_NII!AC52/CSV_NII!AA52)))+(CSV_NII!BL52-CSV_NII!BD52)*((CSV_NII!AC52/CSV_NII!AA52)/(CSV_NII!AB52+(CSV_NII!AC52/CSV_NII!AA52))))+CSV_NII!DH52*((CSV_NII!DT52-CSV_NII!DK52)*(CSV_NII!CJ52/(CSV_NII!CJ52+(CSV_NII!CK52/CSV_NII!CI52)))+(CSV_NII!DT52-CSV_NII!DL52)*((CSV_NII!CK52/CSV_NII!CI52)/(CSV_NII!CJ52+(CSV_NII!CK52/CSV_NII!CI52))))</f>
        <v>#DIV/0!</v>
      </c>
      <c r="EV52" s="1457" t="e">
        <f>CSV_NII!BA52*((CSV_NII!BM52-CSV_NII!BF52)*(CSV_NII!AE52/(CSV_NII!AE52+(CSV_NII!AF52/CSV_NII!AA52)))+(CSV_NII!BM52-CSV_NII!BG52)*((CSV_NII!AF52/CSV_NII!AA52)/(CSV_NII!AE52+(CSV_NII!AF52/CSV_NII!AA52))))+CSV_NII!DI52*((CSV_NII!DU52-CSV_NII!DN52)*(CSV_NII!CM52/(CSV_NII!CM52+(CSV_NII!CN52/CSV_NII!CI52)))+(CSV_NII!DU52-CSV_NII!DO52)*((CSV_NII!CN52/CSV_NII!CI52)/(CSV_NII!CM52+(CSV_NII!CN52/CSV_NII!CI52))))</f>
        <v>#DIV/0!</v>
      </c>
      <c r="EW52" s="1457" t="e">
        <f>CSV_NII!BB52*((CSV_NII!BN52-CSV_NII!BI52)*(CSV_NII!AH52/(CSV_NII!AH52+(CSV_NII!AI52/CSV_NII!AA52)))+(CSV_NII!BN52-CSV_NII!BJ52)*((CSV_NII!AI52/CSV_NII!AA52)/(CSV_NII!AH52+(CSV_NII!AI52/CSV_NII!AA52))))+CSV_NII!CU52*((CSV_NII!DG52-CSV_NII!DQ52)*(CSV_NII!CP52/(CSV_NII!CP52+(CSV_NII!CQ52/CSV_NII!CI52)))+(CSV_NII!DG52-CSV_NII!DR52)*((CSV_NII!CQ52/CSV_NII!CI52)/(CSV_NII!CP52+(CSV_NII!CQ52/CSV_NII!CI52))))</f>
        <v>#DIV/0!</v>
      </c>
      <c r="EX52" s="1457" t="str">
        <f t="shared" si="3"/>
        <v/>
      </c>
      <c r="EY52" s="1485" t="str">
        <f t="shared" si="4"/>
        <v/>
      </c>
      <c r="EZ52" s="1486" t="str">
        <f t="shared" si="5"/>
        <v/>
      </c>
    </row>
    <row r="53" spans="2:156" ht="12.75">
      <c r="B53" s="1395">
        <v>45</v>
      </c>
      <c r="C53" s="1467" t="s">
        <v>49</v>
      </c>
      <c r="D53" s="1467" t="s">
        <v>49</v>
      </c>
      <c r="E53" s="1467" t="s">
        <v>91</v>
      </c>
      <c r="F53" s="1468" t="s">
        <v>92</v>
      </c>
      <c r="G53" s="1468" t="s">
        <v>84</v>
      </c>
      <c r="H53" s="1468" t="s">
        <v>1179</v>
      </c>
      <c r="I53" s="1469" t="str">
        <f t="shared" si="0"/>
        <v>Liabilities - Deposits  - Non-financial corporations - sight</v>
      </c>
      <c r="J53" s="1469" t="s">
        <v>925</v>
      </c>
      <c r="K53" s="1451"/>
      <c r="L53" s="1447"/>
      <c r="M53" s="1448"/>
      <c r="N53" s="1447"/>
      <c r="O53" s="1448"/>
      <c r="P53" s="2592"/>
      <c r="Q53" s="1370"/>
      <c r="R53" s="2589"/>
      <c r="S53" s="1451"/>
      <c r="T53" s="1447"/>
      <c r="U53" s="1447"/>
      <c r="V53" s="2434"/>
      <c r="W53" s="1370"/>
      <c r="X53" s="2589"/>
      <c r="Y53" s="1370"/>
      <c r="Z53" s="2589"/>
      <c r="AA53" s="1451"/>
      <c r="AB53" s="2582">
        <f t="shared" si="7"/>
        <v>0</v>
      </c>
      <c r="AC53" s="2582">
        <f t="shared" si="8"/>
        <v>0</v>
      </c>
      <c r="AD53" s="2583">
        <f t="shared" si="9"/>
        <v>0</v>
      </c>
      <c r="AE53" s="2584">
        <f t="shared" si="10"/>
        <v>0</v>
      </c>
      <c r="AF53" s="2582">
        <f t="shared" si="11"/>
        <v>0</v>
      </c>
      <c r="AG53" s="2585">
        <f t="shared" si="12"/>
        <v>0</v>
      </c>
      <c r="AH53" s="2584">
        <f t="shared" si="13"/>
        <v>0</v>
      </c>
      <c r="AI53" s="2582">
        <f t="shared" si="14"/>
        <v>0</v>
      </c>
      <c r="AJ53" s="2585">
        <f t="shared" si="15"/>
        <v>0</v>
      </c>
      <c r="AK53" s="1261"/>
      <c r="AL53" s="1453"/>
      <c r="AM53" s="2052"/>
      <c r="AN53" s="2586"/>
      <c r="AO53" s="1448"/>
      <c r="AP53" s="2579"/>
      <c r="AQ53" s="2586"/>
      <c r="AR53" s="1448"/>
      <c r="AS53" s="2588"/>
      <c r="AT53" s="2586"/>
      <c r="AU53" s="1450"/>
      <c r="AV53" s="2588"/>
      <c r="AW53" s="2607"/>
      <c r="AX53" s="1820"/>
      <c r="AY53" s="1819"/>
      <c r="AZ53" s="1261"/>
      <c r="BA53" s="1453"/>
      <c r="BB53" s="2052"/>
      <c r="BC53" s="2586"/>
      <c r="BD53" s="1448"/>
      <c r="BE53" s="2579"/>
      <c r="BF53" s="2586"/>
      <c r="BG53" s="1448"/>
      <c r="BH53" s="2588"/>
      <c r="BI53" s="2586"/>
      <c r="BJ53" s="1450"/>
      <c r="BK53" s="2588"/>
      <c r="BL53" s="2608"/>
      <c r="BM53" s="1820"/>
      <c r="BN53" s="1821"/>
      <c r="BO53" s="1370"/>
      <c r="BP53" s="1447"/>
      <c r="BQ53" s="1448"/>
      <c r="BR53" s="1447"/>
      <c r="BS53" s="1448"/>
      <c r="BT53" s="1452"/>
      <c r="BU53" s="2595"/>
      <c r="BV53" s="1370"/>
      <c r="BW53" s="2588"/>
      <c r="BX53" s="1370"/>
      <c r="BY53" s="1447"/>
      <c r="BZ53" s="1447"/>
      <c r="CA53" s="1449"/>
      <c r="CB53" s="2052"/>
      <c r="CC53" s="1370"/>
      <c r="CD53" s="1447"/>
      <c r="CE53" s="2052"/>
      <c r="CF53" s="1370"/>
      <c r="CG53" s="1447"/>
      <c r="CH53" s="2052"/>
      <c r="CI53" s="1481"/>
      <c r="CJ53" s="2582">
        <f t="shared" si="16"/>
        <v>0</v>
      </c>
      <c r="CK53" s="2582">
        <f t="shared" si="17"/>
        <v>0</v>
      </c>
      <c r="CL53" s="2585">
        <f t="shared" si="18"/>
        <v>0</v>
      </c>
      <c r="CM53" s="2584">
        <f t="shared" si="19"/>
        <v>0</v>
      </c>
      <c r="CN53" s="2582">
        <f t="shared" si="20"/>
        <v>0</v>
      </c>
      <c r="CO53" s="2585">
        <f t="shared" si="21"/>
        <v>0</v>
      </c>
      <c r="CP53" s="2584">
        <f t="shared" si="22"/>
        <v>0</v>
      </c>
      <c r="CQ53" s="2582">
        <f t="shared" si="23"/>
        <v>0</v>
      </c>
      <c r="CR53" s="2585">
        <f t="shared" si="24"/>
        <v>0</v>
      </c>
      <c r="CS53" s="1261"/>
      <c r="CT53" s="1453"/>
      <c r="CU53" s="2052"/>
      <c r="CV53" s="2586"/>
      <c r="CW53" s="1448"/>
      <c r="CX53" s="2579"/>
      <c r="CY53" s="2586"/>
      <c r="CZ53" s="1448"/>
      <c r="DA53" s="2588"/>
      <c r="DB53" s="2586"/>
      <c r="DC53" s="1450"/>
      <c r="DD53" s="2588"/>
      <c r="DE53" s="2610"/>
      <c r="DF53" s="1463"/>
      <c r="DG53" s="2611"/>
      <c r="DH53" s="1261"/>
      <c r="DI53" s="1453"/>
      <c r="DJ53" s="2052"/>
      <c r="DK53" s="2586"/>
      <c r="DL53" s="1448"/>
      <c r="DM53" s="2579"/>
      <c r="DN53" s="2586"/>
      <c r="DO53" s="1448"/>
      <c r="DP53" s="2588"/>
      <c r="DQ53" s="2586"/>
      <c r="DR53" s="1450"/>
      <c r="DS53" s="2588"/>
      <c r="DT53" s="2612"/>
      <c r="DU53" s="1464"/>
      <c r="DV53" s="1465"/>
      <c r="DW53" s="1454">
        <f>CSV_NII!AB53*CSV_NII!AN53+CSV_NII!CJ53*CSV_NII!CV53</f>
        <v>0</v>
      </c>
      <c r="DX53" s="1455">
        <f>CSV_NII!AC53*CSV_NII!AO53+CSV_NII!CK53*CSV_NII!CW53</f>
        <v>0</v>
      </c>
      <c r="DY53" s="1455">
        <f>CSV_NII!AD53*CSV_NII!AP53+CSV_NII!CL53*CSV_NII!CX53</f>
        <v>0</v>
      </c>
      <c r="DZ53" s="1455">
        <f>CSV_NII!AE53*CSV_NII!AQ53+CSV_NII!CM53*CSV_NII!CY53</f>
        <v>0</v>
      </c>
      <c r="EA53" s="1455">
        <f>CSV_NII!AF53*CSV_NII!AR53+CSV_NII!CN53*CSV_NII!CZ53</f>
        <v>0</v>
      </c>
      <c r="EB53" s="1455">
        <f>CSV_NII!AG53*CSV_NII!AS53+CSV_NII!CO53*CSV_NII!DA53</f>
        <v>0</v>
      </c>
      <c r="EC53" s="1455">
        <f>CSV_NII!AH53*CSV_NII!AT53+CSV_NII!CP53*CSV_NII!DB53</f>
        <v>0</v>
      </c>
      <c r="ED53" s="1455">
        <f>CSV_NII!AI53*CSV_NII!AU53+CSV_NII!CQ53*CSV_NII!DC53</f>
        <v>0</v>
      </c>
      <c r="EE53" s="1455">
        <f>CSV_NII!AJ53*CSV_NII!AV53+CSV_NII!CR53*CSV_NII!DD53</f>
        <v>0</v>
      </c>
      <c r="EF53" s="1455" t="e">
        <f>CSV_NII!AK53*((CSV_NII!AW53-CSV_NII!AN53)*(CSV_NII!AB53/(CSV_NII!AB53+(CSV_NII!AC53/CSV_NII!AA53)))+(CSV_NII!AW53-CSV_NII!AO53)*((CSV_NII!AC53/CSV_NII!AA53)/(CSV_NII!AB53+(CSV_NII!AC53/CSV_NII!AA53))))+CSV_NII!CS53*((CSV_NII!DE53-CSV_NII!CV53)*(CSV_NII!CJ53/(CSV_NII!CJ53+(CSV_NII!CK53/CSV_NII!CI53)))+(CSV_NII!DE53-CSV_NII!CW53)*((CSV_NII!CK53/CSV_NII!CI53)/(CSV_NII!CJ53+(CSV_NII!CK53/CSV_NII!CI53))))</f>
        <v>#DIV/0!</v>
      </c>
      <c r="EG53" s="1455" t="e">
        <f>CSV_NII!AL53*((CSV_NII!AX53-CSV_NII!AQ53)*(CSV_NII!AE53/(CSV_NII!AE53+(CSV_NII!AF53/CSV_NII!AA53)))+(CSV_NII!AX53-CSV_NII!AR53)*((CSV_NII!AF53/CSV_NII!AA53)/(CSV_NII!AE53+(CSV_NII!AF53/CSV_NII!AA53))))+CSV_NII!CT53*((CSV_NII!DF53-CSV_NII!CY53)*(CSV_NII!CM53/(CSV_NII!CM53+(CSV_NII!CN53/CSV_NII!CI53)))+(CSV_NII!DF53-CSV_NII!CZ53)*(CSV_NII!CN53/CSV_NII!CI53)/(CSV_NII!CM53+(CSV_NII!CN53/CSV_NII!CI53)))</f>
        <v>#DIV/0!</v>
      </c>
      <c r="EH53" s="1455" t="e">
        <f>CSV_NII!AM53*((CSV_NII!AY53-CSV_NII!AT53)*(CSV_NII!AH53/(CSV_NII!AH53+(CSV_NII!AI53/CSV_NII!AA53)))+(CSV_NII!AY53-CSV_NII!AU53)*((CSV_NII!AI53/CSV_NII!AA53)/(CSV_NII!AH53+(CSV_NII!AI53/CSV_NII!AA53))))+CSV_NII!CU53*((CSV_NII!DG53-CSV_NII!DB53)*(CSV_NII!CP53/(CSV_NII!CP53+(CSV_NII!CQ53/CSV_NII!CI53)))+(CSV_NII!DG53-CSV_NII!DC53)*((CSV_NII!CQ53/CSV_NII!CI53)/(CSV_NII!CP53+(CSV_NII!CQ53/CSV_NII!CI53))))</f>
        <v>#DIV/0!</v>
      </c>
      <c r="EI53" s="1455" t="str">
        <f t="shared" si="26"/>
        <v/>
      </c>
      <c r="EJ53" s="1455" t="str">
        <f t="shared" si="71"/>
        <v/>
      </c>
      <c r="EK53" s="1455" t="str">
        <f t="shared" si="2"/>
        <v/>
      </c>
      <c r="EL53" s="1455">
        <f>CSV_NII!AB53*CSV_NII!BC53+CSV_NII!CJ53*CSV_NII!DK53</f>
        <v>0</v>
      </c>
      <c r="EM53" s="1455">
        <f>CSV_NII!AC53*CSV_NII!BD53+CSV_NII!CK53*CSV_NII!DL53</f>
        <v>0</v>
      </c>
      <c r="EN53" s="1455">
        <f>CSV_NII!AD53*CSV_NII!BE53+CSV_NII!CL53*CSV_NII!DM53</f>
        <v>0</v>
      </c>
      <c r="EO53" s="1455">
        <f>CSV_NII!AE53*CSV_NII!BF53+CSV_NII!CM53*CSV_NII!DN53</f>
        <v>0</v>
      </c>
      <c r="EP53" s="1455">
        <f>CSV_NII!AF53*CSV_NII!BG53+CSV_NII!CN53*CSV_NII!DO53</f>
        <v>0</v>
      </c>
      <c r="EQ53" s="1455">
        <f>CSV_NII!AG53*CSV_NII!BH53+CSV_NII!CO53*CSV_NII!DP53</f>
        <v>0</v>
      </c>
      <c r="ER53" s="1455">
        <f>CSV_NII!AH53*CSV_NII!BI53+CSV_NII!CP53*CSV_NII!DQ53</f>
        <v>0</v>
      </c>
      <c r="ES53" s="1455">
        <f>CSV_NII!AI53*CSV_NII!BJ53+CSV_NII!CQ53*CSV_NII!DR53</f>
        <v>0</v>
      </c>
      <c r="ET53" s="1455">
        <f>CSV_NII!AJ53*CSV_NII!BK53+CSV_NII!CR53*CSV_NII!DS53</f>
        <v>0</v>
      </c>
      <c r="EU53" s="1455" t="e">
        <f>CSV_NII!AZ53*((CSV_NII!BL53-CSV_NII!BC53)*(CSV_NII!AB53/(CSV_NII!AB53+(CSV_NII!AC53/CSV_NII!AA53)))+(CSV_NII!BL53-CSV_NII!BD53)*((CSV_NII!AC53/CSV_NII!AA53)/(CSV_NII!AB53+(CSV_NII!AC53/CSV_NII!AA53))))+CSV_NII!DH53*((CSV_NII!DT53-CSV_NII!DK53)*(CSV_NII!CJ53/(CSV_NII!CJ53+(CSV_NII!CK53/CSV_NII!CI53)))+(CSV_NII!DT53-CSV_NII!DL53)*((CSV_NII!CK53/CSV_NII!CI53)/(CSV_NII!CJ53+(CSV_NII!CK53/CSV_NII!CI53))))</f>
        <v>#DIV/0!</v>
      </c>
      <c r="EV53" s="1455" t="e">
        <f>CSV_NII!BA53*((CSV_NII!BM53-CSV_NII!BF53)*(CSV_NII!AE53/(CSV_NII!AE53+(CSV_NII!AF53/CSV_NII!AA53)))+(CSV_NII!BM53-CSV_NII!BG53)*((CSV_NII!AF53/CSV_NII!AA53)/(CSV_NII!AE53+(CSV_NII!AF53/CSV_NII!AA53))))+CSV_NII!DI53*((CSV_NII!DU53-CSV_NII!DN53)*(CSV_NII!CM53/(CSV_NII!CM53+(CSV_NII!CN53/CSV_NII!CI53)))+(CSV_NII!DU53-CSV_NII!DO53)*((CSV_NII!CN53/CSV_NII!CI53)/(CSV_NII!CM53+(CSV_NII!CN53/CSV_NII!CI53))))</f>
        <v>#DIV/0!</v>
      </c>
      <c r="EW53" s="1455" t="e">
        <f>CSV_NII!BB53*((CSV_NII!BN53-CSV_NII!BI53)*(CSV_NII!AH53/(CSV_NII!AH53+(CSV_NII!AI53/CSV_NII!AA53)))+(CSV_NII!BN53-CSV_NII!BJ53)*((CSV_NII!AI53/CSV_NII!AA53)/(CSV_NII!AH53+(CSV_NII!AI53/CSV_NII!AA53))))+CSV_NII!CU53*((CSV_NII!DG53-CSV_NII!DQ53)*(CSV_NII!CP53/(CSV_NII!CP53+(CSV_NII!CQ53/CSV_NII!CI53)))+(CSV_NII!DG53-CSV_NII!DR53)*((CSV_NII!CQ53/CSV_NII!CI53)/(CSV_NII!CP53+(CSV_NII!CQ53/CSV_NII!CI53))))</f>
        <v>#DIV/0!</v>
      </c>
      <c r="EX53" s="1457" t="str">
        <f t="shared" si="3"/>
        <v/>
      </c>
      <c r="EY53" s="1485" t="str">
        <f t="shared" si="4"/>
        <v/>
      </c>
      <c r="EZ53" s="1486" t="str">
        <f t="shared" si="5"/>
        <v/>
      </c>
    </row>
    <row r="54" spans="2:156" ht="13.5" thickBot="1">
      <c r="B54" s="1395">
        <v>46</v>
      </c>
      <c r="C54" s="1467" t="s">
        <v>49</v>
      </c>
      <c r="D54" s="1467" t="s">
        <v>49</v>
      </c>
      <c r="E54" s="1467" t="s">
        <v>91</v>
      </c>
      <c r="F54" s="1468" t="s">
        <v>92</v>
      </c>
      <c r="G54" s="1468" t="s">
        <v>84</v>
      </c>
      <c r="H54" s="1468" t="s">
        <v>1179</v>
      </c>
      <c r="I54" s="1469" t="str">
        <f t="shared" si="0"/>
        <v>Liabilities - Deposits  - Non-financial corporations - sight</v>
      </c>
      <c r="J54" s="1469" t="s">
        <v>82</v>
      </c>
      <c r="K54" s="1466">
        <f>K53</f>
        <v>0</v>
      </c>
      <c r="L54" s="1466">
        <f>L53</f>
        <v>0</v>
      </c>
      <c r="M54" s="1450"/>
      <c r="N54" s="1466">
        <f>N53</f>
        <v>0</v>
      </c>
      <c r="O54" s="1450"/>
      <c r="P54" s="2577">
        <f>P53</f>
        <v>0</v>
      </c>
      <c r="Q54" s="2578">
        <f>Q53</f>
        <v>0</v>
      </c>
      <c r="R54" s="2589"/>
      <c r="S54" s="1466">
        <f>S53</f>
        <v>0</v>
      </c>
      <c r="T54" s="1244">
        <f t="shared" ref="T54:AA54" si="78">T53</f>
        <v>0</v>
      </c>
      <c r="U54" s="1244">
        <f t="shared" si="78"/>
        <v>0</v>
      </c>
      <c r="V54" s="2580">
        <f t="shared" si="78"/>
        <v>0</v>
      </c>
      <c r="W54" s="2578">
        <f t="shared" si="78"/>
        <v>0</v>
      </c>
      <c r="X54" s="2581">
        <f t="shared" si="78"/>
        <v>0</v>
      </c>
      <c r="Y54" s="2578">
        <f t="shared" si="78"/>
        <v>0</v>
      </c>
      <c r="Z54" s="2581">
        <f t="shared" si="78"/>
        <v>0</v>
      </c>
      <c r="AA54" s="1466">
        <f t="shared" si="78"/>
        <v>0</v>
      </c>
      <c r="AB54" s="2582">
        <f t="shared" si="7"/>
        <v>0</v>
      </c>
      <c r="AC54" s="2582">
        <f t="shared" si="8"/>
        <v>0</v>
      </c>
      <c r="AD54" s="2583">
        <f t="shared" si="9"/>
        <v>0</v>
      </c>
      <c r="AE54" s="2584">
        <f t="shared" si="10"/>
        <v>0</v>
      </c>
      <c r="AF54" s="2582">
        <f t="shared" si="11"/>
        <v>0</v>
      </c>
      <c r="AG54" s="2585">
        <f t="shared" si="12"/>
        <v>0</v>
      </c>
      <c r="AH54" s="2584">
        <f t="shared" si="13"/>
        <v>0</v>
      </c>
      <c r="AI54" s="2582">
        <f t="shared" si="14"/>
        <v>0</v>
      </c>
      <c r="AJ54" s="2585">
        <f t="shared" si="15"/>
        <v>0</v>
      </c>
      <c r="AK54" s="1261"/>
      <c r="AL54" s="1453"/>
      <c r="AM54" s="2052"/>
      <c r="AN54" s="2586"/>
      <c r="AO54" s="1447"/>
      <c r="AP54" s="2589"/>
      <c r="AQ54" s="2586"/>
      <c r="AR54" s="1447"/>
      <c r="AS54" s="2589"/>
      <c r="AT54" s="2586"/>
      <c r="AU54" s="1447"/>
      <c r="AV54" s="2589"/>
      <c r="AW54" s="2607"/>
      <c r="AX54" s="1820"/>
      <c r="AY54" s="1819"/>
      <c r="AZ54" s="1261"/>
      <c r="BA54" s="1453"/>
      <c r="BB54" s="2052"/>
      <c r="BC54" s="2586"/>
      <c r="BD54" s="1447"/>
      <c r="BE54" s="2589"/>
      <c r="BF54" s="2586"/>
      <c r="BG54" s="1447"/>
      <c r="BH54" s="2589"/>
      <c r="BI54" s="2586"/>
      <c r="BJ54" s="1447"/>
      <c r="BK54" s="2589"/>
      <c r="BL54" s="2608"/>
      <c r="BM54" s="1820"/>
      <c r="BN54" s="1821"/>
      <c r="BO54" s="2578">
        <f>BO53</f>
        <v>0</v>
      </c>
      <c r="BP54" s="1244">
        <f>BP53</f>
        <v>0</v>
      </c>
      <c r="BQ54" s="1448"/>
      <c r="BR54" s="1244">
        <f>BR53</f>
        <v>0</v>
      </c>
      <c r="BS54" s="1450"/>
      <c r="BT54" s="1822"/>
      <c r="BU54" s="2609"/>
      <c r="BV54" s="2578">
        <f>BV53</f>
        <v>0</v>
      </c>
      <c r="BW54" s="2588"/>
      <c r="BX54" s="1370"/>
      <c r="BY54" s="1244">
        <f>BX54</f>
        <v>0</v>
      </c>
      <c r="BZ54" s="1453"/>
      <c r="CA54" s="1453"/>
      <c r="CB54" s="2589"/>
      <c r="CC54" s="1453"/>
      <c r="CD54" s="1453"/>
      <c r="CE54" s="2589"/>
      <c r="CF54" s="1453"/>
      <c r="CG54" s="1453"/>
      <c r="CH54" s="2589"/>
      <c r="CI54" s="1481"/>
      <c r="CJ54" s="2582">
        <f t="shared" si="16"/>
        <v>0</v>
      </c>
      <c r="CK54" s="2582">
        <f t="shared" si="17"/>
        <v>0</v>
      </c>
      <c r="CL54" s="2585">
        <f t="shared" si="18"/>
        <v>0</v>
      </c>
      <c r="CM54" s="2584">
        <f t="shared" si="19"/>
        <v>0</v>
      </c>
      <c r="CN54" s="2582">
        <f t="shared" si="20"/>
        <v>0</v>
      </c>
      <c r="CO54" s="2585">
        <f t="shared" si="21"/>
        <v>0</v>
      </c>
      <c r="CP54" s="2584">
        <f t="shared" si="22"/>
        <v>0</v>
      </c>
      <c r="CQ54" s="2582">
        <f t="shared" si="23"/>
        <v>0</v>
      </c>
      <c r="CR54" s="2585">
        <f t="shared" si="24"/>
        <v>0</v>
      </c>
      <c r="CS54" s="1261"/>
      <c r="CT54" s="1453"/>
      <c r="CU54" s="2052"/>
      <c r="CV54" s="2586"/>
      <c r="CW54" s="1450"/>
      <c r="CX54" s="2588"/>
      <c r="CY54" s="2586"/>
      <c r="CZ54" s="1450"/>
      <c r="DA54" s="2588"/>
      <c r="DB54" s="2586"/>
      <c r="DC54" s="1450"/>
      <c r="DD54" s="2588"/>
      <c r="DE54" s="2610"/>
      <c r="DF54" s="1463"/>
      <c r="DG54" s="2611"/>
      <c r="DH54" s="1261"/>
      <c r="DI54" s="1453"/>
      <c r="DJ54" s="2052"/>
      <c r="DK54" s="2586"/>
      <c r="DL54" s="1450"/>
      <c r="DM54" s="2588"/>
      <c r="DN54" s="2586"/>
      <c r="DO54" s="1450"/>
      <c r="DP54" s="2588"/>
      <c r="DQ54" s="2586"/>
      <c r="DR54" s="1450"/>
      <c r="DS54" s="2588"/>
      <c r="DT54" s="2612"/>
      <c r="DU54" s="1464"/>
      <c r="DV54" s="1465"/>
      <c r="DW54" s="1456">
        <f>CSV_NII!AB54*CSV_NII!AN54+CSV_NII!CJ54*CSV_NII!CV54</f>
        <v>0</v>
      </c>
      <c r="DX54" s="1457">
        <f>CSV_NII!AC54*CSV_NII!AO54+CSV_NII!CK54*CSV_NII!CW54</f>
        <v>0</v>
      </c>
      <c r="DY54" s="1457">
        <f>CSV_NII!AD54*CSV_NII!AP54+CSV_NII!CL54*CSV_NII!CX54</f>
        <v>0</v>
      </c>
      <c r="DZ54" s="1457">
        <f>CSV_NII!AE54*CSV_NII!AQ54+CSV_NII!CM54*CSV_NII!CY54</f>
        <v>0</v>
      </c>
      <c r="EA54" s="1457">
        <f>CSV_NII!AF54*CSV_NII!AR54+CSV_NII!CN54*CSV_NII!CZ54</f>
        <v>0</v>
      </c>
      <c r="EB54" s="1457">
        <f>CSV_NII!AG54*CSV_NII!AS54+CSV_NII!CO54*CSV_NII!DA54</f>
        <v>0</v>
      </c>
      <c r="EC54" s="1457">
        <f>CSV_NII!AH54*CSV_NII!AT54+CSV_NII!CP54*CSV_NII!DB54</f>
        <v>0</v>
      </c>
      <c r="ED54" s="1457">
        <f>CSV_NII!AI54*CSV_NII!AU54+CSV_NII!CQ54*CSV_NII!DC54</f>
        <v>0</v>
      </c>
      <c r="EE54" s="1457">
        <f>CSV_NII!AJ54*CSV_NII!AV54+CSV_NII!CR54*CSV_NII!DD54</f>
        <v>0</v>
      </c>
      <c r="EF54" s="1457" t="e">
        <f>CSV_NII!AK54*((CSV_NII!AW54-CSV_NII!AN54)*(CSV_NII!AB54/(CSV_NII!AB54+(CSV_NII!AC54/CSV_NII!AA54)))+(CSV_NII!AW54-CSV_NII!AO54)*((CSV_NII!AC54/CSV_NII!AA54)/(CSV_NII!AB54+(CSV_NII!AC54/CSV_NII!AA54))))+CSV_NII!CS54*((CSV_NII!DE54-CSV_NII!CV54)*(CSV_NII!CJ54/(CSV_NII!CJ54+(CSV_NII!CK54/CSV_NII!CI54)))+(CSV_NII!DE54-CSV_NII!CW54)*((CSV_NII!CK54/CSV_NII!CI54)/(CSV_NII!CJ54+(CSV_NII!CK54/CSV_NII!CI54))))</f>
        <v>#DIV/0!</v>
      </c>
      <c r="EG54" s="1457" t="e">
        <f>CSV_NII!AL54*((CSV_NII!AX54-CSV_NII!AQ54)*(CSV_NII!AE54/(CSV_NII!AE54+(CSV_NII!AF54/CSV_NII!AA54)))+(CSV_NII!AX54-CSV_NII!AR54)*((CSV_NII!AF54/CSV_NII!AA54)/(CSV_NII!AE54+(CSV_NII!AF54/CSV_NII!AA54))))+CSV_NII!CT54*((CSV_NII!DF54-CSV_NII!CY54)*(CSV_NII!CM54/(CSV_NII!CM54+(CSV_NII!CN54/CSV_NII!CI54)))+(CSV_NII!DF54-CSV_NII!CZ54)*(CSV_NII!CN54/CSV_NII!CI54)/(CSV_NII!CM54+(CSV_NII!CN54/CSV_NII!CI54)))</f>
        <v>#DIV/0!</v>
      </c>
      <c r="EH54" s="1457" t="e">
        <f>CSV_NII!AM54*((CSV_NII!AY54-CSV_NII!AT54)*(CSV_NII!AH54/(CSV_NII!AH54+(CSV_NII!AI54/CSV_NII!AA54)))+(CSV_NII!AY54-CSV_NII!AU54)*((CSV_NII!AI54/CSV_NII!AA54)/(CSV_NII!AH54+(CSV_NII!AI54/CSV_NII!AA54))))+CSV_NII!CU54*((CSV_NII!DG54-CSV_NII!DB54)*(CSV_NII!CP54/(CSV_NII!CP54+(CSV_NII!CQ54/CSV_NII!CI54)))+(CSV_NII!DG54-CSV_NII!DC54)*((CSV_NII!CQ54/CSV_NII!CI54)/(CSV_NII!CP54+(CSV_NII!CQ54/CSV_NII!CI54))))</f>
        <v>#DIV/0!</v>
      </c>
      <c r="EI54" s="1457" t="str">
        <f t="shared" si="26"/>
        <v/>
      </c>
      <c r="EJ54" s="1457" t="str">
        <f t="shared" si="71"/>
        <v/>
      </c>
      <c r="EK54" s="1457" t="str">
        <f t="shared" si="2"/>
        <v/>
      </c>
      <c r="EL54" s="1457">
        <f>CSV_NII!AB54*CSV_NII!BC54+CSV_NII!CJ54*CSV_NII!DK54</f>
        <v>0</v>
      </c>
      <c r="EM54" s="1457">
        <f>CSV_NII!AC54*CSV_NII!BD54+CSV_NII!CK54*CSV_NII!DL54</f>
        <v>0</v>
      </c>
      <c r="EN54" s="1457">
        <f>CSV_NII!AD54*CSV_NII!BE54+CSV_NII!CL54*CSV_NII!DM54</f>
        <v>0</v>
      </c>
      <c r="EO54" s="1457">
        <f>CSV_NII!AE54*CSV_NII!BF54+CSV_NII!CM54*CSV_NII!DN54</f>
        <v>0</v>
      </c>
      <c r="EP54" s="1457">
        <f>CSV_NII!AF54*CSV_NII!BG54+CSV_NII!CN54*CSV_NII!DO54</f>
        <v>0</v>
      </c>
      <c r="EQ54" s="1457">
        <f>CSV_NII!AG54*CSV_NII!BH54+CSV_NII!CO54*CSV_NII!DP54</f>
        <v>0</v>
      </c>
      <c r="ER54" s="1457">
        <f>CSV_NII!AH54*CSV_NII!BI54+CSV_NII!CP54*CSV_NII!DQ54</f>
        <v>0</v>
      </c>
      <c r="ES54" s="1457">
        <f>CSV_NII!AI54*CSV_NII!BJ54+CSV_NII!CQ54*CSV_NII!DR54</f>
        <v>0</v>
      </c>
      <c r="ET54" s="1457">
        <f>CSV_NII!AJ54*CSV_NII!BK54+CSV_NII!CR54*CSV_NII!DS54</f>
        <v>0</v>
      </c>
      <c r="EU54" s="1457" t="e">
        <f>CSV_NII!AZ54*((CSV_NII!BL54-CSV_NII!BC54)*(CSV_NII!AB54/(CSV_NII!AB54+(CSV_NII!AC54/CSV_NII!AA54)))+(CSV_NII!BL54-CSV_NII!BD54)*((CSV_NII!AC54/CSV_NII!AA54)/(CSV_NII!AB54+(CSV_NII!AC54/CSV_NII!AA54))))+CSV_NII!DH54*((CSV_NII!DT54-CSV_NII!DK54)*(CSV_NII!CJ54/(CSV_NII!CJ54+(CSV_NII!CK54/CSV_NII!CI54)))+(CSV_NII!DT54-CSV_NII!DL54)*((CSV_NII!CK54/CSV_NII!CI54)/(CSV_NII!CJ54+(CSV_NII!CK54/CSV_NII!CI54))))</f>
        <v>#DIV/0!</v>
      </c>
      <c r="EV54" s="1457" t="e">
        <f>CSV_NII!BA54*((CSV_NII!BM54-CSV_NII!BF54)*(CSV_NII!AE54/(CSV_NII!AE54+(CSV_NII!AF54/CSV_NII!AA54)))+(CSV_NII!BM54-CSV_NII!BG54)*((CSV_NII!AF54/CSV_NII!AA54)/(CSV_NII!AE54+(CSV_NII!AF54/CSV_NII!AA54))))+CSV_NII!DI54*((CSV_NII!DU54-CSV_NII!DN54)*(CSV_NII!CM54/(CSV_NII!CM54+(CSV_NII!CN54/CSV_NII!CI54)))+(CSV_NII!DU54-CSV_NII!DO54)*((CSV_NII!CN54/CSV_NII!CI54)/(CSV_NII!CM54+(CSV_NII!CN54/CSV_NII!CI54))))</f>
        <v>#DIV/0!</v>
      </c>
      <c r="EW54" s="1457" t="e">
        <f>CSV_NII!BB54*((CSV_NII!BN54-CSV_NII!BI54)*(CSV_NII!AH54/(CSV_NII!AH54+(CSV_NII!AI54/CSV_NII!AA54)))+(CSV_NII!BN54-CSV_NII!BJ54)*((CSV_NII!AI54/CSV_NII!AA54)/(CSV_NII!AH54+(CSV_NII!AI54/CSV_NII!AA54))))+CSV_NII!CU54*((CSV_NII!DG54-CSV_NII!DQ54)*(CSV_NII!CP54/(CSV_NII!CP54+(CSV_NII!CQ54/CSV_NII!CI54)))+(CSV_NII!DG54-CSV_NII!DR54)*((CSV_NII!CQ54/CSV_NII!CI54)/(CSV_NII!CP54+(CSV_NII!CQ54/CSV_NII!CI54))))</f>
        <v>#DIV/0!</v>
      </c>
      <c r="EX54" s="1457" t="str">
        <f t="shared" si="3"/>
        <v/>
      </c>
      <c r="EY54" s="1485" t="str">
        <f t="shared" si="4"/>
        <v/>
      </c>
      <c r="EZ54" s="1486" t="str">
        <f t="shared" si="5"/>
        <v/>
      </c>
    </row>
    <row r="55" spans="2:156" ht="12.75">
      <c r="B55" s="1395">
        <v>47</v>
      </c>
      <c r="C55" s="1467" t="s">
        <v>49</v>
      </c>
      <c r="D55" s="1467" t="s">
        <v>49</v>
      </c>
      <c r="E55" s="1467" t="s">
        <v>91</v>
      </c>
      <c r="F55" s="1468" t="s">
        <v>92</v>
      </c>
      <c r="G55" s="1468" t="s">
        <v>84</v>
      </c>
      <c r="H55" s="1468" t="s">
        <v>1180</v>
      </c>
      <c r="I55" s="1469" t="str">
        <f t="shared" si="0"/>
        <v>Liabilities - Deposits  - Non-financial corporations - term</v>
      </c>
      <c r="J55" s="1469" t="s">
        <v>925</v>
      </c>
      <c r="K55" s="1451"/>
      <c r="L55" s="1447"/>
      <c r="M55" s="1448"/>
      <c r="N55" s="1447"/>
      <c r="O55" s="1448"/>
      <c r="P55" s="2592"/>
      <c r="Q55" s="1370"/>
      <c r="R55" s="2589"/>
      <c r="S55" s="1451"/>
      <c r="T55" s="1447"/>
      <c r="U55" s="1447"/>
      <c r="V55" s="2434"/>
      <c r="W55" s="1370"/>
      <c r="X55" s="2589"/>
      <c r="Y55" s="1370"/>
      <c r="Z55" s="2589"/>
      <c r="AA55" s="1451"/>
      <c r="AB55" s="2582">
        <f t="shared" si="7"/>
        <v>0</v>
      </c>
      <c r="AC55" s="2582">
        <f t="shared" si="8"/>
        <v>0</v>
      </c>
      <c r="AD55" s="2583">
        <f t="shared" si="9"/>
        <v>0</v>
      </c>
      <c r="AE55" s="2584">
        <f t="shared" si="10"/>
        <v>0</v>
      </c>
      <c r="AF55" s="2582">
        <f t="shared" si="11"/>
        <v>0</v>
      </c>
      <c r="AG55" s="2585">
        <f t="shared" si="12"/>
        <v>0</v>
      </c>
      <c r="AH55" s="2584">
        <f t="shared" si="13"/>
        <v>0</v>
      </c>
      <c r="AI55" s="2582">
        <f t="shared" si="14"/>
        <v>0</v>
      </c>
      <c r="AJ55" s="2585">
        <f t="shared" si="15"/>
        <v>0</v>
      </c>
      <c r="AK55" s="1261"/>
      <c r="AL55" s="1453"/>
      <c r="AM55" s="2052"/>
      <c r="AN55" s="2586"/>
      <c r="AO55" s="1448"/>
      <c r="AP55" s="2579"/>
      <c r="AQ55" s="2586"/>
      <c r="AR55" s="1448"/>
      <c r="AS55" s="2588"/>
      <c r="AT55" s="2586"/>
      <c r="AU55" s="1450"/>
      <c r="AV55" s="2588"/>
      <c r="AW55" s="2607"/>
      <c r="AX55" s="1820"/>
      <c r="AY55" s="1819"/>
      <c r="AZ55" s="1261"/>
      <c r="BA55" s="1453"/>
      <c r="BB55" s="2052"/>
      <c r="BC55" s="2586"/>
      <c r="BD55" s="1448"/>
      <c r="BE55" s="2579"/>
      <c r="BF55" s="2586"/>
      <c r="BG55" s="1448"/>
      <c r="BH55" s="2588"/>
      <c r="BI55" s="2586"/>
      <c r="BJ55" s="1450"/>
      <c r="BK55" s="2588"/>
      <c r="BL55" s="2608"/>
      <c r="BM55" s="1820"/>
      <c r="BN55" s="1821"/>
      <c r="BO55" s="1370"/>
      <c r="BP55" s="1447"/>
      <c r="BQ55" s="1448"/>
      <c r="BR55" s="1447"/>
      <c r="BS55" s="1448"/>
      <c r="BT55" s="1452"/>
      <c r="BU55" s="2595"/>
      <c r="BV55" s="1370"/>
      <c r="BW55" s="2588"/>
      <c r="BX55" s="1370"/>
      <c r="BY55" s="1447"/>
      <c r="BZ55" s="1447"/>
      <c r="CA55" s="1449"/>
      <c r="CB55" s="2052"/>
      <c r="CC55" s="1370"/>
      <c r="CD55" s="1447"/>
      <c r="CE55" s="2052"/>
      <c r="CF55" s="1370"/>
      <c r="CG55" s="1447"/>
      <c r="CH55" s="2052"/>
      <c r="CI55" s="1481"/>
      <c r="CJ55" s="2582">
        <f t="shared" si="16"/>
        <v>0</v>
      </c>
      <c r="CK55" s="2582">
        <f t="shared" si="17"/>
        <v>0</v>
      </c>
      <c r="CL55" s="2585">
        <f t="shared" si="18"/>
        <v>0</v>
      </c>
      <c r="CM55" s="2584">
        <f t="shared" si="19"/>
        <v>0</v>
      </c>
      <c r="CN55" s="2582">
        <f t="shared" si="20"/>
        <v>0</v>
      </c>
      <c r="CO55" s="2585">
        <f t="shared" si="21"/>
        <v>0</v>
      </c>
      <c r="CP55" s="2584">
        <f t="shared" si="22"/>
        <v>0</v>
      </c>
      <c r="CQ55" s="2582">
        <f t="shared" si="23"/>
        <v>0</v>
      </c>
      <c r="CR55" s="2585">
        <f t="shared" si="24"/>
        <v>0</v>
      </c>
      <c r="CS55" s="1261"/>
      <c r="CT55" s="1453"/>
      <c r="CU55" s="2052"/>
      <c r="CV55" s="2586"/>
      <c r="CW55" s="1448"/>
      <c r="CX55" s="2579"/>
      <c r="CY55" s="2586"/>
      <c r="CZ55" s="1448"/>
      <c r="DA55" s="2588"/>
      <c r="DB55" s="2586"/>
      <c r="DC55" s="1450"/>
      <c r="DD55" s="2588"/>
      <c r="DE55" s="2610"/>
      <c r="DF55" s="1463"/>
      <c r="DG55" s="2611"/>
      <c r="DH55" s="1261"/>
      <c r="DI55" s="1453"/>
      <c r="DJ55" s="2052"/>
      <c r="DK55" s="2586"/>
      <c r="DL55" s="1448"/>
      <c r="DM55" s="2579"/>
      <c r="DN55" s="2586"/>
      <c r="DO55" s="1448"/>
      <c r="DP55" s="2588"/>
      <c r="DQ55" s="2586"/>
      <c r="DR55" s="1450"/>
      <c r="DS55" s="2588"/>
      <c r="DT55" s="2612"/>
      <c r="DU55" s="1464"/>
      <c r="DV55" s="1465"/>
      <c r="DW55" s="1454">
        <f>CSV_NII!AB55*CSV_NII!AN55+CSV_NII!CJ55*CSV_NII!CV55</f>
        <v>0</v>
      </c>
      <c r="DX55" s="1455">
        <f>CSV_NII!AC55*CSV_NII!AO55+CSV_NII!CK55*CSV_NII!CW55</f>
        <v>0</v>
      </c>
      <c r="DY55" s="1455">
        <f>CSV_NII!AD55*CSV_NII!AP55+CSV_NII!CL55*CSV_NII!CX55</f>
        <v>0</v>
      </c>
      <c r="DZ55" s="1455">
        <f>CSV_NII!AE55*CSV_NII!AQ55+CSV_NII!CM55*CSV_NII!CY55</f>
        <v>0</v>
      </c>
      <c r="EA55" s="1455">
        <f>CSV_NII!AF55*CSV_NII!AR55+CSV_NII!CN55*CSV_NII!CZ55</f>
        <v>0</v>
      </c>
      <c r="EB55" s="1455">
        <f>CSV_NII!AG55*CSV_NII!AS55+CSV_NII!CO55*CSV_NII!DA55</f>
        <v>0</v>
      </c>
      <c r="EC55" s="1455">
        <f>CSV_NII!AH55*CSV_NII!AT55+CSV_NII!CP55*CSV_NII!DB55</f>
        <v>0</v>
      </c>
      <c r="ED55" s="1455">
        <f>CSV_NII!AI55*CSV_NII!AU55+CSV_NII!CQ55*CSV_NII!DC55</f>
        <v>0</v>
      </c>
      <c r="EE55" s="1455">
        <f>CSV_NII!AJ55*CSV_NII!AV55+CSV_NII!CR55*CSV_NII!DD55</f>
        <v>0</v>
      </c>
      <c r="EF55" s="1455" t="e">
        <f>CSV_NII!AK55*((CSV_NII!AW55-CSV_NII!AN55)*(CSV_NII!AB55/(CSV_NII!AB55+(CSV_NII!AC55/CSV_NII!AA55)))+(CSV_NII!AW55-CSV_NII!AO55)*((CSV_NII!AC55/CSV_NII!AA55)/(CSV_NII!AB55+(CSV_NII!AC55/CSV_NII!AA55))))+CSV_NII!CS55*((CSV_NII!DE55-CSV_NII!CV55)*(CSV_NII!CJ55/(CSV_NII!CJ55+(CSV_NII!CK55/CSV_NII!CI55)))+(CSV_NII!DE55-CSV_NII!CW55)*((CSV_NII!CK55/CSV_NII!CI55)/(CSV_NII!CJ55+(CSV_NII!CK55/CSV_NII!CI55))))</f>
        <v>#DIV/0!</v>
      </c>
      <c r="EG55" s="1455" t="e">
        <f>CSV_NII!AL55*((CSV_NII!AX55-CSV_NII!AQ55)*(CSV_NII!AE55/(CSV_NII!AE55+(CSV_NII!AF55/CSV_NII!AA55)))+(CSV_NII!AX55-CSV_NII!AR55)*((CSV_NII!AF55/CSV_NII!AA55)/(CSV_NII!AE55+(CSV_NII!AF55/CSV_NII!AA55))))+CSV_NII!CT55*((CSV_NII!DF55-CSV_NII!CY55)*(CSV_NII!CM55/(CSV_NII!CM55+(CSV_NII!CN55/CSV_NII!CI55)))+(CSV_NII!DF55-CSV_NII!CZ55)*(CSV_NII!CN55/CSV_NII!CI55)/(CSV_NII!CM55+(CSV_NII!CN55/CSV_NII!CI55)))</f>
        <v>#DIV/0!</v>
      </c>
      <c r="EH55" s="1455" t="e">
        <f>CSV_NII!AM55*((CSV_NII!AY55-CSV_NII!AT55)*(CSV_NII!AH55/(CSV_NII!AH55+(CSV_NII!AI55/CSV_NII!AA55)))+(CSV_NII!AY55-CSV_NII!AU55)*((CSV_NII!AI55/CSV_NII!AA55)/(CSV_NII!AH55+(CSV_NII!AI55/CSV_NII!AA55))))+CSV_NII!CU55*((CSV_NII!DG55-CSV_NII!DB55)*(CSV_NII!CP55/(CSV_NII!CP55+(CSV_NII!CQ55/CSV_NII!CI55)))+(CSV_NII!DG55-CSV_NII!DC55)*((CSV_NII!CQ55/CSV_NII!CI55)/(CSV_NII!CP55+(CSV_NII!CQ55/CSV_NII!CI55))))</f>
        <v>#DIV/0!</v>
      </c>
      <c r="EI55" s="1455" t="str">
        <f t="shared" si="26"/>
        <v/>
      </c>
      <c r="EJ55" s="1455" t="str">
        <f t="shared" si="71"/>
        <v/>
      </c>
      <c r="EK55" s="1455" t="str">
        <f t="shared" si="2"/>
        <v/>
      </c>
      <c r="EL55" s="1455">
        <f>CSV_NII!AB55*CSV_NII!BC55+CSV_NII!CJ55*CSV_NII!DK55</f>
        <v>0</v>
      </c>
      <c r="EM55" s="1455">
        <f>CSV_NII!AC55*CSV_NII!BD55+CSV_NII!CK55*CSV_NII!DL55</f>
        <v>0</v>
      </c>
      <c r="EN55" s="1455">
        <f>CSV_NII!AD55*CSV_NII!BE55+CSV_NII!CL55*CSV_NII!DM55</f>
        <v>0</v>
      </c>
      <c r="EO55" s="1455">
        <f>CSV_NII!AE55*CSV_NII!BF55+CSV_NII!CM55*CSV_NII!DN55</f>
        <v>0</v>
      </c>
      <c r="EP55" s="1455">
        <f>CSV_NII!AF55*CSV_NII!BG55+CSV_NII!CN55*CSV_NII!DO55</f>
        <v>0</v>
      </c>
      <c r="EQ55" s="1455">
        <f>CSV_NII!AG55*CSV_NII!BH55+CSV_NII!CO55*CSV_NII!DP55</f>
        <v>0</v>
      </c>
      <c r="ER55" s="1455">
        <f>CSV_NII!AH55*CSV_NII!BI55+CSV_NII!CP55*CSV_NII!DQ55</f>
        <v>0</v>
      </c>
      <c r="ES55" s="1455">
        <f>CSV_NII!AI55*CSV_NII!BJ55+CSV_NII!CQ55*CSV_NII!DR55</f>
        <v>0</v>
      </c>
      <c r="ET55" s="1455">
        <f>CSV_NII!AJ55*CSV_NII!BK55+CSV_NII!CR55*CSV_NII!DS55</f>
        <v>0</v>
      </c>
      <c r="EU55" s="1455" t="e">
        <f>CSV_NII!AZ55*((CSV_NII!BL55-CSV_NII!BC55)*(CSV_NII!AB55/(CSV_NII!AB55+(CSV_NII!AC55/CSV_NII!AA55)))+(CSV_NII!BL55-CSV_NII!BD55)*((CSV_NII!AC55/CSV_NII!AA55)/(CSV_NII!AB55+(CSV_NII!AC55/CSV_NII!AA55))))+CSV_NII!DH55*((CSV_NII!DT55-CSV_NII!DK55)*(CSV_NII!CJ55/(CSV_NII!CJ55+(CSV_NII!CK55/CSV_NII!CI55)))+(CSV_NII!DT55-CSV_NII!DL55)*((CSV_NII!CK55/CSV_NII!CI55)/(CSV_NII!CJ55+(CSV_NII!CK55/CSV_NII!CI55))))</f>
        <v>#DIV/0!</v>
      </c>
      <c r="EV55" s="1455" t="e">
        <f>CSV_NII!BA55*((CSV_NII!BM55-CSV_NII!BF55)*(CSV_NII!AE55/(CSV_NII!AE55+(CSV_NII!AF55/CSV_NII!AA55)))+(CSV_NII!BM55-CSV_NII!BG55)*((CSV_NII!AF55/CSV_NII!AA55)/(CSV_NII!AE55+(CSV_NII!AF55/CSV_NII!AA55))))+CSV_NII!DI55*((CSV_NII!DU55-CSV_NII!DN55)*(CSV_NII!CM55/(CSV_NII!CM55+(CSV_NII!CN55/CSV_NII!CI55)))+(CSV_NII!DU55-CSV_NII!DO55)*((CSV_NII!CN55/CSV_NII!CI55)/(CSV_NII!CM55+(CSV_NII!CN55/CSV_NII!CI55))))</f>
        <v>#DIV/0!</v>
      </c>
      <c r="EW55" s="1455" t="e">
        <f>CSV_NII!BB55*((CSV_NII!BN55-CSV_NII!BI55)*(CSV_NII!AH55/(CSV_NII!AH55+(CSV_NII!AI55/CSV_NII!AA55)))+(CSV_NII!BN55-CSV_NII!BJ55)*((CSV_NII!AI55/CSV_NII!AA55)/(CSV_NII!AH55+(CSV_NII!AI55/CSV_NII!AA55))))+CSV_NII!CU55*((CSV_NII!DG55-CSV_NII!DQ55)*(CSV_NII!CP55/(CSV_NII!CP55+(CSV_NII!CQ55/CSV_NII!CI55)))+(CSV_NII!DG55-CSV_NII!DR55)*((CSV_NII!CQ55/CSV_NII!CI55)/(CSV_NII!CP55+(CSV_NII!CQ55/CSV_NII!CI55))))</f>
        <v>#DIV/0!</v>
      </c>
      <c r="EX55" s="1457" t="str">
        <f t="shared" si="3"/>
        <v/>
      </c>
      <c r="EY55" s="1485" t="str">
        <f t="shared" si="4"/>
        <v/>
      </c>
      <c r="EZ55" s="1486" t="str">
        <f t="shared" si="5"/>
        <v/>
      </c>
    </row>
    <row r="56" spans="2:156" ht="13.5" thickBot="1">
      <c r="B56" s="1395">
        <v>48</v>
      </c>
      <c r="C56" s="1467" t="s">
        <v>49</v>
      </c>
      <c r="D56" s="1467" t="s">
        <v>49</v>
      </c>
      <c r="E56" s="1467" t="s">
        <v>91</v>
      </c>
      <c r="F56" s="1468" t="s">
        <v>92</v>
      </c>
      <c r="G56" s="1468" t="s">
        <v>84</v>
      </c>
      <c r="H56" s="1468" t="s">
        <v>1180</v>
      </c>
      <c r="I56" s="1469" t="str">
        <f t="shared" si="0"/>
        <v>Liabilities - Deposits  - Non-financial corporations - term</v>
      </c>
      <c r="J56" s="1469" t="s">
        <v>82</v>
      </c>
      <c r="K56" s="1466">
        <f>K55</f>
        <v>0</v>
      </c>
      <c r="L56" s="1466">
        <f>L55</f>
        <v>0</v>
      </c>
      <c r="M56" s="1450"/>
      <c r="N56" s="1466">
        <f>N55</f>
        <v>0</v>
      </c>
      <c r="O56" s="1450"/>
      <c r="P56" s="2577">
        <f>P55</f>
        <v>0</v>
      </c>
      <c r="Q56" s="2578">
        <f>Q55</f>
        <v>0</v>
      </c>
      <c r="R56" s="2589"/>
      <c r="S56" s="1466">
        <f>S55</f>
        <v>0</v>
      </c>
      <c r="T56" s="1244">
        <f t="shared" ref="T56:AA56" si="79">T55</f>
        <v>0</v>
      </c>
      <c r="U56" s="1244">
        <f t="shared" si="79"/>
        <v>0</v>
      </c>
      <c r="V56" s="2580">
        <f t="shared" si="79"/>
        <v>0</v>
      </c>
      <c r="W56" s="2578">
        <f t="shared" si="79"/>
        <v>0</v>
      </c>
      <c r="X56" s="2581">
        <f t="shared" si="79"/>
        <v>0</v>
      </c>
      <c r="Y56" s="2578">
        <f t="shared" si="79"/>
        <v>0</v>
      </c>
      <c r="Z56" s="2581">
        <f t="shared" si="79"/>
        <v>0</v>
      </c>
      <c r="AA56" s="1466">
        <f t="shared" si="79"/>
        <v>0</v>
      </c>
      <c r="AB56" s="2582">
        <f t="shared" si="7"/>
        <v>0</v>
      </c>
      <c r="AC56" s="2582">
        <f t="shared" si="8"/>
        <v>0</v>
      </c>
      <c r="AD56" s="2583">
        <f t="shared" si="9"/>
        <v>0</v>
      </c>
      <c r="AE56" s="2584">
        <f t="shared" si="10"/>
        <v>0</v>
      </c>
      <c r="AF56" s="2582">
        <f t="shared" si="11"/>
        <v>0</v>
      </c>
      <c r="AG56" s="2585">
        <f t="shared" si="12"/>
        <v>0</v>
      </c>
      <c r="AH56" s="2584">
        <f t="shared" si="13"/>
        <v>0</v>
      </c>
      <c r="AI56" s="2582">
        <f t="shared" si="14"/>
        <v>0</v>
      </c>
      <c r="AJ56" s="2585">
        <f t="shared" si="15"/>
        <v>0</v>
      </c>
      <c r="AK56" s="1261"/>
      <c r="AL56" s="1453"/>
      <c r="AM56" s="2052"/>
      <c r="AN56" s="2586"/>
      <c r="AO56" s="1447"/>
      <c r="AP56" s="2589"/>
      <c r="AQ56" s="2586"/>
      <c r="AR56" s="1447"/>
      <c r="AS56" s="2589"/>
      <c r="AT56" s="2586"/>
      <c r="AU56" s="1447"/>
      <c r="AV56" s="2589"/>
      <c r="AW56" s="2607"/>
      <c r="AX56" s="1820"/>
      <c r="AY56" s="1819"/>
      <c r="AZ56" s="1261"/>
      <c r="BA56" s="1453"/>
      <c r="BB56" s="2052"/>
      <c r="BC56" s="2586"/>
      <c r="BD56" s="1447"/>
      <c r="BE56" s="2589"/>
      <c r="BF56" s="2586"/>
      <c r="BG56" s="1447"/>
      <c r="BH56" s="2589"/>
      <c r="BI56" s="2586"/>
      <c r="BJ56" s="1447"/>
      <c r="BK56" s="2589"/>
      <c r="BL56" s="2608"/>
      <c r="BM56" s="1820"/>
      <c r="BN56" s="1821"/>
      <c r="BO56" s="2578">
        <f>BO55</f>
        <v>0</v>
      </c>
      <c r="BP56" s="1244">
        <f>BP55</f>
        <v>0</v>
      </c>
      <c r="BQ56" s="1448"/>
      <c r="BR56" s="1244">
        <f>BR55</f>
        <v>0</v>
      </c>
      <c r="BS56" s="1450"/>
      <c r="BT56" s="1822"/>
      <c r="BU56" s="2609"/>
      <c r="BV56" s="2578">
        <f>BV55</f>
        <v>0</v>
      </c>
      <c r="BW56" s="2588"/>
      <c r="BX56" s="1370"/>
      <c r="BY56" s="1244">
        <f>BX56</f>
        <v>0</v>
      </c>
      <c r="BZ56" s="1453"/>
      <c r="CA56" s="1453"/>
      <c r="CB56" s="2589"/>
      <c r="CC56" s="1453"/>
      <c r="CD56" s="1453"/>
      <c r="CE56" s="2589"/>
      <c r="CF56" s="1453"/>
      <c r="CG56" s="1453"/>
      <c r="CH56" s="2589"/>
      <c r="CI56" s="1481"/>
      <c r="CJ56" s="2582">
        <f t="shared" si="16"/>
        <v>0</v>
      </c>
      <c r="CK56" s="2582">
        <f t="shared" si="17"/>
        <v>0</v>
      </c>
      <c r="CL56" s="2585">
        <f t="shared" si="18"/>
        <v>0</v>
      </c>
      <c r="CM56" s="2584">
        <f t="shared" si="19"/>
        <v>0</v>
      </c>
      <c r="CN56" s="2582">
        <f t="shared" si="20"/>
        <v>0</v>
      </c>
      <c r="CO56" s="2585">
        <f t="shared" si="21"/>
        <v>0</v>
      </c>
      <c r="CP56" s="2584">
        <f t="shared" si="22"/>
        <v>0</v>
      </c>
      <c r="CQ56" s="2582">
        <f t="shared" si="23"/>
        <v>0</v>
      </c>
      <c r="CR56" s="2585">
        <f t="shared" si="24"/>
        <v>0</v>
      </c>
      <c r="CS56" s="1261"/>
      <c r="CT56" s="1453"/>
      <c r="CU56" s="2052"/>
      <c r="CV56" s="2586"/>
      <c r="CW56" s="1450"/>
      <c r="CX56" s="2588"/>
      <c r="CY56" s="2586"/>
      <c r="CZ56" s="1450"/>
      <c r="DA56" s="2588"/>
      <c r="DB56" s="2586"/>
      <c r="DC56" s="1450"/>
      <c r="DD56" s="2588"/>
      <c r="DE56" s="2610"/>
      <c r="DF56" s="1463"/>
      <c r="DG56" s="2611"/>
      <c r="DH56" s="1261"/>
      <c r="DI56" s="1453"/>
      <c r="DJ56" s="2052"/>
      <c r="DK56" s="2586"/>
      <c r="DL56" s="1450"/>
      <c r="DM56" s="2588"/>
      <c r="DN56" s="2586"/>
      <c r="DO56" s="1450"/>
      <c r="DP56" s="2588"/>
      <c r="DQ56" s="2586"/>
      <c r="DR56" s="1450"/>
      <c r="DS56" s="2588"/>
      <c r="DT56" s="2612"/>
      <c r="DU56" s="1464"/>
      <c r="DV56" s="1465"/>
      <c r="DW56" s="1456">
        <f>CSV_NII!AB56*CSV_NII!AN56+CSV_NII!CJ56*CSV_NII!CV56</f>
        <v>0</v>
      </c>
      <c r="DX56" s="1457">
        <f>CSV_NII!AC56*CSV_NII!AO56+CSV_NII!CK56*CSV_NII!CW56</f>
        <v>0</v>
      </c>
      <c r="DY56" s="1457">
        <f>CSV_NII!AD56*CSV_NII!AP56+CSV_NII!CL56*CSV_NII!CX56</f>
        <v>0</v>
      </c>
      <c r="DZ56" s="1457">
        <f>CSV_NII!AE56*CSV_NII!AQ56+CSV_NII!CM56*CSV_NII!CY56</f>
        <v>0</v>
      </c>
      <c r="EA56" s="1457">
        <f>CSV_NII!AF56*CSV_NII!AR56+CSV_NII!CN56*CSV_NII!CZ56</f>
        <v>0</v>
      </c>
      <c r="EB56" s="1457">
        <f>CSV_NII!AG56*CSV_NII!AS56+CSV_NII!CO56*CSV_NII!DA56</f>
        <v>0</v>
      </c>
      <c r="EC56" s="1457">
        <f>CSV_NII!AH56*CSV_NII!AT56+CSV_NII!CP56*CSV_NII!DB56</f>
        <v>0</v>
      </c>
      <c r="ED56" s="1457">
        <f>CSV_NII!AI56*CSV_NII!AU56+CSV_NII!CQ56*CSV_NII!DC56</f>
        <v>0</v>
      </c>
      <c r="EE56" s="1457">
        <f>CSV_NII!AJ56*CSV_NII!AV56+CSV_NII!CR56*CSV_NII!DD56</f>
        <v>0</v>
      </c>
      <c r="EF56" s="1457" t="e">
        <f>CSV_NII!AK56*((CSV_NII!AW56-CSV_NII!AN56)*(CSV_NII!AB56/(CSV_NII!AB56+(CSV_NII!AC56/CSV_NII!AA56)))+(CSV_NII!AW56-CSV_NII!AO56)*((CSV_NII!AC56/CSV_NII!AA56)/(CSV_NII!AB56+(CSV_NII!AC56/CSV_NII!AA56))))+CSV_NII!CS56*((CSV_NII!DE56-CSV_NII!CV56)*(CSV_NII!CJ56/(CSV_NII!CJ56+(CSV_NII!CK56/CSV_NII!CI56)))+(CSV_NII!DE56-CSV_NII!CW56)*((CSV_NII!CK56/CSV_NII!CI56)/(CSV_NII!CJ56+(CSV_NII!CK56/CSV_NII!CI56))))</f>
        <v>#DIV/0!</v>
      </c>
      <c r="EG56" s="1457" t="e">
        <f>CSV_NII!AL56*((CSV_NII!AX56-CSV_NII!AQ56)*(CSV_NII!AE56/(CSV_NII!AE56+(CSV_NII!AF56/CSV_NII!AA56)))+(CSV_NII!AX56-CSV_NII!AR56)*((CSV_NII!AF56/CSV_NII!AA56)/(CSV_NII!AE56+(CSV_NII!AF56/CSV_NII!AA56))))+CSV_NII!CT56*((CSV_NII!DF56-CSV_NII!CY56)*(CSV_NII!CM56/(CSV_NII!CM56+(CSV_NII!CN56/CSV_NII!CI56)))+(CSV_NII!DF56-CSV_NII!CZ56)*(CSV_NII!CN56/CSV_NII!CI56)/(CSV_NII!CM56+(CSV_NII!CN56/CSV_NII!CI56)))</f>
        <v>#DIV/0!</v>
      </c>
      <c r="EH56" s="1457" t="e">
        <f>CSV_NII!AM56*((CSV_NII!AY56-CSV_NII!AT56)*(CSV_NII!AH56/(CSV_NII!AH56+(CSV_NII!AI56/CSV_NII!AA56)))+(CSV_NII!AY56-CSV_NII!AU56)*((CSV_NII!AI56/CSV_NII!AA56)/(CSV_NII!AH56+(CSV_NII!AI56/CSV_NII!AA56))))+CSV_NII!CU56*((CSV_NII!DG56-CSV_NII!DB56)*(CSV_NII!CP56/(CSV_NII!CP56+(CSV_NII!CQ56/CSV_NII!CI56)))+(CSV_NII!DG56-CSV_NII!DC56)*((CSV_NII!CQ56/CSV_NII!CI56)/(CSV_NII!CP56+(CSV_NII!CQ56/CSV_NII!CI56))))</f>
        <v>#DIV/0!</v>
      </c>
      <c r="EI56" s="1457" t="str">
        <f t="shared" si="26"/>
        <v/>
      </c>
      <c r="EJ56" s="1457" t="str">
        <f t="shared" si="71"/>
        <v/>
      </c>
      <c r="EK56" s="1457" t="str">
        <f t="shared" si="2"/>
        <v/>
      </c>
      <c r="EL56" s="1457">
        <f>CSV_NII!AB56*CSV_NII!BC56+CSV_NII!CJ56*CSV_NII!DK56</f>
        <v>0</v>
      </c>
      <c r="EM56" s="1457">
        <f>CSV_NII!AC56*CSV_NII!BD56+CSV_NII!CK56*CSV_NII!DL56</f>
        <v>0</v>
      </c>
      <c r="EN56" s="1457">
        <f>CSV_NII!AD56*CSV_NII!BE56+CSV_NII!CL56*CSV_NII!DM56</f>
        <v>0</v>
      </c>
      <c r="EO56" s="1457">
        <f>CSV_NII!AE56*CSV_NII!BF56+CSV_NII!CM56*CSV_NII!DN56</f>
        <v>0</v>
      </c>
      <c r="EP56" s="1457">
        <f>CSV_NII!AF56*CSV_NII!BG56+CSV_NII!CN56*CSV_NII!DO56</f>
        <v>0</v>
      </c>
      <c r="EQ56" s="1457">
        <f>CSV_NII!AG56*CSV_NII!BH56+CSV_NII!CO56*CSV_NII!DP56</f>
        <v>0</v>
      </c>
      <c r="ER56" s="1457">
        <f>CSV_NII!AH56*CSV_NII!BI56+CSV_NII!CP56*CSV_NII!DQ56</f>
        <v>0</v>
      </c>
      <c r="ES56" s="1457">
        <f>CSV_NII!AI56*CSV_NII!BJ56+CSV_NII!CQ56*CSV_NII!DR56</f>
        <v>0</v>
      </c>
      <c r="ET56" s="1457">
        <f>CSV_NII!AJ56*CSV_NII!BK56+CSV_NII!CR56*CSV_NII!DS56</f>
        <v>0</v>
      </c>
      <c r="EU56" s="1457" t="e">
        <f>CSV_NII!AZ56*((CSV_NII!BL56-CSV_NII!BC56)*(CSV_NII!AB56/(CSV_NII!AB56+(CSV_NII!AC56/CSV_NII!AA56)))+(CSV_NII!BL56-CSV_NII!BD56)*((CSV_NII!AC56/CSV_NII!AA56)/(CSV_NII!AB56+(CSV_NII!AC56/CSV_NII!AA56))))+CSV_NII!DH56*((CSV_NII!DT56-CSV_NII!DK56)*(CSV_NII!CJ56/(CSV_NII!CJ56+(CSV_NII!CK56/CSV_NII!CI56)))+(CSV_NII!DT56-CSV_NII!DL56)*((CSV_NII!CK56/CSV_NII!CI56)/(CSV_NII!CJ56+(CSV_NII!CK56/CSV_NII!CI56))))</f>
        <v>#DIV/0!</v>
      </c>
      <c r="EV56" s="1457" t="e">
        <f>CSV_NII!BA56*((CSV_NII!BM56-CSV_NII!BF56)*(CSV_NII!AE56/(CSV_NII!AE56+(CSV_NII!AF56/CSV_NII!AA56)))+(CSV_NII!BM56-CSV_NII!BG56)*((CSV_NII!AF56/CSV_NII!AA56)/(CSV_NII!AE56+(CSV_NII!AF56/CSV_NII!AA56))))+CSV_NII!DI56*((CSV_NII!DU56-CSV_NII!DN56)*(CSV_NII!CM56/(CSV_NII!CM56+(CSV_NII!CN56/CSV_NII!CI56)))+(CSV_NII!DU56-CSV_NII!DO56)*((CSV_NII!CN56/CSV_NII!CI56)/(CSV_NII!CM56+(CSV_NII!CN56/CSV_NII!CI56))))</f>
        <v>#DIV/0!</v>
      </c>
      <c r="EW56" s="1457" t="e">
        <f>CSV_NII!BB56*((CSV_NII!BN56-CSV_NII!BI56)*(CSV_NII!AH56/(CSV_NII!AH56+(CSV_NII!AI56/CSV_NII!AA56)))+(CSV_NII!BN56-CSV_NII!BJ56)*((CSV_NII!AI56/CSV_NII!AA56)/(CSV_NII!AH56+(CSV_NII!AI56/CSV_NII!AA56))))+CSV_NII!CU56*((CSV_NII!DG56-CSV_NII!DQ56)*(CSV_NII!CP56/(CSV_NII!CP56+(CSV_NII!CQ56/CSV_NII!CI56)))+(CSV_NII!DG56-CSV_NII!DR56)*((CSV_NII!CQ56/CSV_NII!CI56)/(CSV_NII!CP56+(CSV_NII!CQ56/CSV_NII!CI56))))</f>
        <v>#DIV/0!</v>
      </c>
      <c r="EX56" s="1457" t="str">
        <f t="shared" si="3"/>
        <v/>
      </c>
      <c r="EY56" s="1485" t="str">
        <f t="shared" si="4"/>
        <v/>
      </c>
      <c r="EZ56" s="1486" t="str">
        <f t="shared" si="5"/>
        <v/>
      </c>
    </row>
    <row r="57" spans="2:156" ht="12.75">
      <c r="B57" s="1395">
        <v>49</v>
      </c>
      <c r="C57" s="1467" t="s">
        <v>49</v>
      </c>
      <c r="D57" s="1467" t="s">
        <v>49</v>
      </c>
      <c r="E57" s="1467" t="s">
        <v>91</v>
      </c>
      <c r="F57" s="1468" t="s">
        <v>92</v>
      </c>
      <c r="G57" s="1468" t="s">
        <v>93</v>
      </c>
      <c r="H57" s="1468" t="s">
        <v>1179</v>
      </c>
      <c r="I57" s="1469" t="str">
        <f t="shared" si="0"/>
        <v>Liabilities - Deposits  - Households - sight</v>
      </c>
      <c r="J57" s="1469" t="s">
        <v>925</v>
      </c>
      <c r="K57" s="1451"/>
      <c r="L57" s="1447"/>
      <c r="M57" s="1448"/>
      <c r="N57" s="1447"/>
      <c r="O57" s="1448"/>
      <c r="P57" s="2592"/>
      <c r="Q57" s="1370"/>
      <c r="R57" s="2589"/>
      <c r="S57" s="1451"/>
      <c r="T57" s="1447"/>
      <c r="U57" s="1447"/>
      <c r="V57" s="2434"/>
      <c r="W57" s="1370"/>
      <c r="X57" s="2589"/>
      <c r="Y57" s="1370"/>
      <c r="Z57" s="2589"/>
      <c r="AA57" s="1451"/>
      <c r="AB57" s="2582">
        <f t="shared" si="7"/>
        <v>0</v>
      </c>
      <c r="AC57" s="2582">
        <f t="shared" si="8"/>
        <v>0</v>
      </c>
      <c r="AD57" s="2583">
        <f t="shared" si="9"/>
        <v>0</v>
      </c>
      <c r="AE57" s="2584">
        <f t="shared" si="10"/>
        <v>0</v>
      </c>
      <c r="AF57" s="2582">
        <f t="shared" si="11"/>
        <v>0</v>
      </c>
      <c r="AG57" s="2585">
        <f t="shared" si="12"/>
        <v>0</v>
      </c>
      <c r="AH57" s="2584">
        <f t="shared" si="13"/>
        <v>0</v>
      </c>
      <c r="AI57" s="2582">
        <f t="shared" si="14"/>
        <v>0</v>
      </c>
      <c r="AJ57" s="2585">
        <f t="shared" si="15"/>
        <v>0</v>
      </c>
      <c r="AK57" s="1261"/>
      <c r="AL57" s="1453"/>
      <c r="AM57" s="2052"/>
      <c r="AN57" s="2586"/>
      <c r="AO57" s="1448"/>
      <c r="AP57" s="2579"/>
      <c r="AQ57" s="2586"/>
      <c r="AR57" s="1448"/>
      <c r="AS57" s="2588"/>
      <c r="AT57" s="2586"/>
      <c r="AU57" s="1450"/>
      <c r="AV57" s="2588"/>
      <c r="AW57" s="2607"/>
      <c r="AX57" s="1820"/>
      <c r="AY57" s="1819"/>
      <c r="AZ57" s="1261"/>
      <c r="BA57" s="1453"/>
      <c r="BB57" s="2052"/>
      <c r="BC57" s="2586"/>
      <c r="BD57" s="1448"/>
      <c r="BE57" s="2579"/>
      <c r="BF57" s="2586"/>
      <c r="BG57" s="1448"/>
      <c r="BH57" s="2588"/>
      <c r="BI57" s="2586"/>
      <c r="BJ57" s="1450"/>
      <c r="BK57" s="2588"/>
      <c r="BL57" s="2608"/>
      <c r="BM57" s="1820"/>
      <c r="BN57" s="1821"/>
      <c r="BO57" s="1370"/>
      <c r="BP57" s="1447"/>
      <c r="BQ57" s="1448"/>
      <c r="BR57" s="1447"/>
      <c r="BS57" s="1448"/>
      <c r="BT57" s="1452"/>
      <c r="BU57" s="2595"/>
      <c r="BV57" s="1370"/>
      <c r="BW57" s="2588"/>
      <c r="BX57" s="1370"/>
      <c r="BY57" s="1447"/>
      <c r="BZ57" s="1447"/>
      <c r="CA57" s="1449"/>
      <c r="CB57" s="2052"/>
      <c r="CC57" s="1370"/>
      <c r="CD57" s="1447"/>
      <c r="CE57" s="2052"/>
      <c r="CF57" s="1370"/>
      <c r="CG57" s="1447"/>
      <c r="CH57" s="2052"/>
      <c r="CI57" s="1481"/>
      <c r="CJ57" s="2582">
        <f t="shared" si="16"/>
        <v>0</v>
      </c>
      <c r="CK57" s="2582">
        <f t="shared" si="17"/>
        <v>0</v>
      </c>
      <c r="CL57" s="2585">
        <f t="shared" si="18"/>
        <v>0</v>
      </c>
      <c r="CM57" s="2584">
        <f t="shared" si="19"/>
        <v>0</v>
      </c>
      <c r="CN57" s="2582">
        <f t="shared" si="20"/>
        <v>0</v>
      </c>
      <c r="CO57" s="2585">
        <f t="shared" si="21"/>
        <v>0</v>
      </c>
      <c r="CP57" s="2584">
        <f t="shared" si="22"/>
        <v>0</v>
      </c>
      <c r="CQ57" s="2582">
        <f t="shared" si="23"/>
        <v>0</v>
      </c>
      <c r="CR57" s="2585">
        <f t="shared" si="24"/>
        <v>0</v>
      </c>
      <c r="CS57" s="1261"/>
      <c r="CT57" s="1453"/>
      <c r="CU57" s="2052"/>
      <c r="CV57" s="2586"/>
      <c r="CW57" s="1448"/>
      <c r="CX57" s="2579"/>
      <c r="CY57" s="2586"/>
      <c r="CZ57" s="1448"/>
      <c r="DA57" s="2588"/>
      <c r="DB57" s="2586"/>
      <c r="DC57" s="1450"/>
      <c r="DD57" s="2588"/>
      <c r="DE57" s="2610"/>
      <c r="DF57" s="1463"/>
      <c r="DG57" s="2611"/>
      <c r="DH57" s="1261"/>
      <c r="DI57" s="1453"/>
      <c r="DJ57" s="2052"/>
      <c r="DK57" s="2586"/>
      <c r="DL57" s="1448"/>
      <c r="DM57" s="2579"/>
      <c r="DN57" s="2586"/>
      <c r="DO57" s="1448"/>
      <c r="DP57" s="2588"/>
      <c r="DQ57" s="2586"/>
      <c r="DR57" s="1450"/>
      <c r="DS57" s="2588"/>
      <c r="DT57" s="2612"/>
      <c r="DU57" s="1464"/>
      <c r="DV57" s="1465"/>
      <c r="DW57" s="1454">
        <f>CSV_NII!AB57*CSV_NII!AN57+CSV_NII!CJ57*CSV_NII!CV57</f>
        <v>0</v>
      </c>
      <c r="DX57" s="1455">
        <f>CSV_NII!AC57*CSV_NII!AO57+CSV_NII!CK57*CSV_NII!CW57</f>
        <v>0</v>
      </c>
      <c r="DY57" s="1455">
        <f>CSV_NII!AD57*CSV_NII!AP57+CSV_NII!CL57*CSV_NII!CX57</f>
        <v>0</v>
      </c>
      <c r="DZ57" s="1455">
        <f>CSV_NII!AE57*CSV_NII!AQ57+CSV_NII!CM57*CSV_NII!CY57</f>
        <v>0</v>
      </c>
      <c r="EA57" s="1455">
        <f>CSV_NII!AF57*CSV_NII!AR57+CSV_NII!CN57*CSV_NII!CZ57</f>
        <v>0</v>
      </c>
      <c r="EB57" s="1455">
        <f>CSV_NII!AG57*CSV_NII!AS57+CSV_NII!CO57*CSV_NII!DA57</f>
        <v>0</v>
      </c>
      <c r="EC57" s="1455">
        <f>CSV_NII!AH57*CSV_NII!AT57+CSV_NII!CP57*CSV_NII!DB57</f>
        <v>0</v>
      </c>
      <c r="ED57" s="1455">
        <f>CSV_NII!AI57*CSV_NII!AU57+CSV_NII!CQ57*CSV_NII!DC57</f>
        <v>0</v>
      </c>
      <c r="EE57" s="1455">
        <f>CSV_NII!AJ57*CSV_NII!AV57+CSV_NII!CR57*CSV_NII!DD57</f>
        <v>0</v>
      </c>
      <c r="EF57" s="1455" t="e">
        <f>CSV_NII!AK57*((CSV_NII!AW57-CSV_NII!AN57)*(CSV_NII!AB57/(CSV_NII!AB57+(CSV_NII!AC57/CSV_NII!AA57)))+(CSV_NII!AW57-CSV_NII!AO57)*((CSV_NII!AC57/CSV_NII!AA57)/(CSV_NII!AB57+(CSV_NII!AC57/CSV_NII!AA57))))+CSV_NII!CS57*((CSV_NII!DE57-CSV_NII!CV57)*(CSV_NII!CJ57/(CSV_NII!CJ57+(CSV_NII!CK57/CSV_NII!CI57)))+(CSV_NII!DE57-CSV_NII!CW57)*((CSV_NII!CK57/CSV_NII!CI57)/(CSV_NII!CJ57+(CSV_NII!CK57/CSV_NII!CI57))))</f>
        <v>#DIV/0!</v>
      </c>
      <c r="EG57" s="1455" t="e">
        <f>CSV_NII!AL57*((CSV_NII!AX57-CSV_NII!AQ57)*(CSV_NII!AE57/(CSV_NII!AE57+(CSV_NII!AF57/CSV_NII!AA57)))+(CSV_NII!AX57-CSV_NII!AR57)*((CSV_NII!AF57/CSV_NII!AA57)/(CSV_NII!AE57+(CSV_NII!AF57/CSV_NII!AA57))))+CSV_NII!CT57*((CSV_NII!DF57-CSV_NII!CY57)*(CSV_NII!CM57/(CSV_NII!CM57+(CSV_NII!CN57/CSV_NII!CI57)))+(CSV_NII!DF57-CSV_NII!CZ57)*(CSV_NII!CN57/CSV_NII!CI57)/(CSV_NII!CM57+(CSV_NII!CN57/CSV_NII!CI57)))</f>
        <v>#DIV/0!</v>
      </c>
      <c r="EH57" s="1455" t="e">
        <f>CSV_NII!AM57*((CSV_NII!AY57-CSV_NII!AT57)*(CSV_NII!AH57/(CSV_NII!AH57+(CSV_NII!AI57/CSV_NII!AA57)))+(CSV_NII!AY57-CSV_NII!AU57)*((CSV_NII!AI57/CSV_NII!AA57)/(CSV_NII!AH57+(CSV_NII!AI57/CSV_NII!AA57))))+CSV_NII!CU57*((CSV_NII!DG57-CSV_NII!DB57)*(CSV_NII!CP57/(CSV_NII!CP57+(CSV_NII!CQ57/CSV_NII!CI57)))+(CSV_NII!DG57-CSV_NII!DC57)*((CSV_NII!CQ57/CSV_NII!CI57)/(CSV_NII!CP57+(CSV_NII!CQ57/CSV_NII!CI57))))</f>
        <v>#DIV/0!</v>
      </c>
      <c r="EI57" s="1455" t="str">
        <f t="shared" si="26"/>
        <v/>
      </c>
      <c r="EJ57" s="1455" t="str">
        <f t="shared" si="71"/>
        <v/>
      </c>
      <c r="EK57" s="1455" t="str">
        <f t="shared" si="2"/>
        <v/>
      </c>
      <c r="EL57" s="1455">
        <f>CSV_NII!AB57*CSV_NII!BC57+CSV_NII!CJ57*CSV_NII!DK57</f>
        <v>0</v>
      </c>
      <c r="EM57" s="1455">
        <f>CSV_NII!AC57*CSV_NII!BD57+CSV_NII!CK57*CSV_NII!DL57</f>
        <v>0</v>
      </c>
      <c r="EN57" s="1455">
        <f>CSV_NII!AD57*CSV_NII!BE57+CSV_NII!CL57*CSV_NII!DM57</f>
        <v>0</v>
      </c>
      <c r="EO57" s="1455">
        <f>CSV_NII!AE57*CSV_NII!BF57+CSV_NII!CM57*CSV_NII!DN57</f>
        <v>0</v>
      </c>
      <c r="EP57" s="1455">
        <f>CSV_NII!AF57*CSV_NII!BG57+CSV_NII!CN57*CSV_NII!DO57</f>
        <v>0</v>
      </c>
      <c r="EQ57" s="1455">
        <f>CSV_NII!AG57*CSV_NII!BH57+CSV_NII!CO57*CSV_NII!DP57</f>
        <v>0</v>
      </c>
      <c r="ER57" s="1455">
        <f>CSV_NII!AH57*CSV_NII!BI57+CSV_NII!CP57*CSV_NII!DQ57</f>
        <v>0</v>
      </c>
      <c r="ES57" s="1455">
        <f>CSV_NII!AI57*CSV_NII!BJ57+CSV_NII!CQ57*CSV_NII!DR57</f>
        <v>0</v>
      </c>
      <c r="ET57" s="1455">
        <f>CSV_NII!AJ57*CSV_NII!BK57+CSV_NII!CR57*CSV_NII!DS57</f>
        <v>0</v>
      </c>
      <c r="EU57" s="1455" t="e">
        <f>CSV_NII!AZ57*((CSV_NII!BL57-CSV_NII!BC57)*(CSV_NII!AB57/(CSV_NII!AB57+(CSV_NII!AC57/CSV_NII!AA57)))+(CSV_NII!BL57-CSV_NII!BD57)*((CSV_NII!AC57/CSV_NII!AA57)/(CSV_NII!AB57+(CSV_NII!AC57/CSV_NII!AA57))))+CSV_NII!DH57*((CSV_NII!DT57-CSV_NII!DK57)*(CSV_NII!CJ57/(CSV_NII!CJ57+(CSV_NII!CK57/CSV_NII!CI57)))+(CSV_NII!DT57-CSV_NII!DL57)*((CSV_NII!CK57/CSV_NII!CI57)/(CSV_NII!CJ57+(CSV_NII!CK57/CSV_NII!CI57))))</f>
        <v>#DIV/0!</v>
      </c>
      <c r="EV57" s="1455" t="e">
        <f>CSV_NII!BA57*((CSV_NII!BM57-CSV_NII!BF57)*(CSV_NII!AE57/(CSV_NII!AE57+(CSV_NII!AF57/CSV_NII!AA57)))+(CSV_NII!BM57-CSV_NII!BG57)*((CSV_NII!AF57/CSV_NII!AA57)/(CSV_NII!AE57+(CSV_NII!AF57/CSV_NII!AA57))))+CSV_NII!DI57*((CSV_NII!DU57-CSV_NII!DN57)*(CSV_NII!CM57/(CSV_NII!CM57+(CSV_NII!CN57/CSV_NII!CI57)))+(CSV_NII!DU57-CSV_NII!DO57)*((CSV_NII!CN57/CSV_NII!CI57)/(CSV_NII!CM57+(CSV_NII!CN57/CSV_NII!CI57))))</f>
        <v>#DIV/0!</v>
      </c>
      <c r="EW57" s="1455" t="e">
        <f>CSV_NII!BB57*((CSV_NII!BN57-CSV_NII!BI57)*(CSV_NII!AH57/(CSV_NII!AH57+(CSV_NII!AI57/CSV_NII!AA57)))+(CSV_NII!BN57-CSV_NII!BJ57)*((CSV_NII!AI57/CSV_NII!AA57)/(CSV_NII!AH57+(CSV_NII!AI57/CSV_NII!AA57))))+CSV_NII!CU57*((CSV_NII!DG57-CSV_NII!DQ57)*(CSV_NII!CP57/(CSV_NII!CP57+(CSV_NII!CQ57/CSV_NII!CI57)))+(CSV_NII!DG57-CSV_NII!DR57)*((CSV_NII!CQ57/CSV_NII!CI57)/(CSV_NII!CP57+(CSV_NII!CQ57/CSV_NII!CI57))))</f>
        <v>#DIV/0!</v>
      </c>
      <c r="EX57" s="1457" t="str">
        <f t="shared" si="3"/>
        <v/>
      </c>
      <c r="EY57" s="1485" t="str">
        <f t="shared" si="4"/>
        <v/>
      </c>
      <c r="EZ57" s="1486" t="str">
        <f t="shared" si="5"/>
        <v/>
      </c>
    </row>
    <row r="58" spans="2:156" ht="13.5" thickBot="1">
      <c r="B58" s="1395">
        <v>50</v>
      </c>
      <c r="C58" s="1467" t="s">
        <v>49</v>
      </c>
      <c r="D58" s="1467" t="s">
        <v>49</v>
      </c>
      <c r="E58" s="1467" t="s">
        <v>91</v>
      </c>
      <c r="F58" s="1468" t="s">
        <v>92</v>
      </c>
      <c r="G58" s="1468" t="s">
        <v>93</v>
      </c>
      <c r="H58" s="1468" t="s">
        <v>1179</v>
      </c>
      <c r="I58" s="1469" t="str">
        <f t="shared" si="0"/>
        <v>Liabilities - Deposits  - Households - sight</v>
      </c>
      <c r="J58" s="1469" t="s">
        <v>82</v>
      </c>
      <c r="K58" s="1466">
        <f>K57</f>
        <v>0</v>
      </c>
      <c r="L58" s="1466">
        <f>L57</f>
        <v>0</v>
      </c>
      <c r="M58" s="1450"/>
      <c r="N58" s="1466">
        <f>N57</f>
        <v>0</v>
      </c>
      <c r="O58" s="1450"/>
      <c r="P58" s="2577">
        <f>P57</f>
        <v>0</v>
      </c>
      <c r="Q58" s="2578">
        <f>Q57</f>
        <v>0</v>
      </c>
      <c r="R58" s="2589"/>
      <c r="S58" s="1466">
        <f>S57</f>
        <v>0</v>
      </c>
      <c r="T58" s="1244">
        <f t="shared" ref="T58:AA58" si="80">T57</f>
        <v>0</v>
      </c>
      <c r="U58" s="1244">
        <f t="shared" si="80"/>
        <v>0</v>
      </c>
      <c r="V58" s="2580">
        <f t="shared" si="80"/>
        <v>0</v>
      </c>
      <c r="W58" s="2578">
        <f t="shared" si="80"/>
        <v>0</v>
      </c>
      <c r="X58" s="2581">
        <f t="shared" si="80"/>
        <v>0</v>
      </c>
      <c r="Y58" s="2578">
        <f t="shared" si="80"/>
        <v>0</v>
      </c>
      <c r="Z58" s="2581">
        <f t="shared" si="80"/>
        <v>0</v>
      </c>
      <c r="AA58" s="1466">
        <f t="shared" si="80"/>
        <v>0</v>
      </c>
      <c r="AB58" s="2582">
        <f t="shared" si="7"/>
        <v>0</v>
      </c>
      <c r="AC58" s="2582">
        <f t="shared" si="8"/>
        <v>0</v>
      </c>
      <c r="AD58" s="2583">
        <f t="shared" si="9"/>
        <v>0</v>
      </c>
      <c r="AE58" s="2584">
        <f t="shared" si="10"/>
        <v>0</v>
      </c>
      <c r="AF58" s="2582">
        <f t="shared" si="11"/>
        <v>0</v>
      </c>
      <c r="AG58" s="2585">
        <f t="shared" si="12"/>
        <v>0</v>
      </c>
      <c r="AH58" s="2584">
        <f t="shared" si="13"/>
        <v>0</v>
      </c>
      <c r="AI58" s="2582">
        <f t="shared" si="14"/>
        <v>0</v>
      </c>
      <c r="AJ58" s="2585">
        <f t="shared" si="15"/>
        <v>0</v>
      </c>
      <c r="AK58" s="1261"/>
      <c r="AL58" s="1453"/>
      <c r="AM58" s="2052"/>
      <c r="AN58" s="2586"/>
      <c r="AO58" s="1447"/>
      <c r="AP58" s="2589"/>
      <c r="AQ58" s="2586"/>
      <c r="AR58" s="1447"/>
      <c r="AS58" s="2589"/>
      <c r="AT58" s="2586"/>
      <c r="AU58" s="1447"/>
      <c r="AV58" s="2589"/>
      <c r="AW58" s="2607"/>
      <c r="AX58" s="1820"/>
      <c r="AY58" s="1819"/>
      <c r="AZ58" s="1261"/>
      <c r="BA58" s="1453"/>
      <c r="BB58" s="2052"/>
      <c r="BC58" s="2586"/>
      <c r="BD58" s="1447"/>
      <c r="BE58" s="2589"/>
      <c r="BF58" s="2586"/>
      <c r="BG58" s="1447"/>
      <c r="BH58" s="2589"/>
      <c r="BI58" s="2586"/>
      <c r="BJ58" s="1447"/>
      <c r="BK58" s="2589"/>
      <c r="BL58" s="2608"/>
      <c r="BM58" s="1820"/>
      <c r="BN58" s="1821"/>
      <c r="BO58" s="2578">
        <f>BO57</f>
        <v>0</v>
      </c>
      <c r="BP58" s="1244">
        <f>BP57</f>
        <v>0</v>
      </c>
      <c r="BQ58" s="1448"/>
      <c r="BR58" s="1244">
        <f>BR57</f>
        <v>0</v>
      </c>
      <c r="BS58" s="1450"/>
      <c r="BT58" s="1822"/>
      <c r="BU58" s="2609"/>
      <c r="BV58" s="2578">
        <f>BV57</f>
        <v>0</v>
      </c>
      <c r="BW58" s="2588"/>
      <c r="BX58" s="1370"/>
      <c r="BY58" s="1244">
        <f>BX58</f>
        <v>0</v>
      </c>
      <c r="BZ58" s="1453"/>
      <c r="CA58" s="1453"/>
      <c r="CB58" s="2589"/>
      <c r="CC58" s="1453"/>
      <c r="CD58" s="1453"/>
      <c r="CE58" s="2589"/>
      <c r="CF58" s="1453"/>
      <c r="CG58" s="1453"/>
      <c r="CH58" s="2589"/>
      <c r="CI58" s="1481"/>
      <c r="CJ58" s="2582">
        <f t="shared" si="16"/>
        <v>0</v>
      </c>
      <c r="CK58" s="2582">
        <f t="shared" si="17"/>
        <v>0</v>
      </c>
      <c r="CL58" s="2585">
        <f t="shared" si="18"/>
        <v>0</v>
      </c>
      <c r="CM58" s="2584">
        <f t="shared" si="19"/>
        <v>0</v>
      </c>
      <c r="CN58" s="2582">
        <f t="shared" si="20"/>
        <v>0</v>
      </c>
      <c r="CO58" s="2585">
        <f t="shared" si="21"/>
        <v>0</v>
      </c>
      <c r="CP58" s="2584">
        <f t="shared" si="22"/>
        <v>0</v>
      </c>
      <c r="CQ58" s="2582">
        <f t="shared" si="23"/>
        <v>0</v>
      </c>
      <c r="CR58" s="2585">
        <f t="shared" si="24"/>
        <v>0</v>
      </c>
      <c r="CS58" s="1261"/>
      <c r="CT58" s="1453"/>
      <c r="CU58" s="2052"/>
      <c r="CV58" s="2586"/>
      <c r="CW58" s="1450"/>
      <c r="CX58" s="2588"/>
      <c r="CY58" s="2586"/>
      <c r="CZ58" s="1450"/>
      <c r="DA58" s="2588"/>
      <c r="DB58" s="2586"/>
      <c r="DC58" s="1450"/>
      <c r="DD58" s="2588"/>
      <c r="DE58" s="2610"/>
      <c r="DF58" s="1463"/>
      <c r="DG58" s="2611"/>
      <c r="DH58" s="1261"/>
      <c r="DI58" s="1453"/>
      <c r="DJ58" s="2052"/>
      <c r="DK58" s="2586"/>
      <c r="DL58" s="1450"/>
      <c r="DM58" s="2588"/>
      <c r="DN58" s="2586"/>
      <c r="DO58" s="1450"/>
      <c r="DP58" s="2588"/>
      <c r="DQ58" s="2586"/>
      <c r="DR58" s="1450"/>
      <c r="DS58" s="2588"/>
      <c r="DT58" s="2612"/>
      <c r="DU58" s="1464"/>
      <c r="DV58" s="1465"/>
      <c r="DW58" s="1456">
        <f>CSV_NII!AB58*CSV_NII!AN58+CSV_NII!CJ58*CSV_NII!CV58</f>
        <v>0</v>
      </c>
      <c r="DX58" s="1457">
        <f>CSV_NII!AC58*CSV_NII!AO58+CSV_NII!CK58*CSV_NII!CW58</f>
        <v>0</v>
      </c>
      <c r="DY58" s="1457">
        <f>CSV_NII!AD58*CSV_NII!AP58+CSV_NII!CL58*CSV_NII!CX58</f>
        <v>0</v>
      </c>
      <c r="DZ58" s="1457">
        <f>CSV_NII!AE58*CSV_NII!AQ58+CSV_NII!CM58*CSV_NII!CY58</f>
        <v>0</v>
      </c>
      <c r="EA58" s="1457">
        <f>CSV_NII!AF58*CSV_NII!AR58+CSV_NII!CN58*CSV_NII!CZ58</f>
        <v>0</v>
      </c>
      <c r="EB58" s="1457">
        <f>CSV_NII!AG58*CSV_NII!AS58+CSV_NII!CO58*CSV_NII!DA58</f>
        <v>0</v>
      </c>
      <c r="EC58" s="1457">
        <f>CSV_NII!AH58*CSV_NII!AT58+CSV_NII!CP58*CSV_NII!DB58</f>
        <v>0</v>
      </c>
      <c r="ED58" s="1457">
        <f>CSV_NII!AI58*CSV_NII!AU58+CSV_NII!CQ58*CSV_NII!DC58</f>
        <v>0</v>
      </c>
      <c r="EE58" s="1457">
        <f>CSV_NII!AJ58*CSV_NII!AV58+CSV_NII!CR58*CSV_NII!DD58</f>
        <v>0</v>
      </c>
      <c r="EF58" s="1457" t="e">
        <f>CSV_NII!AK58*((CSV_NII!AW58-CSV_NII!AN58)*(CSV_NII!AB58/(CSV_NII!AB58+(CSV_NII!AC58/CSV_NII!AA58)))+(CSV_NII!AW58-CSV_NII!AO58)*((CSV_NII!AC58/CSV_NII!AA58)/(CSV_NII!AB58+(CSV_NII!AC58/CSV_NII!AA58))))+CSV_NII!CS58*((CSV_NII!DE58-CSV_NII!CV58)*(CSV_NII!CJ58/(CSV_NII!CJ58+(CSV_NII!CK58/CSV_NII!CI58)))+(CSV_NII!DE58-CSV_NII!CW58)*((CSV_NII!CK58/CSV_NII!CI58)/(CSV_NII!CJ58+(CSV_NII!CK58/CSV_NII!CI58))))</f>
        <v>#DIV/0!</v>
      </c>
      <c r="EG58" s="1457" t="e">
        <f>CSV_NII!AL58*((CSV_NII!AX58-CSV_NII!AQ58)*(CSV_NII!AE58/(CSV_NII!AE58+(CSV_NII!AF58/CSV_NII!AA58)))+(CSV_NII!AX58-CSV_NII!AR58)*((CSV_NII!AF58/CSV_NII!AA58)/(CSV_NII!AE58+(CSV_NII!AF58/CSV_NII!AA58))))+CSV_NII!CT58*((CSV_NII!DF58-CSV_NII!CY58)*(CSV_NII!CM58/(CSV_NII!CM58+(CSV_NII!CN58/CSV_NII!CI58)))+(CSV_NII!DF58-CSV_NII!CZ58)*(CSV_NII!CN58/CSV_NII!CI58)/(CSV_NII!CM58+(CSV_NII!CN58/CSV_NII!CI58)))</f>
        <v>#DIV/0!</v>
      </c>
      <c r="EH58" s="1457" t="e">
        <f>CSV_NII!AM58*((CSV_NII!AY58-CSV_NII!AT58)*(CSV_NII!AH58/(CSV_NII!AH58+(CSV_NII!AI58/CSV_NII!AA58)))+(CSV_NII!AY58-CSV_NII!AU58)*((CSV_NII!AI58/CSV_NII!AA58)/(CSV_NII!AH58+(CSV_NII!AI58/CSV_NII!AA58))))+CSV_NII!CU58*((CSV_NII!DG58-CSV_NII!DB58)*(CSV_NII!CP58/(CSV_NII!CP58+(CSV_NII!CQ58/CSV_NII!CI58)))+(CSV_NII!DG58-CSV_NII!DC58)*((CSV_NII!CQ58/CSV_NII!CI58)/(CSV_NII!CP58+(CSV_NII!CQ58/CSV_NII!CI58))))</f>
        <v>#DIV/0!</v>
      </c>
      <c r="EI58" s="1457" t="str">
        <f t="shared" si="26"/>
        <v/>
      </c>
      <c r="EJ58" s="1457" t="str">
        <f t="shared" si="71"/>
        <v/>
      </c>
      <c r="EK58" s="1457" t="str">
        <f t="shared" si="2"/>
        <v/>
      </c>
      <c r="EL58" s="1457">
        <f>CSV_NII!AB58*CSV_NII!BC58+CSV_NII!CJ58*CSV_NII!DK58</f>
        <v>0</v>
      </c>
      <c r="EM58" s="1457">
        <f>CSV_NII!AC58*CSV_NII!BD58+CSV_NII!CK58*CSV_NII!DL58</f>
        <v>0</v>
      </c>
      <c r="EN58" s="1457">
        <f>CSV_NII!AD58*CSV_NII!BE58+CSV_NII!CL58*CSV_NII!DM58</f>
        <v>0</v>
      </c>
      <c r="EO58" s="1457">
        <f>CSV_NII!AE58*CSV_NII!BF58+CSV_NII!CM58*CSV_NII!DN58</f>
        <v>0</v>
      </c>
      <c r="EP58" s="1457">
        <f>CSV_NII!AF58*CSV_NII!BG58+CSV_NII!CN58*CSV_NII!DO58</f>
        <v>0</v>
      </c>
      <c r="EQ58" s="1457">
        <f>CSV_NII!AG58*CSV_NII!BH58+CSV_NII!CO58*CSV_NII!DP58</f>
        <v>0</v>
      </c>
      <c r="ER58" s="1457">
        <f>CSV_NII!AH58*CSV_NII!BI58+CSV_NII!CP58*CSV_NII!DQ58</f>
        <v>0</v>
      </c>
      <c r="ES58" s="1457">
        <f>CSV_NII!AI58*CSV_NII!BJ58+CSV_NII!CQ58*CSV_NII!DR58</f>
        <v>0</v>
      </c>
      <c r="ET58" s="1457">
        <f>CSV_NII!AJ58*CSV_NII!BK58+CSV_NII!CR58*CSV_NII!DS58</f>
        <v>0</v>
      </c>
      <c r="EU58" s="1457" t="e">
        <f>CSV_NII!AZ58*((CSV_NII!BL58-CSV_NII!BC58)*(CSV_NII!AB58/(CSV_NII!AB58+(CSV_NII!AC58/CSV_NII!AA58)))+(CSV_NII!BL58-CSV_NII!BD58)*((CSV_NII!AC58/CSV_NII!AA58)/(CSV_NII!AB58+(CSV_NII!AC58/CSV_NII!AA58))))+CSV_NII!DH58*((CSV_NII!DT58-CSV_NII!DK58)*(CSV_NII!CJ58/(CSV_NII!CJ58+(CSV_NII!CK58/CSV_NII!CI58)))+(CSV_NII!DT58-CSV_NII!DL58)*((CSV_NII!CK58/CSV_NII!CI58)/(CSV_NII!CJ58+(CSV_NII!CK58/CSV_NII!CI58))))</f>
        <v>#DIV/0!</v>
      </c>
      <c r="EV58" s="1457" t="e">
        <f>CSV_NII!BA58*((CSV_NII!BM58-CSV_NII!BF58)*(CSV_NII!AE58/(CSV_NII!AE58+(CSV_NII!AF58/CSV_NII!AA58)))+(CSV_NII!BM58-CSV_NII!BG58)*((CSV_NII!AF58/CSV_NII!AA58)/(CSV_NII!AE58+(CSV_NII!AF58/CSV_NII!AA58))))+CSV_NII!DI58*((CSV_NII!DU58-CSV_NII!DN58)*(CSV_NII!CM58/(CSV_NII!CM58+(CSV_NII!CN58/CSV_NII!CI58)))+(CSV_NII!DU58-CSV_NII!DO58)*((CSV_NII!CN58/CSV_NII!CI58)/(CSV_NII!CM58+(CSV_NII!CN58/CSV_NII!CI58))))</f>
        <v>#DIV/0!</v>
      </c>
      <c r="EW58" s="1457" t="e">
        <f>CSV_NII!BB58*((CSV_NII!BN58-CSV_NII!BI58)*(CSV_NII!AH58/(CSV_NII!AH58+(CSV_NII!AI58/CSV_NII!AA58)))+(CSV_NII!BN58-CSV_NII!BJ58)*((CSV_NII!AI58/CSV_NII!AA58)/(CSV_NII!AH58+(CSV_NII!AI58/CSV_NII!AA58))))+CSV_NII!CU58*((CSV_NII!DG58-CSV_NII!DQ58)*(CSV_NII!CP58/(CSV_NII!CP58+(CSV_NII!CQ58/CSV_NII!CI58)))+(CSV_NII!DG58-CSV_NII!DR58)*((CSV_NII!CQ58/CSV_NII!CI58)/(CSV_NII!CP58+(CSV_NII!CQ58/CSV_NII!CI58))))</f>
        <v>#DIV/0!</v>
      </c>
      <c r="EX58" s="1457" t="str">
        <f t="shared" si="3"/>
        <v/>
      </c>
      <c r="EY58" s="1485" t="str">
        <f t="shared" si="4"/>
        <v/>
      </c>
      <c r="EZ58" s="1486" t="str">
        <f t="shared" si="5"/>
        <v/>
      </c>
    </row>
    <row r="59" spans="2:156" ht="12.75">
      <c r="B59" s="1395">
        <v>51</v>
      </c>
      <c r="C59" s="1467" t="s">
        <v>49</v>
      </c>
      <c r="D59" s="1467" t="s">
        <v>49</v>
      </c>
      <c r="E59" s="1467" t="s">
        <v>91</v>
      </c>
      <c r="F59" s="1468" t="s">
        <v>92</v>
      </c>
      <c r="G59" s="1468" t="s">
        <v>93</v>
      </c>
      <c r="H59" s="1468" t="s">
        <v>1180</v>
      </c>
      <c r="I59" s="1469" t="str">
        <f t="shared" si="0"/>
        <v>Liabilities - Deposits  - Households - term</v>
      </c>
      <c r="J59" s="1469" t="s">
        <v>925</v>
      </c>
      <c r="K59" s="1451"/>
      <c r="L59" s="1447"/>
      <c r="M59" s="1448"/>
      <c r="N59" s="1447"/>
      <c r="O59" s="1448"/>
      <c r="P59" s="2592"/>
      <c r="Q59" s="1370"/>
      <c r="R59" s="2589"/>
      <c r="S59" s="1451"/>
      <c r="T59" s="1447"/>
      <c r="U59" s="1447"/>
      <c r="V59" s="2434"/>
      <c r="W59" s="1370"/>
      <c r="X59" s="2589"/>
      <c r="Y59" s="1370"/>
      <c r="Z59" s="2589"/>
      <c r="AA59" s="1451"/>
      <c r="AB59" s="2582">
        <f t="shared" si="7"/>
        <v>0</v>
      </c>
      <c r="AC59" s="2582">
        <f t="shared" si="8"/>
        <v>0</v>
      </c>
      <c r="AD59" s="2583">
        <f t="shared" si="9"/>
        <v>0</v>
      </c>
      <c r="AE59" s="2584">
        <f t="shared" si="10"/>
        <v>0</v>
      </c>
      <c r="AF59" s="2582">
        <f t="shared" si="11"/>
        <v>0</v>
      </c>
      <c r="AG59" s="2585">
        <f t="shared" si="12"/>
        <v>0</v>
      </c>
      <c r="AH59" s="2584">
        <f t="shared" si="13"/>
        <v>0</v>
      </c>
      <c r="AI59" s="2582">
        <f t="shared" si="14"/>
        <v>0</v>
      </c>
      <c r="AJ59" s="2585">
        <f t="shared" si="15"/>
        <v>0</v>
      </c>
      <c r="AK59" s="1261"/>
      <c r="AL59" s="1453"/>
      <c r="AM59" s="2052"/>
      <c r="AN59" s="2586"/>
      <c r="AO59" s="1448"/>
      <c r="AP59" s="2579"/>
      <c r="AQ59" s="2586"/>
      <c r="AR59" s="1448"/>
      <c r="AS59" s="2588"/>
      <c r="AT59" s="2586"/>
      <c r="AU59" s="1450"/>
      <c r="AV59" s="2588"/>
      <c r="AW59" s="2607"/>
      <c r="AX59" s="1820"/>
      <c r="AY59" s="1819"/>
      <c r="AZ59" s="1261"/>
      <c r="BA59" s="1453"/>
      <c r="BB59" s="2052"/>
      <c r="BC59" s="2586"/>
      <c r="BD59" s="1448"/>
      <c r="BE59" s="2579"/>
      <c r="BF59" s="2586"/>
      <c r="BG59" s="1448"/>
      <c r="BH59" s="2588"/>
      <c r="BI59" s="2586"/>
      <c r="BJ59" s="1450"/>
      <c r="BK59" s="2588"/>
      <c r="BL59" s="2608"/>
      <c r="BM59" s="1820"/>
      <c r="BN59" s="1821"/>
      <c r="BO59" s="1370"/>
      <c r="BP59" s="1447"/>
      <c r="BQ59" s="1448"/>
      <c r="BR59" s="1447"/>
      <c r="BS59" s="1448"/>
      <c r="BT59" s="1452"/>
      <c r="BU59" s="2595"/>
      <c r="BV59" s="1370"/>
      <c r="BW59" s="2588"/>
      <c r="BX59" s="1370"/>
      <c r="BY59" s="1447"/>
      <c r="BZ59" s="1447"/>
      <c r="CA59" s="1449"/>
      <c r="CB59" s="2052"/>
      <c r="CC59" s="1370"/>
      <c r="CD59" s="1447"/>
      <c r="CE59" s="2052"/>
      <c r="CF59" s="1370"/>
      <c r="CG59" s="1447"/>
      <c r="CH59" s="2052"/>
      <c r="CI59" s="1481"/>
      <c r="CJ59" s="2582">
        <f t="shared" si="16"/>
        <v>0</v>
      </c>
      <c r="CK59" s="2582">
        <f t="shared" si="17"/>
        <v>0</v>
      </c>
      <c r="CL59" s="2585">
        <f t="shared" si="18"/>
        <v>0</v>
      </c>
      <c r="CM59" s="2584">
        <f t="shared" si="19"/>
        <v>0</v>
      </c>
      <c r="CN59" s="2582">
        <f t="shared" si="20"/>
        <v>0</v>
      </c>
      <c r="CO59" s="2585">
        <f t="shared" si="21"/>
        <v>0</v>
      </c>
      <c r="CP59" s="2584">
        <f t="shared" si="22"/>
        <v>0</v>
      </c>
      <c r="CQ59" s="2582">
        <f t="shared" si="23"/>
        <v>0</v>
      </c>
      <c r="CR59" s="2585">
        <f t="shared" si="24"/>
        <v>0</v>
      </c>
      <c r="CS59" s="1261"/>
      <c r="CT59" s="1453"/>
      <c r="CU59" s="2052"/>
      <c r="CV59" s="2586"/>
      <c r="CW59" s="1448"/>
      <c r="CX59" s="2579"/>
      <c r="CY59" s="2586"/>
      <c r="CZ59" s="1448"/>
      <c r="DA59" s="2588"/>
      <c r="DB59" s="2586"/>
      <c r="DC59" s="1450"/>
      <c r="DD59" s="2588"/>
      <c r="DE59" s="2610"/>
      <c r="DF59" s="1463"/>
      <c r="DG59" s="2611"/>
      <c r="DH59" s="1261"/>
      <c r="DI59" s="1453"/>
      <c r="DJ59" s="2052"/>
      <c r="DK59" s="2586"/>
      <c r="DL59" s="1448"/>
      <c r="DM59" s="2579"/>
      <c r="DN59" s="2586"/>
      <c r="DO59" s="1448"/>
      <c r="DP59" s="2588"/>
      <c r="DQ59" s="2586"/>
      <c r="DR59" s="1450"/>
      <c r="DS59" s="2588"/>
      <c r="DT59" s="2612"/>
      <c r="DU59" s="1464"/>
      <c r="DV59" s="1465"/>
      <c r="DW59" s="1454">
        <f>CSV_NII!AB59*CSV_NII!AN59+CSV_NII!CJ59*CSV_NII!CV59</f>
        <v>0</v>
      </c>
      <c r="DX59" s="1455">
        <f>CSV_NII!AC59*CSV_NII!AO59+CSV_NII!CK59*CSV_NII!CW59</f>
        <v>0</v>
      </c>
      <c r="DY59" s="1455">
        <f>CSV_NII!AD59*CSV_NII!AP59+CSV_NII!CL59*CSV_NII!CX59</f>
        <v>0</v>
      </c>
      <c r="DZ59" s="1455">
        <f>CSV_NII!AE59*CSV_NII!AQ59+CSV_NII!CM59*CSV_NII!CY59</f>
        <v>0</v>
      </c>
      <c r="EA59" s="1455">
        <f>CSV_NII!AF59*CSV_NII!AR59+CSV_NII!CN59*CSV_NII!CZ59</f>
        <v>0</v>
      </c>
      <c r="EB59" s="1455">
        <f>CSV_NII!AG59*CSV_NII!AS59+CSV_NII!CO59*CSV_NII!DA59</f>
        <v>0</v>
      </c>
      <c r="EC59" s="1455">
        <f>CSV_NII!AH59*CSV_NII!AT59+CSV_NII!CP59*CSV_NII!DB59</f>
        <v>0</v>
      </c>
      <c r="ED59" s="1455">
        <f>CSV_NII!AI59*CSV_NII!AU59+CSV_NII!CQ59*CSV_NII!DC59</f>
        <v>0</v>
      </c>
      <c r="EE59" s="1455">
        <f>CSV_NII!AJ59*CSV_NII!AV59+CSV_NII!CR59*CSV_NII!DD59</f>
        <v>0</v>
      </c>
      <c r="EF59" s="1455" t="e">
        <f>CSV_NII!AK59*((CSV_NII!AW59-CSV_NII!AN59)*(CSV_NII!AB59/(CSV_NII!AB59+(CSV_NII!AC59/CSV_NII!AA59)))+(CSV_NII!AW59-CSV_NII!AO59)*((CSV_NII!AC59/CSV_NII!AA59)/(CSV_NII!AB59+(CSV_NII!AC59/CSV_NII!AA59))))+CSV_NII!CS59*((CSV_NII!DE59-CSV_NII!CV59)*(CSV_NII!CJ59/(CSV_NII!CJ59+(CSV_NII!CK59/CSV_NII!CI59)))+(CSV_NII!DE59-CSV_NII!CW59)*((CSV_NII!CK59/CSV_NII!CI59)/(CSV_NII!CJ59+(CSV_NII!CK59/CSV_NII!CI59))))</f>
        <v>#DIV/0!</v>
      </c>
      <c r="EG59" s="1455" t="e">
        <f>CSV_NII!AL59*((CSV_NII!AX59-CSV_NII!AQ59)*(CSV_NII!AE59/(CSV_NII!AE59+(CSV_NII!AF59/CSV_NII!AA59)))+(CSV_NII!AX59-CSV_NII!AR59)*((CSV_NII!AF59/CSV_NII!AA59)/(CSV_NII!AE59+(CSV_NII!AF59/CSV_NII!AA59))))+CSV_NII!CT59*((CSV_NII!DF59-CSV_NII!CY59)*(CSV_NII!CM59/(CSV_NII!CM59+(CSV_NII!CN59/CSV_NII!CI59)))+(CSV_NII!DF59-CSV_NII!CZ59)*(CSV_NII!CN59/CSV_NII!CI59)/(CSV_NII!CM59+(CSV_NII!CN59/CSV_NII!CI59)))</f>
        <v>#DIV/0!</v>
      </c>
      <c r="EH59" s="1455" t="e">
        <f>CSV_NII!AM59*((CSV_NII!AY59-CSV_NII!AT59)*(CSV_NII!AH59/(CSV_NII!AH59+(CSV_NII!AI59/CSV_NII!AA59)))+(CSV_NII!AY59-CSV_NII!AU59)*((CSV_NII!AI59/CSV_NII!AA59)/(CSV_NII!AH59+(CSV_NII!AI59/CSV_NII!AA59))))+CSV_NII!CU59*((CSV_NII!DG59-CSV_NII!DB59)*(CSV_NII!CP59/(CSV_NII!CP59+(CSV_NII!CQ59/CSV_NII!CI59)))+(CSV_NII!DG59-CSV_NII!DC59)*((CSV_NII!CQ59/CSV_NII!CI59)/(CSV_NII!CP59+(CSV_NII!CQ59/CSV_NII!CI59))))</f>
        <v>#DIV/0!</v>
      </c>
      <c r="EI59" s="1455" t="str">
        <f t="shared" si="26"/>
        <v/>
      </c>
      <c r="EJ59" s="1455" t="str">
        <f t="shared" si="71"/>
        <v/>
      </c>
      <c r="EK59" s="1455" t="str">
        <f t="shared" si="2"/>
        <v/>
      </c>
      <c r="EL59" s="1455">
        <f>CSV_NII!AB59*CSV_NII!BC59+CSV_NII!CJ59*CSV_NII!DK59</f>
        <v>0</v>
      </c>
      <c r="EM59" s="1455">
        <f>CSV_NII!AC59*CSV_NII!BD59+CSV_NII!CK59*CSV_NII!DL59</f>
        <v>0</v>
      </c>
      <c r="EN59" s="1455">
        <f>CSV_NII!AD59*CSV_NII!BE59+CSV_NII!CL59*CSV_NII!DM59</f>
        <v>0</v>
      </c>
      <c r="EO59" s="1455">
        <f>CSV_NII!AE59*CSV_NII!BF59+CSV_NII!CM59*CSV_NII!DN59</f>
        <v>0</v>
      </c>
      <c r="EP59" s="1455">
        <f>CSV_NII!AF59*CSV_NII!BG59+CSV_NII!CN59*CSV_NII!DO59</f>
        <v>0</v>
      </c>
      <c r="EQ59" s="1455">
        <f>CSV_NII!AG59*CSV_NII!BH59+CSV_NII!CO59*CSV_NII!DP59</f>
        <v>0</v>
      </c>
      <c r="ER59" s="1455">
        <f>CSV_NII!AH59*CSV_NII!BI59+CSV_NII!CP59*CSV_NII!DQ59</f>
        <v>0</v>
      </c>
      <c r="ES59" s="1455">
        <f>CSV_NII!AI59*CSV_NII!BJ59+CSV_NII!CQ59*CSV_NII!DR59</f>
        <v>0</v>
      </c>
      <c r="ET59" s="1455">
        <f>CSV_NII!AJ59*CSV_NII!BK59+CSV_NII!CR59*CSV_NII!DS59</f>
        <v>0</v>
      </c>
      <c r="EU59" s="1455" t="e">
        <f>CSV_NII!AZ59*((CSV_NII!BL59-CSV_NII!BC59)*(CSV_NII!AB59/(CSV_NII!AB59+(CSV_NII!AC59/CSV_NII!AA59)))+(CSV_NII!BL59-CSV_NII!BD59)*((CSV_NII!AC59/CSV_NII!AA59)/(CSV_NII!AB59+(CSV_NII!AC59/CSV_NII!AA59))))+CSV_NII!DH59*((CSV_NII!DT59-CSV_NII!DK59)*(CSV_NII!CJ59/(CSV_NII!CJ59+(CSV_NII!CK59/CSV_NII!CI59)))+(CSV_NII!DT59-CSV_NII!DL59)*((CSV_NII!CK59/CSV_NII!CI59)/(CSV_NII!CJ59+(CSV_NII!CK59/CSV_NII!CI59))))</f>
        <v>#DIV/0!</v>
      </c>
      <c r="EV59" s="1455" t="e">
        <f>CSV_NII!BA59*((CSV_NII!BM59-CSV_NII!BF59)*(CSV_NII!AE59/(CSV_NII!AE59+(CSV_NII!AF59/CSV_NII!AA59)))+(CSV_NII!BM59-CSV_NII!BG59)*((CSV_NII!AF59/CSV_NII!AA59)/(CSV_NII!AE59+(CSV_NII!AF59/CSV_NII!AA59))))+CSV_NII!DI59*((CSV_NII!DU59-CSV_NII!DN59)*(CSV_NII!CM59/(CSV_NII!CM59+(CSV_NII!CN59/CSV_NII!CI59)))+(CSV_NII!DU59-CSV_NII!DO59)*((CSV_NII!CN59/CSV_NII!CI59)/(CSV_NII!CM59+(CSV_NII!CN59/CSV_NII!CI59))))</f>
        <v>#DIV/0!</v>
      </c>
      <c r="EW59" s="1455" t="e">
        <f>CSV_NII!BB59*((CSV_NII!BN59-CSV_NII!BI59)*(CSV_NII!AH59/(CSV_NII!AH59+(CSV_NII!AI59/CSV_NII!AA59)))+(CSV_NII!BN59-CSV_NII!BJ59)*((CSV_NII!AI59/CSV_NII!AA59)/(CSV_NII!AH59+(CSV_NII!AI59/CSV_NII!AA59))))+CSV_NII!CU59*((CSV_NII!DG59-CSV_NII!DQ59)*(CSV_NII!CP59/(CSV_NII!CP59+(CSV_NII!CQ59/CSV_NII!CI59)))+(CSV_NII!DG59-CSV_NII!DR59)*((CSV_NII!CQ59/CSV_NII!CI59)/(CSV_NII!CP59+(CSV_NII!CQ59/CSV_NII!CI59))))</f>
        <v>#DIV/0!</v>
      </c>
      <c r="EX59" s="1457" t="str">
        <f t="shared" si="3"/>
        <v/>
      </c>
      <c r="EY59" s="1485" t="str">
        <f t="shared" si="4"/>
        <v/>
      </c>
      <c r="EZ59" s="1486" t="str">
        <f t="shared" si="5"/>
        <v/>
      </c>
    </row>
    <row r="60" spans="2:156" ht="12.75">
      <c r="B60" s="1395">
        <v>52</v>
      </c>
      <c r="C60" s="2062" t="s">
        <v>49</v>
      </c>
      <c r="D60" s="2062" t="s">
        <v>49</v>
      </c>
      <c r="E60" s="2062" t="s">
        <v>91</v>
      </c>
      <c r="F60" s="2063" t="s">
        <v>92</v>
      </c>
      <c r="G60" s="2063" t="s">
        <v>93</v>
      </c>
      <c r="H60" s="2063" t="s">
        <v>1180</v>
      </c>
      <c r="I60" s="2064" t="str">
        <f t="shared" si="0"/>
        <v>Liabilities - Deposits  - Households - term</v>
      </c>
      <c r="J60" s="2064" t="s">
        <v>82</v>
      </c>
      <c r="K60" s="1466">
        <f>K59</f>
        <v>0</v>
      </c>
      <c r="L60" s="1466">
        <f>L59</f>
        <v>0</v>
      </c>
      <c r="M60" s="1450"/>
      <c r="N60" s="1466">
        <f>N59</f>
        <v>0</v>
      </c>
      <c r="O60" s="1450"/>
      <c r="P60" s="2577">
        <f>P59</f>
        <v>0</v>
      </c>
      <c r="Q60" s="2578">
        <f>Q59</f>
        <v>0</v>
      </c>
      <c r="R60" s="2589"/>
      <c r="S60" s="1466">
        <f>S59</f>
        <v>0</v>
      </c>
      <c r="T60" s="1244">
        <f t="shared" ref="T60:AA60" si="81">T59</f>
        <v>0</v>
      </c>
      <c r="U60" s="1244">
        <f t="shared" si="81"/>
        <v>0</v>
      </c>
      <c r="V60" s="2580">
        <f t="shared" si="81"/>
        <v>0</v>
      </c>
      <c r="W60" s="2578">
        <f t="shared" si="81"/>
        <v>0</v>
      </c>
      <c r="X60" s="2581">
        <f t="shared" si="81"/>
        <v>0</v>
      </c>
      <c r="Y60" s="2578">
        <f t="shared" si="81"/>
        <v>0</v>
      </c>
      <c r="Z60" s="2581">
        <f t="shared" si="81"/>
        <v>0</v>
      </c>
      <c r="AA60" s="1466">
        <f t="shared" si="81"/>
        <v>0</v>
      </c>
      <c r="AB60" s="2582">
        <f t="shared" si="7"/>
        <v>0</v>
      </c>
      <c r="AC60" s="2582">
        <f t="shared" si="8"/>
        <v>0</v>
      </c>
      <c r="AD60" s="2583">
        <f t="shared" si="9"/>
        <v>0</v>
      </c>
      <c r="AE60" s="2584">
        <f t="shared" si="10"/>
        <v>0</v>
      </c>
      <c r="AF60" s="2582">
        <f t="shared" si="11"/>
        <v>0</v>
      </c>
      <c r="AG60" s="2585">
        <f t="shared" si="12"/>
        <v>0</v>
      </c>
      <c r="AH60" s="2584">
        <f t="shared" si="13"/>
        <v>0</v>
      </c>
      <c r="AI60" s="2582">
        <f t="shared" si="14"/>
        <v>0</v>
      </c>
      <c r="AJ60" s="2585">
        <f t="shared" si="15"/>
        <v>0</v>
      </c>
      <c r="AK60" s="1261"/>
      <c r="AL60" s="1453"/>
      <c r="AM60" s="2052"/>
      <c r="AN60" s="2586"/>
      <c r="AO60" s="1447"/>
      <c r="AP60" s="2589"/>
      <c r="AQ60" s="2586"/>
      <c r="AR60" s="1447"/>
      <c r="AS60" s="2589"/>
      <c r="AT60" s="2586"/>
      <c r="AU60" s="1447"/>
      <c r="AV60" s="2589"/>
      <c r="AW60" s="2607"/>
      <c r="AX60" s="1820"/>
      <c r="AY60" s="1819"/>
      <c r="AZ60" s="1261"/>
      <c r="BA60" s="1453"/>
      <c r="BB60" s="2052"/>
      <c r="BC60" s="2586"/>
      <c r="BD60" s="1447"/>
      <c r="BE60" s="2589"/>
      <c r="BF60" s="2586"/>
      <c r="BG60" s="1447"/>
      <c r="BH60" s="2589"/>
      <c r="BI60" s="2586"/>
      <c r="BJ60" s="1447"/>
      <c r="BK60" s="2589"/>
      <c r="BL60" s="2608"/>
      <c r="BM60" s="1820"/>
      <c r="BN60" s="1821"/>
      <c r="BO60" s="2578">
        <f>BO59</f>
        <v>0</v>
      </c>
      <c r="BP60" s="1244">
        <f>BP59</f>
        <v>0</v>
      </c>
      <c r="BQ60" s="1448"/>
      <c r="BR60" s="1244">
        <f>BR59</f>
        <v>0</v>
      </c>
      <c r="BS60" s="1450"/>
      <c r="BT60" s="1822"/>
      <c r="BU60" s="2609"/>
      <c r="BV60" s="2578">
        <f>BV59</f>
        <v>0</v>
      </c>
      <c r="BW60" s="2588"/>
      <c r="BX60" s="1370"/>
      <c r="BY60" s="1244">
        <f>BX60</f>
        <v>0</v>
      </c>
      <c r="BZ60" s="1453"/>
      <c r="CA60" s="1453"/>
      <c r="CB60" s="2589"/>
      <c r="CC60" s="1453"/>
      <c r="CD60" s="1453"/>
      <c r="CE60" s="2589"/>
      <c r="CF60" s="1453"/>
      <c r="CG60" s="1453"/>
      <c r="CH60" s="2589"/>
      <c r="CI60" s="1481"/>
      <c r="CJ60" s="2582">
        <f t="shared" si="16"/>
        <v>0</v>
      </c>
      <c r="CK60" s="2582">
        <f t="shared" si="17"/>
        <v>0</v>
      </c>
      <c r="CL60" s="2585">
        <f t="shared" si="18"/>
        <v>0</v>
      </c>
      <c r="CM60" s="2584">
        <f t="shared" si="19"/>
        <v>0</v>
      </c>
      <c r="CN60" s="2582">
        <f t="shared" si="20"/>
        <v>0</v>
      </c>
      <c r="CO60" s="2585">
        <f t="shared" si="21"/>
        <v>0</v>
      </c>
      <c r="CP60" s="2584">
        <f t="shared" si="22"/>
        <v>0</v>
      </c>
      <c r="CQ60" s="2582">
        <f t="shared" si="23"/>
        <v>0</v>
      </c>
      <c r="CR60" s="2585">
        <f t="shared" si="24"/>
        <v>0</v>
      </c>
      <c r="CS60" s="1261"/>
      <c r="CT60" s="1453"/>
      <c r="CU60" s="2052"/>
      <c r="CV60" s="2586"/>
      <c r="CW60" s="1450"/>
      <c r="CX60" s="2588"/>
      <c r="CY60" s="2586"/>
      <c r="CZ60" s="1450"/>
      <c r="DA60" s="2588"/>
      <c r="DB60" s="2586"/>
      <c r="DC60" s="1450"/>
      <c r="DD60" s="2588"/>
      <c r="DE60" s="2610"/>
      <c r="DF60" s="1463"/>
      <c r="DG60" s="2611"/>
      <c r="DH60" s="1261"/>
      <c r="DI60" s="1453"/>
      <c r="DJ60" s="2052"/>
      <c r="DK60" s="2586"/>
      <c r="DL60" s="1450"/>
      <c r="DM60" s="2588"/>
      <c r="DN60" s="2586"/>
      <c r="DO60" s="1450"/>
      <c r="DP60" s="2588"/>
      <c r="DQ60" s="2586"/>
      <c r="DR60" s="1450"/>
      <c r="DS60" s="2588"/>
      <c r="DT60" s="2612"/>
      <c r="DU60" s="1464"/>
      <c r="DV60" s="1465"/>
      <c r="DW60" s="1456">
        <f>CSV_NII!AB60*CSV_NII!AN60+CSV_NII!CJ60*CSV_NII!CV60</f>
        <v>0</v>
      </c>
      <c r="DX60" s="1457">
        <f>CSV_NII!AC60*CSV_NII!AO60+CSV_NII!CK60*CSV_NII!CW60</f>
        <v>0</v>
      </c>
      <c r="DY60" s="1457">
        <f>CSV_NII!AD60*CSV_NII!AP60+CSV_NII!CL60*CSV_NII!CX60</f>
        <v>0</v>
      </c>
      <c r="DZ60" s="1457">
        <f>CSV_NII!AE60*CSV_NII!AQ60+CSV_NII!CM60*CSV_NII!CY60</f>
        <v>0</v>
      </c>
      <c r="EA60" s="1457">
        <f>CSV_NII!AF60*CSV_NII!AR60+CSV_NII!CN60*CSV_NII!CZ60</f>
        <v>0</v>
      </c>
      <c r="EB60" s="1457">
        <f>CSV_NII!AG60*CSV_NII!AS60+CSV_NII!CO60*CSV_NII!DA60</f>
        <v>0</v>
      </c>
      <c r="EC60" s="1457">
        <f>CSV_NII!AH60*CSV_NII!AT60+CSV_NII!CP60*CSV_NII!DB60</f>
        <v>0</v>
      </c>
      <c r="ED60" s="1457">
        <f>CSV_NII!AI60*CSV_NII!AU60+CSV_NII!CQ60*CSV_NII!DC60</f>
        <v>0</v>
      </c>
      <c r="EE60" s="1457">
        <f>CSV_NII!AJ60*CSV_NII!AV60+CSV_NII!CR60*CSV_NII!DD60</f>
        <v>0</v>
      </c>
      <c r="EF60" s="1457" t="e">
        <f>CSV_NII!AK60*((CSV_NII!AW60-CSV_NII!AN60)*(CSV_NII!AB60/(CSV_NII!AB60+(CSV_NII!AC60/CSV_NII!AA60)))+(CSV_NII!AW60-CSV_NII!AO60)*((CSV_NII!AC60/CSV_NII!AA60)/(CSV_NII!AB60+(CSV_NII!AC60/CSV_NII!AA60))))+CSV_NII!CS60*((CSV_NII!DE60-CSV_NII!CV60)*(CSV_NII!CJ60/(CSV_NII!CJ60+(CSV_NII!CK60/CSV_NII!CI60)))+(CSV_NII!DE60-CSV_NII!CW60)*((CSV_NII!CK60/CSV_NII!CI60)/(CSV_NII!CJ60+(CSV_NII!CK60/CSV_NII!CI60))))</f>
        <v>#DIV/0!</v>
      </c>
      <c r="EG60" s="1457" t="e">
        <f>CSV_NII!AL60*((CSV_NII!AX60-CSV_NII!AQ60)*(CSV_NII!AE60/(CSV_NII!AE60+(CSV_NII!AF60/CSV_NII!AA60)))+(CSV_NII!AX60-CSV_NII!AR60)*((CSV_NII!AF60/CSV_NII!AA60)/(CSV_NII!AE60+(CSV_NII!AF60/CSV_NII!AA60))))+CSV_NII!CT60*((CSV_NII!DF60-CSV_NII!CY60)*(CSV_NII!CM60/(CSV_NII!CM60+(CSV_NII!CN60/CSV_NII!CI60)))+(CSV_NII!DF60-CSV_NII!CZ60)*(CSV_NII!CN60/CSV_NII!CI60)/(CSV_NII!CM60+(CSV_NII!CN60/CSV_NII!CI60)))</f>
        <v>#DIV/0!</v>
      </c>
      <c r="EH60" s="1457" t="e">
        <f>CSV_NII!AM60*((CSV_NII!AY60-CSV_NII!AT60)*(CSV_NII!AH60/(CSV_NII!AH60+(CSV_NII!AI60/CSV_NII!AA60)))+(CSV_NII!AY60-CSV_NII!AU60)*((CSV_NII!AI60/CSV_NII!AA60)/(CSV_NII!AH60+(CSV_NII!AI60/CSV_NII!AA60))))+CSV_NII!CU60*((CSV_NII!DG60-CSV_NII!DB60)*(CSV_NII!CP60/(CSV_NII!CP60+(CSV_NII!CQ60/CSV_NII!CI60)))+(CSV_NII!DG60-CSV_NII!DC60)*((CSV_NII!CQ60/CSV_NII!CI60)/(CSV_NII!CP60+(CSV_NII!CQ60/CSV_NII!CI60))))</f>
        <v>#DIV/0!</v>
      </c>
      <c r="EI60" s="1457" t="str">
        <f t="shared" si="26"/>
        <v/>
      </c>
      <c r="EJ60" s="1457" t="str">
        <f t="shared" si="71"/>
        <v/>
      </c>
      <c r="EK60" s="1457" t="str">
        <f t="shared" si="2"/>
        <v/>
      </c>
      <c r="EL60" s="1457">
        <f>CSV_NII!AB60*CSV_NII!BC60+CSV_NII!CJ60*CSV_NII!DK60</f>
        <v>0</v>
      </c>
      <c r="EM60" s="1457">
        <f>CSV_NII!AC60*CSV_NII!BD60+CSV_NII!CK60*CSV_NII!DL60</f>
        <v>0</v>
      </c>
      <c r="EN60" s="1457">
        <f>CSV_NII!AD60*CSV_NII!BE60+CSV_NII!CL60*CSV_NII!DM60</f>
        <v>0</v>
      </c>
      <c r="EO60" s="1457">
        <f>CSV_NII!AE60*CSV_NII!BF60+CSV_NII!CM60*CSV_NII!DN60</f>
        <v>0</v>
      </c>
      <c r="EP60" s="1457">
        <f>CSV_NII!AF60*CSV_NII!BG60+CSV_NII!CN60*CSV_NII!DO60</f>
        <v>0</v>
      </c>
      <c r="EQ60" s="1457">
        <f>CSV_NII!AG60*CSV_NII!BH60+CSV_NII!CO60*CSV_NII!DP60</f>
        <v>0</v>
      </c>
      <c r="ER60" s="1457">
        <f>CSV_NII!AH60*CSV_NII!BI60+CSV_NII!CP60*CSV_NII!DQ60</f>
        <v>0</v>
      </c>
      <c r="ES60" s="1457">
        <f>CSV_NII!AI60*CSV_NII!BJ60+CSV_NII!CQ60*CSV_NII!DR60</f>
        <v>0</v>
      </c>
      <c r="ET60" s="1457">
        <f>CSV_NII!AJ60*CSV_NII!BK60+CSV_NII!CR60*CSV_NII!DS60</f>
        <v>0</v>
      </c>
      <c r="EU60" s="1457" t="e">
        <f>CSV_NII!AZ60*((CSV_NII!BL60-CSV_NII!BC60)*(CSV_NII!AB60/(CSV_NII!AB60+(CSV_NII!AC60/CSV_NII!AA60)))+(CSV_NII!BL60-CSV_NII!BD60)*((CSV_NII!AC60/CSV_NII!AA60)/(CSV_NII!AB60+(CSV_NII!AC60/CSV_NII!AA60))))+CSV_NII!DH60*((CSV_NII!DT60-CSV_NII!DK60)*(CSV_NII!CJ60/(CSV_NII!CJ60+(CSV_NII!CK60/CSV_NII!CI60)))+(CSV_NII!DT60-CSV_NII!DL60)*((CSV_NII!CK60/CSV_NII!CI60)/(CSV_NII!CJ60+(CSV_NII!CK60/CSV_NII!CI60))))</f>
        <v>#DIV/0!</v>
      </c>
      <c r="EV60" s="1457" t="e">
        <f>CSV_NII!BA60*((CSV_NII!BM60-CSV_NII!BF60)*(CSV_NII!AE60/(CSV_NII!AE60+(CSV_NII!AF60/CSV_NII!AA60)))+(CSV_NII!BM60-CSV_NII!BG60)*((CSV_NII!AF60/CSV_NII!AA60)/(CSV_NII!AE60+(CSV_NII!AF60/CSV_NII!AA60))))+CSV_NII!DI60*((CSV_NII!DU60-CSV_NII!DN60)*(CSV_NII!CM60/(CSV_NII!CM60+(CSV_NII!CN60/CSV_NII!CI60)))+(CSV_NII!DU60-CSV_NII!DO60)*((CSV_NII!CN60/CSV_NII!CI60)/(CSV_NII!CM60+(CSV_NII!CN60/CSV_NII!CI60))))</f>
        <v>#DIV/0!</v>
      </c>
      <c r="EW60" s="1457" t="e">
        <f>CSV_NII!BB60*((CSV_NII!BN60-CSV_NII!BI60)*(CSV_NII!AH60/(CSV_NII!AH60+(CSV_NII!AI60/CSV_NII!AA60)))+(CSV_NII!BN60-CSV_NII!BJ60)*((CSV_NII!AI60/CSV_NII!AA60)/(CSV_NII!AH60+(CSV_NII!AI60/CSV_NII!AA60))))+CSV_NII!CU60*((CSV_NII!DG60-CSV_NII!DQ60)*(CSV_NII!CP60/(CSV_NII!CP60+(CSV_NII!CQ60/CSV_NII!CI60)))+(CSV_NII!DG60-CSV_NII!DR60)*((CSV_NII!CQ60/CSV_NII!CI60)/(CSV_NII!CP60+(CSV_NII!CQ60/CSV_NII!CI60))))</f>
        <v>#DIV/0!</v>
      </c>
      <c r="EX60" s="1457" t="str">
        <f t="shared" si="3"/>
        <v/>
      </c>
      <c r="EY60" s="1485" t="str">
        <f t="shared" si="4"/>
        <v/>
      </c>
      <c r="EZ60" s="1486" t="str">
        <f t="shared" si="5"/>
        <v/>
      </c>
    </row>
    <row r="61" spans="2:156" ht="12" customHeight="1">
      <c r="B61" s="1395">
        <v>53</v>
      </c>
      <c r="C61" s="1467" t="s">
        <v>49</v>
      </c>
      <c r="D61" s="1467" t="s">
        <v>49</v>
      </c>
      <c r="E61" s="1467" t="s">
        <v>91</v>
      </c>
      <c r="F61" s="1468" t="s">
        <v>94</v>
      </c>
      <c r="G61" s="1468" t="s">
        <v>95</v>
      </c>
      <c r="H61" s="1468"/>
      <c r="I61" s="1469" t="str">
        <f t="shared" si="0"/>
        <v>Liabilities - Debt securities issued - Certificates of deposits</v>
      </c>
      <c r="J61" s="1469" t="s">
        <v>925</v>
      </c>
      <c r="K61" s="1475"/>
      <c r="L61" s="1476"/>
      <c r="M61" s="1477"/>
      <c r="N61" s="1476"/>
      <c r="O61" s="1477"/>
      <c r="P61" s="2597"/>
      <c r="Q61" s="1481"/>
      <c r="R61" s="2562"/>
      <c r="S61" s="1475"/>
      <c r="T61" s="1476"/>
      <c r="U61" s="1476"/>
      <c r="V61" s="2561"/>
      <c r="W61" s="1481"/>
      <c r="X61" s="2562"/>
      <c r="Y61" s="1481"/>
      <c r="Z61" s="2562"/>
      <c r="AA61" s="1475"/>
      <c r="AB61" s="2563">
        <f t="shared" si="7"/>
        <v>0</v>
      </c>
      <c r="AC61" s="2563">
        <f t="shared" si="8"/>
        <v>0</v>
      </c>
      <c r="AD61" s="2564">
        <f t="shared" si="9"/>
        <v>0</v>
      </c>
      <c r="AE61" s="2568">
        <f t="shared" si="10"/>
        <v>0</v>
      </c>
      <c r="AF61" s="2563">
        <f t="shared" si="11"/>
        <v>0</v>
      </c>
      <c r="AG61" s="2569">
        <f t="shared" si="12"/>
        <v>0</v>
      </c>
      <c r="AH61" s="2568">
        <f t="shared" si="13"/>
        <v>0</v>
      </c>
      <c r="AI61" s="2563">
        <f t="shared" si="14"/>
        <v>0</v>
      </c>
      <c r="AJ61" s="2569">
        <f t="shared" si="15"/>
        <v>0</v>
      </c>
      <c r="AK61" s="2601"/>
      <c r="AL61" s="1483"/>
      <c r="AM61" s="2576"/>
      <c r="AN61" s="2570"/>
      <c r="AO61" s="1477"/>
      <c r="AP61" s="2560"/>
      <c r="AQ61" s="2570"/>
      <c r="AR61" s="1477"/>
      <c r="AS61" s="2571"/>
      <c r="AT61" s="2570"/>
      <c r="AU61" s="1480"/>
      <c r="AV61" s="2571"/>
      <c r="AW61" s="2602"/>
      <c r="AX61" s="2055"/>
      <c r="AY61" s="2057"/>
      <c r="AZ61" s="2601"/>
      <c r="BA61" s="1483"/>
      <c r="BB61" s="2576"/>
      <c r="BC61" s="2570"/>
      <c r="BD61" s="1477"/>
      <c r="BE61" s="2560"/>
      <c r="BF61" s="2570"/>
      <c r="BG61" s="1477"/>
      <c r="BH61" s="2571"/>
      <c r="BI61" s="2570"/>
      <c r="BJ61" s="1480"/>
      <c r="BK61" s="2571"/>
      <c r="BL61" s="2603"/>
      <c r="BM61" s="2055"/>
      <c r="BN61" s="2056"/>
      <c r="BO61" s="1481"/>
      <c r="BP61" s="1476"/>
      <c r="BQ61" s="1477"/>
      <c r="BR61" s="1476"/>
      <c r="BS61" s="1477"/>
      <c r="BT61" s="1482"/>
      <c r="BU61" s="2575"/>
      <c r="BV61" s="1481"/>
      <c r="BW61" s="2571"/>
      <c r="BX61" s="1370"/>
      <c r="BY61" s="1447"/>
      <c r="BZ61" s="1476"/>
      <c r="CA61" s="1479"/>
      <c r="CB61" s="2576"/>
      <c r="CC61" s="1370"/>
      <c r="CD61" s="1476"/>
      <c r="CE61" s="2576"/>
      <c r="CF61" s="1370"/>
      <c r="CG61" s="1476"/>
      <c r="CH61" s="2576"/>
      <c r="CI61" s="1481"/>
      <c r="CJ61" s="2563">
        <f t="shared" si="16"/>
        <v>0</v>
      </c>
      <c r="CK61" s="2563">
        <f t="shared" si="17"/>
        <v>0</v>
      </c>
      <c r="CL61" s="2569">
        <f t="shared" si="18"/>
        <v>0</v>
      </c>
      <c r="CM61" s="2568">
        <f t="shared" si="19"/>
        <v>0</v>
      </c>
      <c r="CN61" s="2563">
        <f t="shared" si="20"/>
        <v>0</v>
      </c>
      <c r="CO61" s="2569">
        <f t="shared" si="21"/>
        <v>0</v>
      </c>
      <c r="CP61" s="2568">
        <f t="shared" si="22"/>
        <v>0</v>
      </c>
      <c r="CQ61" s="2563">
        <f t="shared" si="23"/>
        <v>0</v>
      </c>
      <c r="CR61" s="2569">
        <f t="shared" si="24"/>
        <v>0</v>
      </c>
      <c r="CS61" s="2601"/>
      <c r="CT61" s="1483"/>
      <c r="CU61" s="2576"/>
      <c r="CV61" s="2570"/>
      <c r="CW61" s="1477"/>
      <c r="CX61" s="2560"/>
      <c r="CY61" s="2570"/>
      <c r="CZ61" s="1477"/>
      <c r="DA61" s="2571"/>
      <c r="DB61" s="2570"/>
      <c r="DC61" s="1480"/>
      <c r="DD61" s="2571"/>
      <c r="DE61" s="2604"/>
      <c r="DF61" s="2058"/>
      <c r="DG61" s="2605"/>
      <c r="DH61" s="2601"/>
      <c r="DI61" s="1483"/>
      <c r="DJ61" s="2576"/>
      <c r="DK61" s="2570"/>
      <c r="DL61" s="1477"/>
      <c r="DM61" s="2560"/>
      <c r="DN61" s="2570"/>
      <c r="DO61" s="1477"/>
      <c r="DP61" s="2571"/>
      <c r="DQ61" s="2570"/>
      <c r="DR61" s="1480"/>
      <c r="DS61" s="2571"/>
      <c r="DT61" s="2606"/>
      <c r="DU61" s="2059"/>
      <c r="DV61" s="2060"/>
      <c r="DW61" s="1484">
        <f>CSV_NII!AB61*CSV_NII!AN61+CSV_NII!CJ61*CSV_NII!CV61</f>
        <v>0</v>
      </c>
      <c r="DX61" s="1485">
        <f>CSV_NII!AC61*CSV_NII!AO61+CSV_NII!CK61*CSV_NII!CW61</f>
        <v>0</v>
      </c>
      <c r="DY61" s="1485">
        <f>CSV_NII!AD61*CSV_NII!AP61+CSV_NII!CL61*CSV_NII!CX61</f>
        <v>0</v>
      </c>
      <c r="DZ61" s="1485">
        <f>CSV_NII!AE61*CSV_NII!AQ61+CSV_NII!CM61*CSV_NII!CY61</f>
        <v>0</v>
      </c>
      <c r="EA61" s="1485">
        <f>CSV_NII!AF61*CSV_NII!AR61+CSV_NII!CN61*CSV_NII!CZ61</f>
        <v>0</v>
      </c>
      <c r="EB61" s="1485">
        <f>CSV_NII!AG61*CSV_NII!AS61+CSV_NII!CO61*CSV_NII!DA61</f>
        <v>0</v>
      </c>
      <c r="EC61" s="1485">
        <f>CSV_NII!AH61*CSV_NII!AT61+CSV_NII!CP61*CSV_NII!DB61</f>
        <v>0</v>
      </c>
      <c r="ED61" s="1485">
        <f>CSV_NII!AI61*CSV_NII!AU61+CSV_NII!CQ61*CSV_NII!DC61</f>
        <v>0</v>
      </c>
      <c r="EE61" s="1485">
        <f>CSV_NII!AJ61*CSV_NII!AV61+CSV_NII!CR61*CSV_NII!DD61</f>
        <v>0</v>
      </c>
      <c r="EF61" s="1485" t="e">
        <f>CSV_NII!AK61*((CSV_NII!AW61-CSV_NII!AN61)*(CSV_NII!AB61/(CSV_NII!AB61+(CSV_NII!AC61/CSV_NII!AA61)))+(CSV_NII!AW61-CSV_NII!AO61)*((CSV_NII!AC61/CSV_NII!AA61)/(CSV_NII!AB61+(CSV_NII!AC61/CSV_NII!AA61))))+CSV_NII!CS61*((CSV_NII!DE61-CSV_NII!CV61)*(CSV_NII!CJ61/(CSV_NII!CJ61+(CSV_NII!CK61/CSV_NII!CI61)))+(CSV_NII!DE61-CSV_NII!CW61)*((CSV_NII!CK61/CSV_NII!CI61)/(CSV_NII!CJ61+(CSV_NII!CK61/CSV_NII!CI61))))</f>
        <v>#DIV/0!</v>
      </c>
      <c r="EG61" s="1485" t="e">
        <f>CSV_NII!AL61*((CSV_NII!AX61-CSV_NII!AQ61)*(CSV_NII!AE61/(CSV_NII!AE61+(CSV_NII!AF61/CSV_NII!AA61)))+(CSV_NII!AX61-CSV_NII!AR61)*((CSV_NII!AF61/CSV_NII!AA61)/(CSV_NII!AE61+(CSV_NII!AF61/CSV_NII!AA61))))+CSV_NII!CT61*((CSV_NII!DF61-CSV_NII!CY61)*(CSV_NII!CM61/(CSV_NII!CM61+(CSV_NII!CN61/CSV_NII!CI61)))+(CSV_NII!DF61-CSV_NII!CZ61)*(CSV_NII!CN61/CSV_NII!CI61)/(CSV_NII!CM61+(CSV_NII!CN61/CSV_NII!CI61)))</f>
        <v>#DIV/0!</v>
      </c>
      <c r="EH61" s="1485" t="e">
        <f>CSV_NII!AM61*((CSV_NII!AY61-CSV_NII!AT61)*(CSV_NII!AH61/(CSV_NII!AH61+(CSV_NII!AI61/CSV_NII!AA61)))+(CSV_NII!AY61-CSV_NII!AU61)*((CSV_NII!AI61/CSV_NII!AA61)/(CSV_NII!AH61+(CSV_NII!AI61/CSV_NII!AA61))))+CSV_NII!CU61*((CSV_NII!DG61-CSV_NII!DB61)*(CSV_NII!CP61/(CSV_NII!CP61+(CSV_NII!CQ61/CSV_NII!CI61)))+(CSV_NII!DG61-CSV_NII!DC61)*((CSV_NII!CQ61/CSV_NII!CI61)/(CSV_NII!CP61+(CSV_NII!CQ61/CSV_NII!CI61))))</f>
        <v>#DIV/0!</v>
      </c>
      <c r="EI61" s="1485" t="str">
        <f t="shared" si="26"/>
        <v/>
      </c>
      <c r="EJ61" s="1485" t="str">
        <f t="shared" si="71"/>
        <v/>
      </c>
      <c r="EK61" s="1485" t="str">
        <f t="shared" si="2"/>
        <v/>
      </c>
      <c r="EL61" s="1485">
        <f>CSV_NII!AB61*CSV_NII!BC61+CSV_NII!CJ61*CSV_NII!DK61</f>
        <v>0</v>
      </c>
      <c r="EM61" s="1485">
        <f>CSV_NII!AC61*CSV_NII!BD61+CSV_NII!CK61*CSV_NII!DL61</f>
        <v>0</v>
      </c>
      <c r="EN61" s="1485">
        <f>CSV_NII!AD61*CSV_NII!BE61+CSV_NII!CL61*CSV_NII!DM61</f>
        <v>0</v>
      </c>
      <c r="EO61" s="1485">
        <f>CSV_NII!AE61*CSV_NII!BF61+CSV_NII!CM61*CSV_NII!DN61</f>
        <v>0</v>
      </c>
      <c r="EP61" s="1485">
        <f>CSV_NII!AF61*CSV_NII!BG61+CSV_NII!CN61*CSV_NII!DO61</f>
        <v>0</v>
      </c>
      <c r="EQ61" s="1485">
        <f>CSV_NII!AG61*CSV_NII!BH61+CSV_NII!CO61*CSV_NII!DP61</f>
        <v>0</v>
      </c>
      <c r="ER61" s="1485">
        <f>CSV_NII!AH61*CSV_NII!BI61+CSV_NII!CP61*CSV_NII!DQ61</f>
        <v>0</v>
      </c>
      <c r="ES61" s="1485">
        <f>CSV_NII!AI61*CSV_NII!BJ61+CSV_NII!CQ61*CSV_NII!DR61</f>
        <v>0</v>
      </c>
      <c r="ET61" s="1485">
        <f>CSV_NII!AJ61*CSV_NII!BK61+CSV_NII!CR61*CSV_NII!DS61</f>
        <v>0</v>
      </c>
      <c r="EU61" s="1485" t="e">
        <f>CSV_NII!AZ61*((CSV_NII!BL61-CSV_NII!BC61)*(CSV_NII!AB61/(CSV_NII!AB61+(CSV_NII!AC61/CSV_NII!AA61)))+(CSV_NII!BL61-CSV_NII!BD61)*((CSV_NII!AC61/CSV_NII!AA61)/(CSV_NII!AB61+(CSV_NII!AC61/CSV_NII!AA61))))+CSV_NII!DH61*((CSV_NII!DT61-CSV_NII!DK61)*(CSV_NII!CJ61/(CSV_NII!CJ61+(CSV_NII!CK61/CSV_NII!CI61)))+(CSV_NII!DT61-CSV_NII!DL61)*((CSV_NII!CK61/CSV_NII!CI61)/(CSV_NII!CJ61+(CSV_NII!CK61/CSV_NII!CI61))))</f>
        <v>#DIV/0!</v>
      </c>
      <c r="EV61" s="1485" t="e">
        <f>CSV_NII!BA61*((CSV_NII!BM61-CSV_NII!BF61)*(CSV_NII!AE61/(CSV_NII!AE61+(CSV_NII!AF61/CSV_NII!AA61)))+(CSV_NII!BM61-CSV_NII!BG61)*((CSV_NII!AF61/CSV_NII!AA61)/(CSV_NII!AE61+(CSV_NII!AF61/CSV_NII!AA61))))+CSV_NII!DI61*((CSV_NII!DU61-CSV_NII!DN61)*(CSV_NII!CM61/(CSV_NII!CM61+(CSV_NII!CN61/CSV_NII!CI61)))+(CSV_NII!DU61-CSV_NII!DO61)*((CSV_NII!CN61/CSV_NII!CI61)/(CSV_NII!CM61+(CSV_NII!CN61/CSV_NII!CI61))))</f>
        <v>#DIV/0!</v>
      </c>
      <c r="EW61" s="1485" t="e">
        <f>CSV_NII!BB61*((CSV_NII!BN61-CSV_NII!BI61)*(CSV_NII!AH61/(CSV_NII!AH61+(CSV_NII!AI61/CSV_NII!AA61)))+(CSV_NII!BN61-CSV_NII!BJ61)*((CSV_NII!AI61/CSV_NII!AA61)/(CSV_NII!AH61+(CSV_NII!AI61/CSV_NII!AA61))))+CSV_NII!CU61*((CSV_NII!DG61-CSV_NII!DQ61)*(CSV_NII!CP61/(CSV_NII!CP61+(CSV_NII!CQ61/CSV_NII!CI61)))+(CSV_NII!DG61-CSV_NII!DR61)*((CSV_NII!CQ61/CSV_NII!CI61)/(CSV_NII!CP61+(CSV_NII!CQ61/CSV_NII!CI61))))</f>
        <v>#DIV/0!</v>
      </c>
      <c r="EX61" s="1485" t="str">
        <f t="shared" si="3"/>
        <v/>
      </c>
      <c r="EY61" s="1485" t="str">
        <f t="shared" si="4"/>
        <v/>
      </c>
      <c r="EZ61" s="1486" t="str">
        <f t="shared" si="5"/>
        <v/>
      </c>
    </row>
    <row r="62" spans="2:156" ht="13.5" thickBot="1">
      <c r="B62" s="1395">
        <v>54</v>
      </c>
      <c r="C62" s="1467" t="s">
        <v>49</v>
      </c>
      <c r="D62" s="1467" t="s">
        <v>49</v>
      </c>
      <c r="E62" s="1467" t="s">
        <v>91</v>
      </c>
      <c r="F62" s="1468" t="s">
        <v>94</v>
      </c>
      <c r="G62" s="1468" t="s">
        <v>95</v>
      </c>
      <c r="H62" s="1468"/>
      <c r="I62" s="1469" t="str">
        <f t="shared" si="0"/>
        <v>Liabilities - Debt securities issued - Certificates of deposits</v>
      </c>
      <c r="J62" s="1469" t="s">
        <v>82</v>
      </c>
      <c r="K62" s="1466">
        <f>K61</f>
        <v>0</v>
      </c>
      <c r="L62" s="1466">
        <f>L61</f>
        <v>0</v>
      </c>
      <c r="M62" s="1450"/>
      <c r="N62" s="1466">
        <f>N61</f>
        <v>0</v>
      </c>
      <c r="O62" s="1450"/>
      <c r="P62" s="2577">
        <f>P61</f>
        <v>0</v>
      </c>
      <c r="Q62" s="2578">
        <f>Q61</f>
        <v>0</v>
      </c>
      <c r="R62" s="2589"/>
      <c r="S62" s="1466">
        <f>S61</f>
        <v>0</v>
      </c>
      <c r="T62" s="1244">
        <f t="shared" ref="T62:AA62" si="82">T61</f>
        <v>0</v>
      </c>
      <c r="U62" s="1244">
        <f t="shared" si="82"/>
        <v>0</v>
      </c>
      <c r="V62" s="2580">
        <f t="shared" si="82"/>
        <v>0</v>
      </c>
      <c r="W62" s="2578">
        <f t="shared" si="82"/>
        <v>0</v>
      </c>
      <c r="X62" s="2581">
        <f t="shared" si="82"/>
        <v>0</v>
      </c>
      <c r="Y62" s="2578">
        <f t="shared" si="82"/>
        <v>0</v>
      </c>
      <c r="Z62" s="2581">
        <f t="shared" si="82"/>
        <v>0</v>
      </c>
      <c r="AA62" s="1466">
        <f t="shared" si="82"/>
        <v>0</v>
      </c>
      <c r="AB62" s="2582">
        <f t="shared" si="7"/>
        <v>0</v>
      </c>
      <c r="AC62" s="2582">
        <f t="shared" si="8"/>
        <v>0</v>
      </c>
      <c r="AD62" s="2583">
        <f t="shared" si="9"/>
        <v>0</v>
      </c>
      <c r="AE62" s="2584">
        <f t="shared" si="10"/>
        <v>0</v>
      </c>
      <c r="AF62" s="2582">
        <f t="shared" si="11"/>
        <v>0</v>
      </c>
      <c r="AG62" s="2585">
        <f t="shared" si="12"/>
        <v>0</v>
      </c>
      <c r="AH62" s="2584">
        <f t="shared" si="13"/>
        <v>0</v>
      </c>
      <c r="AI62" s="2582">
        <f t="shared" si="14"/>
        <v>0</v>
      </c>
      <c r="AJ62" s="2585">
        <f t="shared" si="15"/>
        <v>0</v>
      </c>
      <c r="AK62" s="1261"/>
      <c r="AL62" s="1453"/>
      <c r="AM62" s="2052"/>
      <c r="AN62" s="2586"/>
      <c r="AO62" s="1447"/>
      <c r="AP62" s="2589"/>
      <c r="AQ62" s="2586"/>
      <c r="AR62" s="1447"/>
      <c r="AS62" s="2589"/>
      <c r="AT62" s="2586"/>
      <c r="AU62" s="1447"/>
      <c r="AV62" s="2589"/>
      <c r="AW62" s="2607"/>
      <c r="AX62" s="1820"/>
      <c r="AY62" s="1819"/>
      <c r="AZ62" s="1261"/>
      <c r="BA62" s="1453"/>
      <c r="BB62" s="2052"/>
      <c r="BC62" s="2586"/>
      <c r="BD62" s="1447"/>
      <c r="BE62" s="2589"/>
      <c r="BF62" s="2586"/>
      <c r="BG62" s="1447"/>
      <c r="BH62" s="2589"/>
      <c r="BI62" s="2586"/>
      <c r="BJ62" s="1447"/>
      <c r="BK62" s="2589"/>
      <c r="BL62" s="2608"/>
      <c r="BM62" s="1820"/>
      <c r="BN62" s="1821"/>
      <c r="BO62" s="2578">
        <f>BO61</f>
        <v>0</v>
      </c>
      <c r="BP62" s="1244">
        <f>BP61</f>
        <v>0</v>
      </c>
      <c r="BQ62" s="1448"/>
      <c r="BR62" s="1244">
        <f>BR61</f>
        <v>0</v>
      </c>
      <c r="BS62" s="1450"/>
      <c r="BT62" s="1822"/>
      <c r="BU62" s="2609"/>
      <c r="BV62" s="2578">
        <f>BV61</f>
        <v>0</v>
      </c>
      <c r="BW62" s="2588"/>
      <c r="BX62" s="1370"/>
      <c r="BY62" s="1244">
        <f>BX62</f>
        <v>0</v>
      </c>
      <c r="BZ62" s="1453"/>
      <c r="CA62" s="1453"/>
      <c r="CB62" s="2589"/>
      <c r="CC62" s="1453"/>
      <c r="CD62" s="1453"/>
      <c r="CE62" s="2589"/>
      <c r="CF62" s="1453"/>
      <c r="CG62" s="1453"/>
      <c r="CH62" s="2589"/>
      <c r="CI62" s="1481"/>
      <c r="CJ62" s="2582">
        <f t="shared" si="16"/>
        <v>0</v>
      </c>
      <c r="CK62" s="2582">
        <f t="shared" si="17"/>
        <v>0</v>
      </c>
      <c r="CL62" s="2585">
        <f t="shared" si="18"/>
        <v>0</v>
      </c>
      <c r="CM62" s="2584">
        <f t="shared" si="19"/>
        <v>0</v>
      </c>
      <c r="CN62" s="2582">
        <f t="shared" si="20"/>
        <v>0</v>
      </c>
      <c r="CO62" s="2585">
        <f t="shared" si="21"/>
        <v>0</v>
      </c>
      <c r="CP62" s="2584">
        <f t="shared" si="22"/>
        <v>0</v>
      </c>
      <c r="CQ62" s="2582">
        <f t="shared" si="23"/>
        <v>0</v>
      </c>
      <c r="CR62" s="2585">
        <f t="shared" si="24"/>
        <v>0</v>
      </c>
      <c r="CS62" s="1261"/>
      <c r="CT62" s="1453"/>
      <c r="CU62" s="2052"/>
      <c r="CV62" s="2586"/>
      <c r="CW62" s="1450"/>
      <c r="CX62" s="2588"/>
      <c r="CY62" s="2586"/>
      <c r="CZ62" s="1450"/>
      <c r="DA62" s="2588"/>
      <c r="DB62" s="2586"/>
      <c r="DC62" s="1450"/>
      <c r="DD62" s="2588"/>
      <c r="DE62" s="2610"/>
      <c r="DF62" s="1463"/>
      <c r="DG62" s="2611"/>
      <c r="DH62" s="1261"/>
      <c r="DI62" s="1453"/>
      <c r="DJ62" s="2052"/>
      <c r="DK62" s="2586"/>
      <c r="DL62" s="1450"/>
      <c r="DM62" s="2588"/>
      <c r="DN62" s="2586"/>
      <c r="DO62" s="1450"/>
      <c r="DP62" s="2588"/>
      <c r="DQ62" s="2586"/>
      <c r="DR62" s="1450"/>
      <c r="DS62" s="2588"/>
      <c r="DT62" s="2612"/>
      <c r="DU62" s="1464"/>
      <c r="DV62" s="1465"/>
      <c r="DW62" s="1456">
        <f>CSV_NII!AB62*CSV_NII!AN62+CSV_NII!CJ62*CSV_NII!CV62</f>
        <v>0</v>
      </c>
      <c r="DX62" s="1457">
        <f>CSV_NII!AC62*CSV_NII!AO62+CSV_NII!CK62*CSV_NII!CW62</f>
        <v>0</v>
      </c>
      <c r="DY62" s="1457">
        <f>CSV_NII!AD62*CSV_NII!AP62+CSV_NII!CL62*CSV_NII!CX62</f>
        <v>0</v>
      </c>
      <c r="DZ62" s="1457">
        <f>CSV_NII!AE62*CSV_NII!AQ62+CSV_NII!CM62*CSV_NII!CY62</f>
        <v>0</v>
      </c>
      <c r="EA62" s="1457">
        <f>CSV_NII!AF62*CSV_NII!AR62+CSV_NII!CN62*CSV_NII!CZ62</f>
        <v>0</v>
      </c>
      <c r="EB62" s="1457">
        <f>CSV_NII!AG62*CSV_NII!AS62+CSV_NII!CO62*CSV_NII!DA62</f>
        <v>0</v>
      </c>
      <c r="EC62" s="1457">
        <f>CSV_NII!AH62*CSV_NII!AT62+CSV_NII!CP62*CSV_NII!DB62</f>
        <v>0</v>
      </c>
      <c r="ED62" s="1457">
        <f>CSV_NII!AI62*CSV_NII!AU62+CSV_NII!CQ62*CSV_NII!DC62</f>
        <v>0</v>
      </c>
      <c r="EE62" s="1457">
        <f>CSV_NII!AJ62*CSV_NII!AV62+CSV_NII!CR62*CSV_NII!DD62</f>
        <v>0</v>
      </c>
      <c r="EF62" s="1457" t="e">
        <f>CSV_NII!AK62*((CSV_NII!AW62-CSV_NII!AN62)*(CSV_NII!AB62/(CSV_NII!AB62+(CSV_NII!AC62/CSV_NII!AA62)))+(CSV_NII!AW62-CSV_NII!AO62)*((CSV_NII!AC62/CSV_NII!AA62)/(CSV_NII!AB62+(CSV_NII!AC62/CSV_NII!AA62))))+CSV_NII!CS62*((CSV_NII!DE62-CSV_NII!CV62)*(CSV_NII!CJ62/(CSV_NII!CJ62+(CSV_NII!CK62/CSV_NII!CI62)))+(CSV_NII!DE62-CSV_NII!CW62)*((CSV_NII!CK62/CSV_NII!CI62)/(CSV_NII!CJ62+(CSV_NII!CK62/CSV_NII!CI62))))</f>
        <v>#DIV/0!</v>
      </c>
      <c r="EG62" s="1457" t="e">
        <f>CSV_NII!AL62*((CSV_NII!AX62-CSV_NII!AQ62)*(CSV_NII!AE62/(CSV_NII!AE62+(CSV_NII!AF62/CSV_NII!AA62)))+(CSV_NII!AX62-CSV_NII!AR62)*((CSV_NII!AF62/CSV_NII!AA62)/(CSV_NII!AE62+(CSV_NII!AF62/CSV_NII!AA62))))+CSV_NII!CT62*((CSV_NII!DF62-CSV_NII!CY62)*(CSV_NII!CM62/(CSV_NII!CM62+(CSV_NII!CN62/CSV_NII!CI62)))+(CSV_NII!DF62-CSV_NII!CZ62)*(CSV_NII!CN62/CSV_NII!CI62)/(CSV_NII!CM62+(CSV_NII!CN62/CSV_NII!CI62)))</f>
        <v>#DIV/0!</v>
      </c>
      <c r="EH62" s="1457" t="e">
        <f>CSV_NII!AM62*((CSV_NII!AY62-CSV_NII!AT62)*(CSV_NII!AH62/(CSV_NII!AH62+(CSV_NII!AI62/CSV_NII!AA62)))+(CSV_NII!AY62-CSV_NII!AU62)*((CSV_NII!AI62/CSV_NII!AA62)/(CSV_NII!AH62+(CSV_NII!AI62/CSV_NII!AA62))))+CSV_NII!CU62*((CSV_NII!DG62-CSV_NII!DB62)*(CSV_NII!CP62/(CSV_NII!CP62+(CSV_NII!CQ62/CSV_NII!CI62)))+(CSV_NII!DG62-CSV_NII!DC62)*((CSV_NII!CQ62/CSV_NII!CI62)/(CSV_NII!CP62+(CSV_NII!CQ62/CSV_NII!CI62))))</f>
        <v>#DIV/0!</v>
      </c>
      <c r="EI62" s="1457" t="str">
        <f t="shared" si="26"/>
        <v/>
      </c>
      <c r="EJ62" s="1457" t="str">
        <f t="shared" si="71"/>
        <v/>
      </c>
      <c r="EK62" s="1457" t="str">
        <f t="shared" si="2"/>
        <v/>
      </c>
      <c r="EL62" s="1457">
        <f>CSV_NII!AB62*CSV_NII!BC62+CSV_NII!CJ62*CSV_NII!DK62</f>
        <v>0</v>
      </c>
      <c r="EM62" s="1457">
        <f>CSV_NII!AC62*CSV_NII!BD62+CSV_NII!CK62*CSV_NII!DL62</f>
        <v>0</v>
      </c>
      <c r="EN62" s="1457">
        <f>CSV_NII!AD62*CSV_NII!BE62+CSV_NII!CL62*CSV_NII!DM62</f>
        <v>0</v>
      </c>
      <c r="EO62" s="1457">
        <f>CSV_NII!AE62*CSV_NII!BF62+CSV_NII!CM62*CSV_NII!DN62</f>
        <v>0</v>
      </c>
      <c r="EP62" s="1457">
        <f>CSV_NII!AF62*CSV_NII!BG62+CSV_NII!CN62*CSV_NII!DO62</f>
        <v>0</v>
      </c>
      <c r="EQ62" s="1457">
        <f>CSV_NII!AG62*CSV_NII!BH62+CSV_NII!CO62*CSV_NII!DP62</f>
        <v>0</v>
      </c>
      <c r="ER62" s="1457">
        <f>CSV_NII!AH62*CSV_NII!BI62+CSV_NII!CP62*CSV_NII!DQ62</f>
        <v>0</v>
      </c>
      <c r="ES62" s="1457">
        <f>CSV_NII!AI62*CSV_NII!BJ62+CSV_NII!CQ62*CSV_NII!DR62</f>
        <v>0</v>
      </c>
      <c r="ET62" s="1457">
        <f>CSV_NII!AJ62*CSV_NII!BK62+CSV_NII!CR62*CSV_NII!DS62</f>
        <v>0</v>
      </c>
      <c r="EU62" s="1457" t="e">
        <f>CSV_NII!AZ62*((CSV_NII!BL62-CSV_NII!BC62)*(CSV_NII!AB62/(CSV_NII!AB62+(CSV_NII!AC62/CSV_NII!AA62)))+(CSV_NII!BL62-CSV_NII!BD62)*((CSV_NII!AC62/CSV_NII!AA62)/(CSV_NII!AB62+(CSV_NII!AC62/CSV_NII!AA62))))+CSV_NII!DH62*((CSV_NII!DT62-CSV_NII!DK62)*(CSV_NII!CJ62/(CSV_NII!CJ62+(CSV_NII!CK62/CSV_NII!CI62)))+(CSV_NII!DT62-CSV_NII!DL62)*((CSV_NII!CK62/CSV_NII!CI62)/(CSV_NII!CJ62+(CSV_NII!CK62/CSV_NII!CI62))))</f>
        <v>#DIV/0!</v>
      </c>
      <c r="EV62" s="1457" t="e">
        <f>CSV_NII!BA62*((CSV_NII!BM62-CSV_NII!BF62)*(CSV_NII!AE62/(CSV_NII!AE62+(CSV_NII!AF62/CSV_NII!AA62)))+(CSV_NII!BM62-CSV_NII!BG62)*((CSV_NII!AF62/CSV_NII!AA62)/(CSV_NII!AE62+(CSV_NII!AF62/CSV_NII!AA62))))+CSV_NII!DI62*((CSV_NII!DU62-CSV_NII!DN62)*(CSV_NII!CM62/(CSV_NII!CM62+(CSV_NII!CN62/CSV_NII!CI62)))+(CSV_NII!DU62-CSV_NII!DO62)*((CSV_NII!CN62/CSV_NII!CI62)/(CSV_NII!CM62+(CSV_NII!CN62/CSV_NII!CI62))))</f>
        <v>#DIV/0!</v>
      </c>
      <c r="EW62" s="1457" t="e">
        <f>CSV_NII!BB62*((CSV_NII!BN62-CSV_NII!BI62)*(CSV_NII!AH62/(CSV_NII!AH62+(CSV_NII!AI62/CSV_NII!AA62)))+(CSV_NII!BN62-CSV_NII!BJ62)*((CSV_NII!AI62/CSV_NII!AA62)/(CSV_NII!AH62+(CSV_NII!AI62/CSV_NII!AA62))))+CSV_NII!CU62*((CSV_NII!DG62-CSV_NII!DQ62)*(CSV_NII!CP62/(CSV_NII!CP62+(CSV_NII!CQ62/CSV_NII!CI62)))+(CSV_NII!DG62-CSV_NII!DR62)*((CSV_NII!CQ62/CSV_NII!CI62)/(CSV_NII!CP62+(CSV_NII!CQ62/CSV_NII!CI62))))</f>
        <v>#DIV/0!</v>
      </c>
      <c r="EX62" s="1457" t="str">
        <f t="shared" si="3"/>
        <v/>
      </c>
      <c r="EY62" s="1485" t="str">
        <f t="shared" si="4"/>
        <v/>
      </c>
      <c r="EZ62" s="1486" t="str">
        <f t="shared" si="5"/>
        <v/>
      </c>
    </row>
    <row r="63" spans="2:156" ht="12.75">
      <c r="B63" s="1395">
        <v>55</v>
      </c>
      <c r="C63" s="1467" t="s">
        <v>49</v>
      </c>
      <c r="D63" s="1467" t="s">
        <v>49</v>
      </c>
      <c r="E63" s="1467" t="s">
        <v>91</v>
      </c>
      <c r="F63" s="1468" t="s">
        <v>94</v>
      </c>
      <c r="G63" s="1468" t="s">
        <v>96</v>
      </c>
      <c r="H63" s="1468"/>
      <c r="I63" s="1469" t="str">
        <f t="shared" si="0"/>
        <v>Liabilities - Debt securities issued - Asset-backed securities</v>
      </c>
      <c r="J63" s="1469" t="s">
        <v>925</v>
      </c>
      <c r="K63" s="1451"/>
      <c r="L63" s="1447"/>
      <c r="M63" s="1448"/>
      <c r="N63" s="1447"/>
      <c r="O63" s="1448"/>
      <c r="P63" s="2592"/>
      <c r="Q63" s="1370"/>
      <c r="R63" s="2589"/>
      <c r="S63" s="1451"/>
      <c r="T63" s="1447"/>
      <c r="U63" s="1447"/>
      <c r="V63" s="2434"/>
      <c r="W63" s="1370"/>
      <c r="X63" s="2589"/>
      <c r="Y63" s="1370"/>
      <c r="Z63" s="2589"/>
      <c r="AA63" s="1451"/>
      <c r="AB63" s="2582">
        <f t="shared" si="7"/>
        <v>0</v>
      </c>
      <c r="AC63" s="2582">
        <f t="shared" si="8"/>
        <v>0</v>
      </c>
      <c r="AD63" s="2583">
        <f t="shared" si="9"/>
        <v>0</v>
      </c>
      <c r="AE63" s="2584">
        <f t="shared" si="10"/>
        <v>0</v>
      </c>
      <c r="AF63" s="2582">
        <f t="shared" si="11"/>
        <v>0</v>
      </c>
      <c r="AG63" s="2585">
        <f t="shared" si="12"/>
        <v>0</v>
      </c>
      <c r="AH63" s="2584">
        <f t="shared" si="13"/>
        <v>0</v>
      </c>
      <c r="AI63" s="2582">
        <f t="shared" si="14"/>
        <v>0</v>
      </c>
      <c r="AJ63" s="2585">
        <f t="shared" si="15"/>
        <v>0</v>
      </c>
      <c r="AK63" s="1261"/>
      <c r="AL63" s="1453"/>
      <c r="AM63" s="2052"/>
      <c r="AN63" s="2586"/>
      <c r="AO63" s="1448"/>
      <c r="AP63" s="2579"/>
      <c r="AQ63" s="2586"/>
      <c r="AR63" s="1448"/>
      <c r="AS63" s="2588"/>
      <c r="AT63" s="2586"/>
      <c r="AU63" s="1450"/>
      <c r="AV63" s="2588"/>
      <c r="AW63" s="2607"/>
      <c r="AX63" s="1820"/>
      <c r="AY63" s="1819"/>
      <c r="AZ63" s="1261"/>
      <c r="BA63" s="1453"/>
      <c r="BB63" s="2052"/>
      <c r="BC63" s="2586"/>
      <c r="BD63" s="1448"/>
      <c r="BE63" s="2579"/>
      <c r="BF63" s="2586"/>
      <c r="BG63" s="1448"/>
      <c r="BH63" s="2588"/>
      <c r="BI63" s="2586"/>
      <c r="BJ63" s="1450"/>
      <c r="BK63" s="2588"/>
      <c r="BL63" s="2608"/>
      <c r="BM63" s="1820"/>
      <c r="BN63" s="1819"/>
      <c r="BO63" s="1370"/>
      <c r="BP63" s="1447"/>
      <c r="BQ63" s="1448"/>
      <c r="BR63" s="1447"/>
      <c r="BS63" s="1448"/>
      <c r="BT63" s="1452"/>
      <c r="BU63" s="2595"/>
      <c r="BV63" s="1370"/>
      <c r="BW63" s="2588"/>
      <c r="BX63" s="1370"/>
      <c r="BY63" s="1447"/>
      <c r="BZ63" s="1447"/>
      <c r="CA63" s="1449"/>
      <c r="CB63" s="2052"/>
      <c r="CC63" s="1370"/>
      <c r="CD63" s="1447"/>
      <c r="CE63" s="2052"/>
      <c r="CF63" s="1370"/>
      <c r="CG63" s="1447"/>
      <c r="CH63" s="2052"/>
      <c r="CI63" s="1481"/>
      <c r="CJ63" s="2582">
        <f t="shared" si="16"/>
        <v>0</v>
      </c>
      <c r="CK63" s="2582">
        <f t="shared" si="17"/>
        <v>0</v>
      </c>
      <c r="CL63" s="2585">
        <f t="shared" si="18"/>
        <v>0</v>
      </c>
      <c r="CM63" s="2584">
        <f t="shared" si="19"/>
        <v>0</v>
      </c>
      <c r="CN63" s="2582">
        <f t="shared" si="20"/>
        <v>0</v>
      </c>
      <c r="CO63" s="2585">
        <f t="shared" si="21"/>
        <v>0</v>
      </c>
      <c r="CP63" s="2584">
        <f t="shared" si="22"/>
        <v>0</v>
      </c>
      <c r="CQ63" s="2582">
        <f t="shared" si="23"/>
        <v>0</v>
      </c>
      <c r="CR63" s="2585">
        <f t="shared" si="24"/>
        <v>0</v>
      </c>
      <c r="CS63" s="1261"/>
      <c r="CT63" s="1453"/>
      <c r="CU63" s="2052"/>
      <c r="CV63" s="2586"/>
      <c r="CW63" s="1448"/>
      <c r="CX63" s="2579"/>
      <c r="CY63" s="2586"/>
      <c r="CZ63" s="1448"/>
      <c r="DA63" s="2588"/>
      <c r="DB63" s="2586"/>
      <c r="DC63" s="1450"/>
      <c r="DD63" s="2588"/>
      <c r="DE63" s="2610"/>
      <c r="DF63" s="1463"/>
      <c r="DG63" s="2611"/>
      <c r="DH63" s="1261"/>
      <c r="DI63" s="1453"/>
      <c r="DJ63" s="2052"/>
      <c r="DK63" s="2586"/>
      <c r="DL63" s="1448"/>
      <c r="DM63" s="2579"/>
      <c r="DN63" s="2586"/>
      <c r="DO63" s="1448"/>
      <c r="DP63" s="2588"/>
      <c r="DQ63" s="2586"/>
      <c r="DR63" s="1450"/>
      <c r="DS63" s="2588"/>
      <c r="DT63" s="2612"/>
      <c r="DU63" s="1464"/>
      <c r="DV63" s="1465"/>
      <c r="DW63" s="1454">
        <f>CSV_NII!AB63*CSV_NII!AN63+CSV_NII!CJ63*CSV_NII!CV63</f>
        <v>0</v>
      </c>
      <c r="DX63" s="1455">
        <f>CSV_NII!AC63*CSV_NII!AO63+CSV_NII!CK63*CSV_NII!CW63</f>
        <v>0</v>
      </c>
      <c r="DY63" s="1455">
        <f>CSV_NII!AD63*CSV_NII!AP63+CSV_NII!CL63*CSV_NII!CX63</f>
        <v>0</v>
      </c>
      <c r="DZ63" s="1455">
        <f>CSV_NII!AE63*CSV_NII!AQ63+CSV_NII!CM63*CSV_NII!CY63</f>
        <v>0</v>
      </c>
      <c r="EA63" s="1455">
        <f>CSV_NII!AF63*CSV_NII!AR63+CSV_NII!CN63*CSV_NII!CZ63</f>
        <v>0</v>
      </c>
      <c r="EB63" s="1455">
        <f>CSV_NII!AG63*CSV_NII!AS63+CSV_NII!CO63*CSV_NII!DA63</f>
        <v>0</v>
      </c>
      <c r="EC63" s="1455">
        <f>CSV_NII!AH63*CSV_NII!AT63+CSV_NII!CP63*CSV_NII!DB63</f>
        <v>0</v>
      </c>
      <c r="ED63" s="1455">
        <f>CSV_NII!AI63*CSV_NII!AU63+CSV_NII!CQ63*CSV_NII!DC63</f>
        <v>0</v>
      </c>
      <c r="EE63" s="1455">
        <f>CSV_NII!AJ63*CSV_NII!AV63+CSV_NII!CR63*CSV_NII!DD63</f>
        <v>0</v>
      </c>
      <c r="EF63" s="1455" t="e">
        <f>CSV_NII!AK63*((CSV_NII!AW63-CSV_NII!AN63)*(CSV_NII!AB63/(CSV_NII!AB63+(CSV_NII!AC63/CSV_NII!AA63)))+(CSV_NII!AW63-CSV_NII!AO63)*((CSV_NII!AC63/CSV_NII!AA63)/(CSV_NII!AB63+(CSV_NII!AC63/CSV_NII!AA63))))+CSV_NII!CS63*((CSV_NII!DE63-CSV_NII!CV63)*(CSV_NII!CJ63/(CSV_NII!CJ63+(CSV_NII!CK63/CSV_NII!CI63)))+(CSV_NII!DE63-CSV_NII!CW63)*((CSV_NII!CK63/CSV_NII!CI63)/(CSV_NII!CJ63+(CSV_NII!CK63/CSV_NII!CI63))))</f>
        <v>#DIV/0!</v>
      </c>
      <c r="EG63" s="1455" t="e">
        <f>CSV_NII!AL63*((CSV_NII!AX63-CSV_NII!AQ63)*(CSV_NII!AE63/(CSV_NII!AE63+(CSV_NII!AF63/CSV_NII!AA63)))+(CSV_NII!AX63-CSV_NII!AR63)*((CSV_NII!AF63/CSV_NII!AA63)/(CSV_NII!AE63+(CSV_NII!AF63/CSV_NII!AA63))))+CSV_NII!CT63*((CSV_NII!DF63-CSV_NII!CY63)*(CSV_NII!CM63/(CSV_NII!CM63+(CSV_NII!CN63/CSV_NII!CI63)))+(CSV_NII!DF63-CSV_NII!CZ63)*(CSV_NII!CN63/CSV_NII!CI63)/(CSV_NII!CM63+(CSV_NII!CN63/CSV_NII!CI63)))</f>
        <v>#DIV/0!</v>
      </c>
      <c r="EH63" s="1455" t="e">
        <f>CSV_NII!AM63*((CSV_NII!AY63-CSV_NII!AT63)*(CSV_NII!AH63/(CSV_NII!AH63+(CSV_NII!AI63/CSV_NII!AA63)))+(CSV_NII!AY63-CSV_NII!AU63)*((CSV_NII!AI63/CSV_NII!AA63)/(CSV_NII!AH63+(CSV_NII!AI63/CSV_NII!AA63))))+CSV_NII!CU63*((CSV_NII!DG63-CSV_NII!DB63)*(CSV_NII!CP63/(CSV_NII!CP63+(CSV_NII!CQ63/CSV_NII!CI63)))+(CSV_NII!DG63-CSV_NII!DC63)*((CSV_NII!CQ63/CSV_NII!CI63)/(CSV_NII!CP63+(CSV_NII!CQ63/CSV_NII!CI63))))</f>
        <v>#DIV/0!</v>
      </c>
      <c r="EI63" s="1455" t="str">
        <f t="shared" si="26"/>
        <v/>
      </c>
      <c r="EJ63" s="1455" t="str">
        <f t="shared" si="71"/>
        <v/>
      </c>
      <c r="EK63" s="1455" t="str">
        <f t="shared" si="2"/>
        <v/>
      </c>
      <c r="EL63" s="1455">
        <f>CSV_NII!AB63*CSV_NII!BC63+CSV_NII!CJ63*CSV_NII!DK63</f>
        <v>0</v>
      </c>
      <c r="EM63" s="1455">
        <f>CSV_NII!AC63*CSV_NII!BD63+CSV_NII!CK63*CSV_NII!DL63</f>
        <v>0</v>
      </c>
      <c r="EN63" s="1455">
        <f>CSV_NII!AD63*CSV_NII!BE63+CSV_NII!CL63*CSV_NII!DM63</f>
        <v>0</v>
      </c>
      <c r="EO63" s="1455">
        <f>CSV_NII!AE63*CSV_NII!BF63+CSV_NII!CM63*CSV_NII!DN63</f>
        <v>0</v>
      </c>
      <c r="EP63" s="1455">
        <f>CSV_NII!AF63*CSV_NII!BG63+CSV_NII!CN63*CSV_NII!DO63</f>
        <v>0</v>
      </c>
      <c r="EQ63" s="1455">
        <f>CSV_NII!AG63*CSV_NII!BH63+CSV_NII!CO63*CSV_NII!DP63</f>
        <v>0</v>
      </c>
      <c r="ER63" s="1455">
        <f>CSV_NII!AH63*CSV_NII!BI63+CSV_NII!CP63*CSV_NII!DQ63</f>
        <v>0</v>
      </c>
      <c r="ES63" s="1455">
        <f>CSV_NII!AI63*CSV_NII!BJ63+CSV_NII!CQ63*CSV_NII!DR63</f>
        <v>0</v>
      </c>
      <c r="ET63" s="1455">
        <f>CSV_NII!AJ63*CSV_NII!BK63+CSV_NII!CR63*CSV_NII!DS63</f>
        <v>0</v>
      </c>
      <c r="EU63" s="1455" t="e">
        <f>CSV_NII!AZ63*((CSV_NII!BL63-CSV_NII!BC63)*(CSV_NII!AB63/(CSV_NII!AB63+(CSV_NII!AC63/CSV_NII!AA63)))+(CSV_NII!BL63-CSV_NII!BD63)*((CSV_NII!AC63/CSV_NII!AA63)/(CSV_NII!AB63+(CSV_NII!AC63/CSV_NII!AA63))))+CSV_NII!DH63*((CSV_NII!DT63-CSV_NII!DK63)*(CSV_NII!CJ63/(CSV_NII!CJ63+(CSV_NII!CK63/CSV_NII!CI63)))+(CSV_NII!DT63-CSV_NII!DL63)*((CSV_NII!CK63/CSV_NII!CI63)/(CSV_NII!CJ63+(CSV_NII!CK63/CSV_NII!CI63))))</f>
        <v>#DIV/0!</v>
      </c>
      <c r="EV63" s="1455" t="e">
        <f>CSV_NII!BA63*((CSV_NII!BM63-CSV_NII!BF63)*(CSV_NII!AE63/(CSV_NII!AE63+(CSV_NII!AF63/CSV_NII!AA63)))+(CSV_NII!BM63-CSV_NII!BG63)*((CSV_NII!AF63/CSV_NII!AA63)/(CSV_NII!AE63+(CSV_NII!AF63/CSV_NII!AA63))))+CSV_NII!DI63*((CSV_NII!DU63-CSV_NII!DN63)*(CSV_NII!CM63/(CSV_NII!CM63+(CSV_NII!CN63/CSV_NII!CI63)))+(CSV_NII!DU63-CSV_NII!DO63)*((CSV_NII!CN63/CSV_NII!CI63)/(CSV_NII!CM63+(CSV_NII!CN63/CSV_NII!CI63))))</f>
        <v>#DIV/0!</v>
      </c>
      <c r="EW63" s="1455" t="e">
        <f>CSV_NII!BB63*((CSV_NII!BN63-CSV_NII!BI63)*(CSV_NII!AH63/(CSV_NII!AH63+(CSV_NII!AI63/CSV_NII!AA63)))+(CSV_NII!BN63-CSV_NII!BJ63)*((CSV_NII!AI63/CSV_NII!AA63)/(CSV_NII!AH63+(CSV_NII!AI63/CSV_NII!AA63))))+CSV_NII!CU63*((CSV_NII!DG63-CSV_NII!DQ63)*(CSV_NII!CP63/(CSV_NII!CP63+(CSV_NII!CQ63/CSV_NII!CI63)))+(CSV_NII!DG63-CSV_NII!DR63)*((CSV_NII!CQ63/CSV_NII!CI63)/(CSV_NII!CP63+(CSV_NII!CQ63/CSV_NII!CI63))))</f>
        <v>#DIV/0!</v>
      </c>
      <c r="EX63" s="1457" t="str">
        <f t="shared" si="3"/>
        <v/>
      </c>
      <c r="EY63" s="1485" t="str">
        <f t="shared" si="4"/>
        <v/>
      </c>
      <c r="EZ63" s="1486" t="str">
        <f t="shared" si="5"/>
        <v/>
      </c>
    </row>
    <row r="64" spans="2:156" ht="13.5" thickBot="1">
      <c r="B64" s="1395">
        <v>56</v>
      </c>
      <c r="C64" s="1467" t="s">
        <v>49</v>
      </c>
      <c r="D64" s="1467" t="s">
        <v>49</v>
      </c>
      <c r="E64" s="1467" t="s">
        <v>91</v>
      </c>
      <c r="F64" s="1468" t="s">
        <v>94</v>
      </c>
      <c r="G64" s="1468" t="s">
        <v>96</v>
      </c>
      <c r="H64" s="1468"/>
      <c r="I64" s="1469" t="str">
        <f t="shared" si="0"/>
        <v>Liabilities - Debt securities issued - Asset-backed securities</v>
      </c>
      <c r="J64" s="1469" t="s">
        <v>82</v>
      </c>
      <c r="K64" s="1466">
        <f>K63</f>
        <v>0</v>
      </c>
      <c r="L64" s="1466">
        <f>L63</f>
        <v>0</v>
      </c>
      <c r="M64" s="1450"/>
      <c r="N64" s="1466">
        <f>N63</f>
        <v>0</v>
      </c>
      <c r="O64" s="1450"/>
      <c r="P64" s="2577">
        <f>P63</f>
        <v>0</v>
      </c>
      <c r="Q64" s="2578">
        <f>Q63</f>
        <v>0</v>
      </c>
      <c r="R64" s="2589"/>
      <c r="S64" s="1466">
        <f>S63</f>
        <v>0</v>
      </c>
      <c r="T64" s="1244">
        <f t="shared" ref="T64:AA64" si="83">T63</f>
        <v>0</v>
      </c>
      <c r="U64" s="1244">
        <f t="shared" si="83"/>
        <v>0</v>
      </c>
      <c r="V64" s="2580">
        <f t="shared" si="83"/>
        <v>0</v>
      </c>
      <c r="W64" s="2578">
        <f t="shared" si="83"/>
        <v>0</v>
      </c>
      <c r="X64" s="2581">
        <f t="shared" si="83"/>
        <v>0</v>
      </c>
      <c r="Y64" s="2578">
        <f t="shared" si="83"/>
        <v>0</v>
      </c>
      <c r="Z64" s="2581">
        <f t="shared" si="83"/>
        <v>0</v>
      </c>
      <c r="AA64" s="1466">
        <f t="shared" si="83"/>
        <v>0</v>
      </c>
      <c r="AB64" s="2582">
        <f t="shared" si="7"/>
        <v>0</v>
      </c>
      <c r="AC64" s="2582">
        <f t="shared" si="8"/>
        <v>0</v>
      </c>
      <c r="AD64" s="2583">
        <f t="shared" si="9"/>
        <v>0</v>
      </c>
      <c r="AE64" s="2584">
        <f t="shared" si="10"/>
        <v>0</v>
      </c>
      <c r="AF64" s="2582">
        <f t="shared" si="11"/>
        <v>0</v>
      </c>
      <c r="AG64" s="2585">
        <f t="shared" si="12"/>
        <v>0</v>
      </c>
      <c r="AH64" s="2584">
        <f t="shared" si="13"/>
        <v>0</v>
      </c>
      <c r="AI64" s="2582">
        <f t="shared" si="14"/>
        <v>0</v>
      </c>
      <c r="AJ64" s="2585">
        <f t="shared" si="15"/>
        <v>0</v>
      </c>
      <c r="AK64" s="1261"/>
      <c r="AL64" s="1453"/>
      <c r="AM64" s="2052"/>
      <c r="AN64" s="2586"/>
      <c r="AO64" s="1447"/>
      <c r="AP64" s="2589"/>
      <c r="AQ64" s="2586"/>
      <c r="AR64" s="1447"/>
      <c r="AS64" s="2589"/>
      <c r="AT64" s="2586"/>
      <c r="AU64" s="1447"/>
      <c r="AV64" s="2589"/>
      <c r="AW64" s="2607"/>
      <c r="AX64" s="1820"/>
      <c r="AY64" s="1819"/>
      <c r="AZ64" s="1261"/>
      <c r="BA64" s="1453"/>
      <c r="BB64" s="2052"/>
      <c r="BC64" s="2586"/>
      <c r="BD64" s="1447"/>
      <c r="BE64" s="2589"/>
      <c r="BF64" s="2586"/>
      <c r="BG64" s="1447"/>
      <c r="BH64" s="2589"/>
      <c r="BI64" s="2586"/>
      <c r="BJ64" s="1447"/>
      <c r="BK64" s="2589"/>
      <c r="BL64" s="2608"/>
      <c r="BM64" s="1820"/>
      <c r="BN64" s="1819"/>
      <c r="BO64" s="2578">
        <f>BO63</f>
        <v>0</v>
      </c>
      <c r="BP64" s="1244">
        <f>BP63</f>
        <v>0</v>
      </c>
      <c r="BQ64" s="1448"/>
      <c r="BR64" s="1244">
        <f>BR63</f>
        <v>0</v>
      </c>
      <c r="BS64" s="1450"/>
      <c r="BT64" s="1822"/>
      <c r="BU64" s="2609"/>
      <c r="BV64" s="2578">
        <f>BV63</f>
        <v>0</v>
      </c>
      <c r="BW64" s="2588"/>
      <c r="BX64" s="1370"/>
      <c r="BY64" s="1244">
        <f>BX64</f>
        <v>0</v>
      </c>
      <c r="BZ64" s="1453"/>
      <c r="CA64" s="1453"/>
      <c r="CB64" s="2589"/>
      <c r="CC64" s="1453"/>
      <c r="CD64" s="1453"/>
      <c r="CE64" s="2589"/>
      <c r="CF64" s="1453"/>
      <c r="CG64" s="1453"/>
      <c r="CH64" s="2589"/>
      <c r="CI64" s="1481"/>
      <c r="CJ64" s="2582">
        <f t="shared" si="16"/>
        <v>0</v>
      </c>
      <c r="CK64" s="2582">
        <f t="shared" si="17"/>
        <v>0</v>
      </c>
      <c r="CL64" s="2585">
        <f t="shared" si="18"/>
        <v>0</v>
      </c>
      <c r="CM64" s="2584">
        <f t="shared" si="19"/>
        <v>0</v>
      </c>
      <c r="CN64" s="2582">
        <f t="shared" si="20"/>
        <v>0</v>
      </c>
      <c r="CO64" s="2585">
        <f t="shared" si="21"/>
        <v>0</v>
      </c>
      <c r="CP64" s="2584">
        <f t="shared" si="22"/>
        <v>0</v>
      </c>
      <c r="CQ64" s="2582">
        <f t="shared" si="23"/>
        <v>0</v>
      </c>
      <c r="CR64" s="2585">
        <f t="shared" si="24"/>
        <v>0</v>
      </c>
      <c r="CS64" s="1261"/>
      <c r="CT64" s="1453"/>
      <c r="CU64" s="2052"/>
      <c r="CV64" s="2586"/>
      <c r="CW64" s="1450"/>
      <c r="CX64" s="2588"/>
      <c r="CY64" s="2586"/>
      <c r="CZ64" s="1450"/>
      <c r="DA64" s="2588"/>
      <c r="DB64" s="2586"/>
      <c r="DC64" s="1450"/>
      <c r="DD64" s="2588"/>
      <c r="DE64" s="2610"/>
      <c r="DF64" s="1463"/>
      <c r="DG64" s="2611"/>
      <c r="DH64" s="1261"/>
      <c r="DI64" s="1453"/>
      <c r="DJ64" s="2052"/>
      <c r="DK64" s="2586"/>
      <c r="DL64" s="1450"/>
      <c r="DM64" s="2588"/>
      <c r="DN64" s="2586"/>
      <c r="DO64" s="1450"/>
      <c r="DP64" s="2588"/>
      <c r="DQ64" s="2586"/>
      <c r="DR64" s="1450"/>
      <c r="DS64" s="2588"/>
      <c r="DT64" s="2612"/>
      <c r="DU64" s="1464"/>
      <c r="DV64" s="1465"/>
      <c r="DW64" s="1456">
        <f>CSV_NII!AB64*CSV_NII!AN64+CSV_NII!CJ64*CSV_NII!CV64</f>
        <v>0</v>
      </c>
      <c r="DX64" s="1457">
        <f>CSV_NII!AC64*CSV_NII!AO64+CSV_NII!CK64*CSV_NII!CW64</f>
        <v>0</v>
      </c>
      <c r="DY64" s="1457">
        <f>CSV_NII!AD64*CSV_NII!AP64+CSV_NII!CL64*CSV_NII!CX64</f>
        <v>0</v>
      </c>
      <c r="DZ64" s="1457">
        <f>CSV_NII!AE64*CSV_NII!AQ64+CSV_NII!CM64*CSV_NII!CY64</f>
        <v>0</v>
      </c>
      <c r="EA64" s="1457">
        <f>CSV_NII!AF64*CSV_NII!AR64+CSV_NII!CN64*CSV_NII!CZ64</f>
        <v>0</v>
      </c>
      <c r="EB64" s="1457">
        <f>CSV_NII!AG64*CSV_NII!AS64+CSV_NII!CO64*CSV_NII!DA64</f>
        <v>0</v>
      </c>
      <c r="EC64" s="1457">
        <f>CSV_NII!AH64*CSV_NII!AT64+CSV_NII!CP64*CSV_NII!DB64</f>
        <v>0</v>
      </c>
      <c r="ED64" s="1457">
        <f>CSV_NII!AI64*CSV_NII!AU64+CSV_NII!CQ64*CSV_NII!DC64</f>
        <v>0</v>
      </c>
      <c r="EE64" s="1457">
        <f>CSV_NII!AJ64*CSV_NII!AV64+CSV_NII!CR64*CSV_NII!DD64</f>
        <v>0</v>
      </c>
      <c r="EF64" s="1457" t="e">
        <f>CSV_NII!AK64*((CSV_NII!AW64-CSV_NII!AN64)*(CSV_NII!AB64/(CSV_NII!AB64+(CSV_NII!AC64/CSV_NII!AA64)))+(CSV_NII!AW64-CSV_NII!AO64)*((CSV_NII!AC64/CSV_NII!AA64)/(CSV_NII!AB64+(CSV_NII!AC64/CSV_NII!AA64))))+CSV_NII!CS64*((CSV_NII!DE64-CSV_NII!CV64)*(CSV_NII!CJ64/(CSV_NII!CJ64+(CSV_NII!CK64/CSV_NII!CI64)))+(CSV_NII!DE64-CSV_NII!CW64)*((CSV_NII!CK64/CSV_NII!CI64)/(CSV_NII!CJ64+(CSV_NII!CK64/CSV_NII!CI64))))</f>
        <v>#DIV/0!</v>
      </c>
      <c r="EG64" s="1457" t="e">
        <f>CSV_NII!AL64*((CSV_NII!AX64-CSV_NII!AQ64)*(CSV_NII!AE64/(CSV_NII!AE64+(CSV_NII!AF64/CSV_NII!AA64)))+(CSV_NII!AX64-CSV_NII!AR64)*((CSV_NII!AF64/CSV_NII!AA64)/(CSV_NII!AE64+(CSV_NII!AF64/CSV_NII!AA64))))+CSV_NII!CT64*((CSV_NII!DF64-CSV_NII!CY64)*(CSV_NII!CM64/(CSV_NII!CM64+(CSV_NII!CN64/CSV_NII!CI64)))+(CSV_NII!DF64-CSV_NII!CZ64)*(CSV_NII!CN64/CSV_NII!CI64)/(CSV_NII!CM64+(CSV_NII!CN64/CSV_NII!CI64)))</f>
        <v>#DIV/0!</v>
      </c>
      <c r="EH64" s="1457" t="e">
        <f>CSV_NII!AM64*((CSV_NII!AY64-CSV_NII!AT64)*(CSV_NII!AH64/(CSV_NII!AH64+(CSV_NII!AI64/CSV_NII!AA64)))+(CSV_NII!AY64-CSV_NII!AU64)*((CSV_NII!AI64/CSV_NII!AA64)/(CSV_NII!AH64+(CSV_NII!AI64/CSV_NII!AA64))))+CSV_NII!CU64*((CSV_NII!DG64-CSV_NII!DB64)*(CSV_NII!CP64/(CSV_NII!CP64+(CSV_NII!CQ64/CSV_NII!CI64)))+(CSV_NII!DG64-CSV_NII!DC64)*((CSV_NII!CQ64/CSV_NII!CI64)/(CSV_NII!CP64+(CSV_NII!CQ64/CSV_NII!CI64))))</f>
        <v>#DIV/0!</v>
      </c>
      <c r="EI64" s="1457" t="str">
        <f t="shared" si="26"/>
        <v/>
      </c>
      <c r="EJ64" s="1457" t="str">
        <f t="shared" si="71"/>
        <v/>
      </c>
      <c r="EK64" s="1457" t="str">
        <f t="shared" si="2"/>
        <v/>
      </c>
      <c r="EL64" s="1457">
        <f>CSV_NII!AB64*CSV_NII!BC64+CSV_NII!CJ64*CSV_NII!DK64</f>
        <v>0</v>
      </c>
      <c r="EM64" s="1457">
        <f>CSV_NII!AC64*CSV_NII!BD64+CSV_NII!CK64*CSV_NII!DL64</f>
        <v>0</v>
      </c>
      <c r="EN64" s="1457">
        <f>CSV_NII!AD64*CSV_NII!BE64+CSV_NII!CL64*CSV_NII!DM64</f>
        <v>0</v>
      </c>
      <c r="EO64" s="1457">
        <f>CSV_NII!AE64*CSV_NII!BF64+CSV_NII!CM64*CSV_NII!DN64</f>
        <v>0</v>
      </c>
      <c r="EP64" s="1457">
        <f>CSV_NII!AF64*CSV_NII!BG64+CSV_NII!CN64*CSV_NII!DO64</f>
        <v>0</v>
      </c>
      <c r="EQ64" s="1457">
        <f>CSV_NII!AG64*CSV_NII!BH64+CSV_NII!CO64*CSV_NII!DP64</f>
        <v>0</v>
      </c>
      <c r="ER64" s="1457">
        <f>CSV_NII!AH64*CSV_NII!BI64+CSV_NII!CP64*CSV_NII!DQ64</f>
        <v>0</v>
      </c>
      <c r="ES64" s="1457">
        <f>CSV_NII!AI64*CSV_NII!BJ64+CSV_NII!CQ64*CSV_NII!DR64</f>
        <v>0</v>
      </c>
      <c r="ET64" s="1457">
        <f>CSV_NII!AJ64*CSV_NII!BK64+CSV_NII!CR64*CSV_NII!DS64</f>
        <v>0</v>
      </c>
      <c r="EU64" s="1457" t="e">
        <f>CSV_NII!AZ64*((CSV_NII!BL64-CSV_NII!BC64)*(CSV_NII!AB64/(CSV_NII!AB64+(CSV_NII!AC64/CSV_NII!AA64)))+(CSV_NII!BL64-CSV_NII!BD64)*((CSV_NII!AC64/CSV_NII!AA64)/(CSV_NII!AB64+(CSV_NII!AC64/CSV_NII!AA64))))+CSV_NII!DH64*((CSV_NII!DT64-CSV_NII!DK64)*(CSV_NII!CJ64/(CSV_NII!CJ64+(CSV_NII!CK64/CSV_NII!CI64)))+(CSV_NII!DT64-CSV_NII!DL64)*((CSV_NII!CK64/CSV_NII!CI64)/(CSV_NII!CJ64+(CSV_NII!CK64/CSV_NII!CI64))))</f>
        <v>#DIV/0!</v>
      </c>
      <c r="EV64" s="1457" t="e">
        <f>CSV_NII!BA64*((CSV_NII!BM64-CSV_NII!BF64)*(CSV_NII!AE64/(CSV_NII!AE64+(CSV_NII!AF64/CSV_NII!AA64)))+(CSV_NII!BM64-CSV_NII!BG64)*((CSV_NII!AF64/CSV_NII!AA64)/(CSV_NII!AE64+(CSV_NII!AF64/CSV_NII!AA64))))+CSV_NII!DI64*((CSV_NII!DU64-CSV_NII!DN64)*(CSV_NII!CM64/(CSV_NII!CM64+(CSV_NII!CN64/CSV_NII!CI64)))+(CSV_NII!DU64-CSV_NII!DO64)*((CSV_NII!CN64/CSV_NII!CI64)/(CSV_NII!CM64+(CSV_NII!CN64/CSV_NII!CI64))))</f>
        <v>#DIV/0!</v>
      </c>
      <c r="EW64" s="1457" t="e">
        <f>CSV_NII!BB64*((CSV_NII!BN64-CSV_NII!BI64)*(CSV_NII!AH64/(CSV_NII!AH64+(CSV_NII!AI64/CSV_NII!AA64)))+(CSV_NII!BN64-CSV_NII!BJ64)*((CSV_NII!AI64/CSV_NII!AA64)/(CSV_NII!AH64+(CSV_NII!AI64/CSV_NII!AA64))))+CSV_NII!CU64*((CSV_NII!DG64-CSV_NII!DQ64)*(CSV_NII!CP64/(CSV_NII!CP64+(CSV_NII!CQ64/CSV_NII!CI64)))+(CSV_NII!DG64-CSV_NII!DR64)*((CSV_NII!CQ64/CSV_NII!CI64)/(CSV_NII!CP64+(CSV_NII!CQ64/CSV_NII!CI64))))</f>
        <v>#DIV/0!</v>
      </c>
      <c r="EX64" s="1457" t="str">
        <f t="shared" si="3"/>
        <v/>
      </c>
      <c r="EY64" s="1485" t="str">
        <f t="shared" si="4"/>
        <v/>
      </c>
      <c r="EZ64" s="1486" t="str">
        <f t="shared" si="5"/>
        <v/>
      </c>
    </row>
    <row r="65" spans="2:156" ht="12.75">
      <c r="B65" s="1395">
        <v>57</v>
      </c>
      <c r="C65" s="1467" t="s">
        <v>49</v>
      </c>
      <c r="D65" s="1467" t="s">
        <v>49</v>
      </c>
      <c r="E65" s="1467" t="s">
        <v>91</v>
      </c>
      <c r="F65" s="1468" t="s">
        <v>94</v>
      </c>
      <c r="G65" s="1468" t="s">
        <v>97</v>
      </c>
      <c r="H65" s="1468"/>
      <c r="I65" s="1469" t="str">
        <f t="shared" si="0"/>
        <v xml:space="preserve">Liabilities - Debt securities issued - Covered bonds </v>
      </c>
      <c r="J65" s="1469" t="s">
        <v>925</v>
      </c>
      <c r="K65" s="1451"/>
      <c r="L65" s="1447"/>
      <c r="M65" s="1448"/>
      <c r="N65" s="1447"/>
      <c r="O65" s="1448"/>
      <c r="P65" s="2592"/>
      <c r="Q65" s="1370"/>
      <c r="R65" s="2589"/>
      <c r="S65" s="1451"/>
      <c r="T65" s="1447"/>
      <c r="U65" s="1447"/>
      <c r="V65" s="2434"/>
      <c r="W65" s="1370"/>
      <c r="X65" s="2589"/>
      <c r="Y65" s="1370"/>
      <c r="Z65" s="2589"/>
      <c r="AA65" s="1451"/>
      <c r="AB65" s="2582">
        <f t="shared" si="7"/>
        <v>0</v>
      </c>
      <c r="AC65" s="2582">
        <f t="shared" si="8"/>
        <v>0</v>
      </c>
      <c r="AD65" s="2583">
        <f t="shared" si="9"/>
        <v>0</v>
      </c>
      <c r="AE65" s="2584">
        <f t="shared" si="10"/>
        <v>0</v>
      </c>
      <c r="AF65" s="2582">
        <f t="shared" si="11"/>
        <v>0</v>
      </c>
      <c r="AG65" s="2585">
        <f t="shared" si="12"/>
        <v>0</v>
      </c>
      <c r="AH65" s="2584">
        <f t="shared" si="13"/>
        <v>0</v>
      </c>
      <c r="AI65" s="2582">
        <f t="shared" si="14"/>
        <v>0</v>
      </c>
      <c r="AJ65" s="2585">
        <f t="shared" si="15"/>
        <v>0</v>
      </c>
      <c r="AK65" s="1261"/>
      <c r="AL65" s="1453"/>
      <c r="AM65" s="2052"/>
      <c r="AN65" s="2586"/>
      <c r="AO65" s="1448"/>
      <c r="AP65" s="2579"/>
      <c r="AQ65" s="2586"/>
      <c r="AR65" s="1448"/>
      <c r="AS65" s="2588"/>
      <c r="AT65" s="2586"/>
      <c r="AU65" s="1450"/>
      <c r="AV65" s="2588"/>
      <c r="AW65" s="2607"/>
      <c r="AX65" s="1820"/>
      <c r="AY65" s="1819"/>
      <c r="AZ65" s="1261"/>
      <c r="BA65" s="1453"/>
      <c r="BB65" s="2052"/>
      <c r="BC65" s="2586"/>
      <c r="BD65" s="1448"/>
      <c r="BE65" s="2579"/>
      <c r="BF65" s="2586"/>
      <c r="BG65" s="1448"/>
      <c r="BH65" s="2588"/>
      <c r="BI65" s="2586"/>
      <c r="BJ65" s="1450"/>
      <c r="BK65" s="2588"/>
      <c r="BL65" s="2608"/>
      <c r="BM65" s="1820"/>
      <c r="BN65" s="1819"/>
      <c r="BO65" s="1370"/>
      <c r="BP65" s="1447"/>
      <c r="BQ65" s="1448"/>
      <c r="BR65" s="1447"/>
      <c r="BS65" s="1448"/>
      <c r="BT65" s="1452"/>
      <c r="BU65" s="2595"/>
      <c r="BV65" s="1370"/>
      <c r="BW65" s="2588"/>
      <c r="BX65" s="1370"/>
      <c r="BY65" s="1447"/>
      <c r="BZ65" s="1447"/>
      <c r="CA65" s="1449"/>
      <c r="CB65" s="2052"/>
      <c r="CC65" s="1370"/>
      <c r="CD65" s="1447"/>
      <c r="CE65" s="2052"/>
      <c r="CF65" s="1370"/>
      <c r="CG65" s="1447"/>
      <c r="CH65" s="2052"/>
      <c r="CI65" s="1481"/>
      <c r="CJ65" s="2582">
        <f t="shared" si="16"/>
        <v>0</v>
      </c>
      <c r="CK65" s="2582">
        <f t="shared" si="17"/>
        <v>0</v>
      </c>
      <c r="CL65" s="2585">
        <f t="shared" si="18"/>
        <v>0</v>
      </c>
      <c r="CM65" s="2584">
        <f t="shared" si="19"/>
        <v>0</v>
      </c>
      <c r="CN65" s="2582">
        <f t="shared" si="20"/>
        <v>0</v>
      </c>
      <c r="CO65" s="2585">
        <f t="shared" si="21"/>
        <v>0</v>
      </c>
      <c r="CP65" s="2584">
        <f t="shared" si="22"/>
        <v>0</v>
      </c>
      <c r="CQ65" s="2582">
        <f t="shared" si="23"/>
        <v>0</v>
      </c>
      <c r="CR65" s="2585">
        <f t="shared" si="24"/>
        <v>0</v>
      </c>
      <c r="CS65" s="1261"/>
      <c r="CT65" s="1453"/>
      <c r="CU65" s="2052"/>
      <c r="CV65" s="2586"/>
      <c r="CW65" s="1448"/>
      <c r="CX65" s="2579"/>
      <c r="CY65" s="2586"/>
      <c r="CZ65" s="1448"/>
      <c r="DA65" s="2588"/>
      <c r="DB65" s="2586"/>
      <c r="DC65" s="1450"/>
      <c r="DD65" s="2588"/>
      <c r="DE65" s="2610"/>
      <c r="DF65" s="1463"/>
      <c r="DG65" s="2611"/>
      <c r="DH65" s="1261"/>
      <c r="DI65" s="1453"/>
      <c r="DJ65" s="2052"/>
      <c r="DK65" s="2586"/>
      <c r="DL65" s="1448"/>
      <c r="DM65" s="2579"/>
      <c r="DN65" s="2586"/>
      <c r="DO65" s="1448"/>
      <c r="DP65" s="2588"/>
      <c r="DQ65" s="2586"/>
      <c r="DR65" s="1450"/>
      <c r="DS65" s="2588"/>
      <c r="DT65" s="2612"/>
      <c r="DU65" s="1464"/>
      <c r="DV65" s="1465"/>
      <c r="DW65" s="1454">
        <f>CSV_NII!AB65*CSV_NII!AN65+CSV_NII!CJ65*CSV_NII!CV65</f>
        <v>0</v>
      </c>
      <c r="DX65" s="1455">
        <f>CSV_NII!AC65*CSV_NII!AO65+CSV_NII!CK65*CSV_NII!CW65</f>
        <v>0</v>
      </c>
      <c r="DY65" s="1455">
        <f>CSV_NII!AD65*CSV_NII!AP65+CSV_NII!CL65*CSV_NII!CX65</f>
        <v>0</v>
      </c>
      <c r="DZ65" s="1455">
        <f>CSV_NII!AE65*CSV_NII!AQ65+CSV_NII!CM65*CSV_NII!CY65</f>
        <v>0</v>
      </c>
      <c r="EA65" s="1455">
        <f>CSV_NII!AF65*CSV_NII!AR65+CSV_NII!CN65*CSV_NII!CZ65</f>
        <v>0</v>
      </c>
      <c r="EB65" s="1455">
        <f>CSV_NII!AG65*CSV_NII!AS65+CSV_NII!CO65*CSV_NII!DA65</f>
        <v>0</v>
      </c>
      <c r="EC65" s="1455">
        <f>CSV_NII!AH65*CSV_NII!AT65+CSV_NII!CP65*CSV_NII!DB65</f>
        <v>0</v>
      </c>
      <c r="ED65" s="1455">
        <f>CSV_NII!AI65*CSV_NII!AU65+CSV_NII!CQ65*CSV_NII!DC65</f>
        <v>0</v>
      </c>
      <c r="EE65" s="1455">
        <f>CSV_NII!AJ65*CSV_NII!AV65+CSV_NII!CR65*CSV_NII!DD65</f>
        <v>0</v>
      </c>
      <c r="EF65" s="1455" t="e">
        <f>CSV_NII!AK65*((CSV_NII!AW65-CSV_NII!AN65)*(CSV_NII!AB65/(CSV_NII!AB65+(CSV_NII!AC65/CSV_NII!AA65)))+(CSV_NII!AW65-CSV_NII!AO65)*((CSV_NII!AC65/CSV_NII!AA65)/(CSV_NII!AB65+(CSV_NII!AC65/CSV_NII!AA65))))+CSV_NII!CS65*((CSV_NII!DE65-CSV_NII!CV65)*(CSV_NII!CJ65/(CSV_NII!CJ65+(CSV_NII!CK65/CSV_NII!CI65)))+(CSV_NII!DE65-CSV_NII!CW65)*((CSV_NII!CK65/CSV_NII!CI65)/(CSV_NII!CJ65+(CSV_NII!CK65/CSV_NII!CI65))))</f>
        <v>#DIV/0!</v>
      </c>
      <c r="EG65" s="1455" t="e">
        <f>CSV_NII!AL65*((CSV_NII!AX65-CSV_NII!AQ65)*(CSV_NII!AE65/(CSV_NII!AE65+(CSV_NII!AF65/CSV_NII!AA65)))+(CSV_NII!AX65-CSV_NII!AR65)*((CSV_NII!AF65/CSV_NII!AA65)/(CSV_NII!AE65+(CSV_NII!AF65/CSV_NII!AA65))))+CSV_NII!CT65*((CSV_NII!DF65-CSV_NII!CY65)*(CSV_NII!CM65/(CSV_NII!CM65+(CSV_NII!CN65/CSV_NII!CI65)))+(CSV_NII!DF65-CSV_NII!CZ65)*(CSV_NII!CN65/CSV_NII!CI65)/(CSV_NII!CM65+(CSV_NII!CN65/CSV_NII!CI65)))</f>
        <v>#DIV/0!</v>
      </c>
      <c r="EH65" s="1455" t="e">
        <f>CSV_NII!AM65*((CSV_NII!AY65-CSV_NII!AT65)*(CSV_NII!AH65/(CSV_NII!AH65+(CSV_NII!AI65/CSV_NII!AA65)))+(CSV_NII!AY65-CSV_NII!AU65)*((CSV_NII!AI65/CSV_NII!AA65)/(CSV_NII!AH65+(CSV_NII!AI65/CSV_NII!AA65))))+CSV_NII!CU65*((CSV_NII!DG65-CSV_NII!DB65)*(CSV_NII!CP65/(CSV_NII!CP65+(CSV_NII!CQ65/CSV_NII!CI65)))+(CSV_NII!DG65-CSV_NII!DC65)*((CSV_NII!CQ65/CSV_NII!CI65)/(CSV_NII!CP65+(CSV_NII!CQ65/CSV_NII!CI65))))</f>
        <v>#DIV/0!</v>
      </c>
      <c r="EI65" s="1455" t="str">
        <f t="shared" si="26"/>
        <v/>
      </c>
      <c r="EJ65" s="1455" t="str">
        <f t="shared" si="71"/>
        <v/>
      </c>
      <c r="EK65" s="1455" t="str">
        <f t="shared" si="2"/>
        <v/>
      </c>
      <c r="EL65" s="1455">
        <f>CSV_NII!AB65*CSV_NII!BC65+CSV_NII!CJ65*CSV_NII!DK65</f>
        <v>0</v>
      </c>
      <c r="EM65" s="1455">
        <f>CSV_NII!AC65*CSV_NII!BD65+CSV_NII!CK65*CSV_NII!DL65</f>
        <v>0</v>
      </c>
      <c r="EN65" s="1455">
        <f>CSV_NII!AD65*CSV_NII!BE65+CSV_NII!CL65*CSV_NII!DM65</f>
        <v>0</v>
      </c>
      <c r="EO65" s="1455">
        <f>CSV_NII!AE65*CSV_NII!BF65+CSV_NII!CM65*CSV_NII!DN65</f>
        <v>0</v>
      </c>
      <c r="EP65" s="1455">
        <f>CSV_NII!AF65*CSV_NII!BG65+CSV_NII!CN65*CSV_NII!DO65</f>
        <v>0</v>
      </c>
      <c r="EQ65" s="1455">
        <f>CSV_NII!AG65*CSV_NII!BH65+CSV_NII!CO65*CSV_NII!DP65</f>
        <v>0</v>
      </c>
      <c r="ER65" s="1455">
        <f>CSV_NII!AH65*CSV_NII!BI65+CSV_NII!CP65*CSV_NII!DQ65</f>
        <v>0</v>
      </c>
      <c r="ES65" s="1455">
        <f>CSV_NII!AI65*CSV_NII!BJ65+CSV_NII!CQ65*CSV_NII!DR65</f>
        <v>0</v>
      </c>
      <c r="ET65" s="1455">
        <f>CSV_NII!AJ65*CSV_NII!BK65+CSV_NII!CR65*CSV_NII!DS65</f>
        <v>0</v>
      </c>
      <c r="EU65" s="1455" t="e">
        <f>CSV_NII!AZ65*((CSV_NII!BL65-CSV_NII!BC65)*(CSV_NII!AB65/(CSV_NII!AB65+(CSV_NII!AC65/CSV_NII!AA65)))+(CSV_NII!BL65-CSV_NII!BD65)*((CSV_NII!AC65/CSV_NII!AA65)/(CSV_NII!AB65+(CSV_NII!AC65/CSV_NII!AA65))))+CSV_NII!DH65*((CSV_NII!DT65-CSV_NII!DK65)*(CSV_NII!CJ65/(CSV_NII!CJ65+(CSV_NII!CK65/CSV_NII!CI65)))+(CSV_NII!DT65-CSV_NII!DL65)*((CSV_NII!CK65/CSV_NII!CI65)/(CSV_NII!CJ65+(CSV_NII!CK65/CSV_NII!CI65))))</f>
        <v>#DIV/0!</v>
      </c>
      <c r="EV65" s="1455" t="e">
        <f>CSV_NII!BA65*((CSV_NII!BM65-CSV_NII!BF65)*(CSV_NII!AE65/(CSV_NII!AE65+(CSV_NII!AF65/CSV_NII!AA65)))+(CSV_NII!BM65-CSV_NII!BG65)*((CSV_NII!AF65/CSV_NII!AA65)/(CSV_NII!AE65+(CSV_NII!AF65/CSV_NII!AA65))))+CSV_NII!DI65*((CSV_NII!DU65-CSV_NII!DN65)*(CSV_NII!CM65/(CSV_NII!CM65+(CSV_NII!CN65/CSV_NII!CI65)))+(CSV_NII!DU65-CSV_NII!DO65)*((CSV_NII!CN65/CSV_NII!CI65)/(CSV_NII!CM65+(CSV_NII!CN65/CSV_NII!CI65))))</f>
        <v>#DIV/0!</v>
      </c>
      <c r="EW65" s="1455" t="e">
        <f>CSV_NII!BB65*((CSV_NII!BN65-CSV_NII!BI65)*(CSV_NII!AH65/(CSV_NII!AH65+(CSV_NII!AI65/CSV_NII!AA65)))+(CSV_NII!BN65-CSV_NII!BJ65)*((CSV_NII!AI65/CSV_NII!AA65)/(CSV_NII!AH65+(CSV_NII!AI65/CSV_NII!AA65))))+CSV_NII!CU65*((CSV_NII!DG65-CSV_NII!DQ65)*(CSV_NII!CP65/(CSV_NII!CP65+(CSV_NII!CQ65/CSV_NII!CI65)))+(CSV_NII!DG65-CSV_NII!DR65)*((CSV_NII!CQ65/CSV_NII!CI65)/(CSV_NII!CP65+(CSV_NII!CQ65/CSV_NII!CI65))))</f>
        <v>#DIV/0!</v>
      </c>
      <c r="EX65" s="1457" t="str">
        <f t="shared" si="3"/>
        <v/>
      </c>
      <c r="EY65" s="1485" t="str">
        <f t="shared" si="4"/>
        <v/>
      </c>
      <c r="EZ65" s="1486" t="str">
        <f t="shared" si="5"/>
        <v/>
      </c>
    </row>
    <row r="66" spans="2:156" ht="13.5" thickBot="1">
      <c r="B66" s="1395">
        <v>58</v>
      </c>
      <c r="C66" s="1467" t="s">
        <v>49</v>
      </c>
      <c r="D66" s="1467" t="s">
        <v>49</v>
      </c>
      <c r="E66" s="1467" t="s">
        <v>91</v>
      </c>
      <c r="F66" s="1468" t="s">
        <v>94</v>
      </c>
      <c r="G66" s="1468" t="s">
        <v>97</v>
      </c>
      <c r="H66" s="1468"/>
      <c r="I66" s="1469" t="str">
        <f t="shared" si="0"/>
        <v xml:space="preserve">Liabilities - Debt securities issued - Covered bonds </v>
      </c>
      <c r="J66" s="1469" t="s">
        <v>82</v>
      </c>
      <c r="K66" s="1466">
        <f>K65</f>
        <v>0</v>
      </c>
      <c r="L66" s="1466">
        <f>L65</f>
        <v>0</v>
      </c>
      <c r="M66" s="1450"/>
      <c r="N66" s="1466">
        <f>N65</f>
        <v>0</v>
      </c>
      <c r="O66" s="1450"/>
      <c r="P66" s="2577">
        <f>P65</f>
        <v>0</v>
      </c>
      <c r="Q66" s="2578">
        <f>Q65</f>
        <v>0</v>
      </c>
      <c r="R66" s="2589"/>
      <c r="S66" s="1466">
        <f>S65</f>
        <v>0</v>
      </c>
      <c r="T66" s="1244">
        <f t="shared" ref="T66:AA66" si="84">T65</f>
        <v>0</v>
      </c>
      <c r="U66" s="1244">
        <f t="shared" si="84"/>
        <v>0</v>
      </c>
      <c r="V66" s="2580">
        <f t="shared" si="84"/>
        <v>0</v>
      </c>
      <c r="W66" s="2578">
        <f t="shared" si="84"/>
        <v>0</v>
      </c>
      <c r="X66" s="2581">
        <f t="shared" si="84"/>
        <v>0</v>
      </c>
      <c r="Y66" s="2578">
        <f t="shared" si="84"/>
        <v>0</v>
      </c>
      <c r="Z66" s="2581">
        <f t="shared" si="84"/>
        <v>0</v>
      </c>
      <c r="AA66" s="1466">
        <f t="shared" si="84"/>
        <v>0</v>
      </c>
      <c r="AB66" s="2582">
        <f t="shared" si="7"/>
        <v>0</v>
      </c>
      <c r="AC66" s="2582">
        <f t="shared" si="8"/>
        <v>0</v>
      </c>
      <c r="AD66" s="2583">
        <f t="shared" si="9"/>
        <v>0</v>
      </c>
      <c r="AE66" s="2584">
        <f t="shared" si="10"/>
        <v>0</v>
      </c>
      <c r="AF66" s="2582">
        <f t="shared" si="11"/>
        <v>0</v>
      </c>
      <c r="AG66" s="2585">
        <f t="shared" si="12"/>
        <v>0</v>
      </c>
      <c r="AH66" s="2584">
        <f t="shared" si="13"/>
        <v>0</v>
      </c>
      <c r="AI66" s="2582">
        <f t="shared" si="14"/>
        <v>0</v>
      </c>
      <c r="AJ66" s="2585">
        <f t="shared" si="15"/>
        <v>0</v>
      </c>
      <c r="AK66" s="1261"/>
      <c r="AL66" s="1453"/>
      <c r="AM66" s="2052"/>
      <c r="AN66" s="2586"/>
      <c r="AO66" s="1447"/>
      <c r="AP66" s="2589"/>
      <c r="AQ66" s="2586"/>
      <c r="AR66" s="1447"/>
      <c r="AS66" s="2589"/>
      <c r="AT66" s="2586"/>
      <c r="AU66" s="1447"/>
      <c r="AV66" s="2589"/>
      <c r="AW66" s="2607"/>
      <c r="AX66" s="1820"/>
      <c r="AY66" s="1819"/>
      <c r="AZ66" s="1261"/>
      <c r="BA66" s="1453"/>
      <c r="BB66" s="2052"/>
      <c r="BC66" s="2586"/>
      <c r="BD66" s="1447"/>
      <c r="BE66" s="2589"/>
      <c r="BF66" s="2586"/>
      <c r="BG66" s="1447"/>
      <c r="BH66" s="2589"/>
      <c r="BI66" s="2586"/>
      <c r="BJ66" s="1447"/>
      <c r="BK66" s="2589"/>
      <c r="BL66" s="2608"/>
      <c r="BM66" s="1820"/>
      <c r="BN66" s="1819"/>
      <c r="BO66" s="2578">
        <f>BO65</f>
        <v>0</v>
      </c>
      <c r="BP66" s="1244">
        <f>BP65</f>
        <v>0</v>
      </c>
      <c r="BQ66" s="1448"/>
      <c r="BR66" s="1244">
        <f>BR65</f>
        <v>0</v>
      </c>
      <c r="BS66" s="1450"/>
      <c r="BT66" s="1822"/>
      <c r="BU66" s="2609"/>
      <c r="BV66" s="2578">
        <f>BV65</f>
        <v>0</v>
      </c>
      <c r="BW66" s="2588"/>
      <c r="BX66" s="1370"/>
      <c r="BY66" s="1244">
        <f>BX66</f>
        <v>0</v>
      </c>
      <c r="BZ66" s="1453"/>
      <c r="CA66" s="1453"/>
      <c r="CB66" s="2589"/>
      <c r="CC66" s="1453"/>
      <c r="CD66" s="1453"/>
      <c r="CE66" s="2589"/>
      <c r="CF66" s="1453"/>
      <c r="CG66" s="1453"/>
      <c r="CH66" s="2589"/>
      <c r="CI66" s="1481"/>
      <c r="CJ66" s="2582">
        <f t="shared" si="16"/>
        <v>0</v>
      </c>
      <c r="CK66" s="2582">
        <f t="shared" si="17"/>
        <v>0</v>
      </c>
      <c r="CL66" s="2585">
        <f t="shared" si="18"/>
        <v>0</v>
      </c>
      <c r="CM66" s="2584">
        <f t="shared" si="19"/>
        <v>0</v>
      </c>
      <c r="CN66" s="2582">
        <f t="shared" si="20"/>
        <v>0</v>
      </c>
      <c r="CO66" s="2585">
        <f t="shared" si="21"/>
        <v>0</v>
      </c>
      <c r="CP66" s="2584">
        <f t="shared" si="22"/>
        <v>0</v>
      </c>
      <c r="CQ66" s="2582">
        <f t="shared" si="23"/>
        <v>0</v>
      </c>
      <c r="CR66" s="2585">
        <f t="shared" si="24"/>
        <v>0</v>
      </c>
      <c r="CS66" s="1261"/>
      <c r="CT66" s="1453"/>
      <c r="CU66" s="2052"/>
      <c r="CV66" s="2586"/>
      <c r="CW66" s="1450"/>
      <c r="CX66" s="2588"/>
      <c r="CY66" s="2586"/>
      <c r="CZ66" s="1450"/>
      <c r="DA66" s="2588"/>
      <c r="DB66" s="2586"/>
      <c r="DC66" s="1450"/>
      <c r="DD66" s="2588"/>
      <c r="DE66" s="2610"/>
      <c r="DF66" s="1463"/>
      <c r="DG66" s="2611"/>
      <c r="DH66" s="1261"/>
      <c r="DI66" s="1453"/>
      <c r="DJ66" s="2052"/>
      <c r="DK66" s="2586"/>
      <c r="DL66" s="1450"/>
      <c r="DM66" s="2588"/>
      <c r="DN66" s="2586"/>
      <c r="DO66" s="1450"/>
      <c r="DP66" s="2588"/>
      <c r="DQ66" s="2586"/>
      <c r="DR66" s="1450"/>
      <c r="DS66" s="2588"/>
      <c r="DT66" s="2612"/>
      <c r="DU66" s="1464"/>
      <c r="DV66" s="1465"/>
      <c r="DW66" s="1456">
        <f>CSV_NII!AB66*CSV_NII!AN66+CSV_NII!CJ66*CSV_NII!CV66</f>
        <v>0</v>
      </c>
      <c r="DX66" s="1457">
        <f>CSV_NII!AC66*CSV_NII!AO66+CSV_NII!CK66*CSV_NII!CW66</f>
        <v>0</v>
      </c>
      <c r="DY66" s="1457">
        <f>CSV_NII!AD66*CSV_NII!AP66+CSV_NII!CL66*CSV_NII!CX66</f>
        <v>0</v>
      </c>
      <c r="DZ66" s="1457">
        <f>CSV_NII!AE66*CSV_NII!AQ66+CSV_NII!CM66*CSV_NII!CY66</f>
        <v>0</v>
      </c>
      <c r="EA66" s="1457">
        <f>CSV_NII!AF66*CSV_NII!AR66+CSV_NII!CN66*CSV_NII!CZ66</f>
        <v>0</v>
      </c>
      <c r="EB66" s="1457">
        <f>CSV_NII!AG66*CSV_NII!AS66+CSV_NII!CO66*CSV_NII!DA66</f>
        <v>0</v>
      </c>
      <c r="EC66" s="1457">
        <f>CSV_NII!AH66*CSV_NII!AT66+CSV_NII!CP66*CSV_NII!DB66</f>
        <v>0</v>
      </c>
      <c r="ED66" s="1457">
        <f>CSV_NII!AI66*CSV_NII!AU66+CSV_NII!CQ66*CSV_NII!DC66</f>
        <v>0</v>
      </c>
      <c r="EE66" s="1457">
        <f>CSV_NII!AJ66*CSV_NII!AV66+CSV_NII!CR66*CSV_NII!DD66</f>
        <v>0</v>
      </c>
      <c r="EF66" s="1457" t="e">
        <f>CSV_NII!AK66*((CSV_NII!AW66-CSV_NII!AN66)*(CSV_NII!AB66/(CSV_NII!AB66+(CSV_NII!AC66/CSV_NII!AA66)))+(CSV_NII!AW66-CSV_NII!AO66)*((CSV_NII!AC66/CSV_NII!AA66)/(CSV_NII!AB66+(CSV_NII!AC66/CSV_NII!AA66))))+CSV_NII!CS66*((CSV_NII!DE66-CSV_NII!CV66)*(CSV_NII!CJ66/(CSV_NII!CJ66+(CSV_NII!CK66/CSV_NII!CI66)))+(CSV_NII!DE66-CSV_NII!CW66)*((CSV_NII!CK66/CSV_NII!CI66)/(CSV_NII!CJ66+(CSV_NII!CK66/CSV_NII!CI66))))</f>
        <v>#DIV/0!</v>
      </c>
      <c r="EG66" s="1457" t="e">
        <f>CSV_NII!AL66*((CSV_NII!AX66-CSV_NII!AQ66)*(CSV_NII!AE66/(CSV_NII!AE66+(CSV_NII!AF66/CSV_NII!AA66)))+(CSV_NII!AX66-CSV_NII!AR66)*((CSV_NII!AF66/CSV_NII!AA66)/(CSV_NII!AE66+(CSV_NII!AF66/CSV_NII!AA66))))+CSV_NII!CT66*((CSV_NII!DF66-CSV_NII!CY66)*(CSV_NII!CM66/(CSV_NII!CM66+(CSV_NII!CN66/CSV_NII!CI66)))+(CSV_NII!DF66-CSV_NII!CZ66)*(CSV_NII!CN66/CSV_NII!CI66)/(CSV_NII!CM66+(CSV_NII!CN66/CSV_NII!CI66)))</f>
        <v>#DIV/0!</v>
      </c>
      <c r="EH66" s="1457" t="e">
        <f>CSV_NII!AM66*((CSV_NII!AY66-CSV_NII!AT66)*(CSV_NII!AH66/(CSV_NII!AH66+(CSV_NII!AI66/CSV_NII!AA66)))+(CSV_NII!AY66-CSV_NII!AU66)*((CSV_NII!AI66/CSV_NII!AA66)/(CSV_NII!AH66+(CSV_NII!AI66/CSV_NII!AA66))))+CSV_NII!CU66*((CSV_NII!DG66-CSV_NII!DB66)*(CSV_NII!CP66/(CSV_NII!CP66+(CSV_NII!CQ66/CSV_NII!CI66)))+(CSV_NII!DG66-CSV_NII!DC66)*((CSV_NII!CQ66/CSV_NII!CI66)/(CSV_NII!CP66+(CSV_NII!CQ66/CSV_NII!CI66))))</f>
        <v>#DIV/0!</v>
      </c>
      <c r="EI66" s="1457" t="str">
        <f t="shared" si="26"/>
        <v/>
      </c>
      <c r="EJ66" s="1457" t="str">
        <f t="shared" si="71"/>
        <v/>
      </c>
      <c r="EK66" s="1457" t="str">
        <f t="shared" si="2"/>
        <v/>
      </c>
      <c r="EL66" s="1457">
        <f>CSV_NII!AB66*CSV_NII!BC66+CSV_NII!CJ66*CSV_NII!DK66</f>
        <v>0</v>
      </c>
      <c r="EM66" s="1457">
        <f>CSV_NII!AC66*CSV_NII!BD66+CSV_NII!CK66*CSV_NII!DL66</f>
        <v>0</v>
      </c>
      <c r="EN66" s="1457">
        <f>CSV_NII!AD66*CSV_NII!BE66+CSV_NII!CL66*CSV_NII!DM66</f>
        <v>0</v>
      </c>
      <c r="EO66" s="1457">
        <f>CSV_NII!AE66*CSV_NII!BF66+CSV_NII!CM66*CSV_NII!DN66</f>
        <v>0</v>
      </c>
      <c r="EP66" s="1457">
        <f>CSV_NII!AF66*CSV_NII!BG66+CSV_NII!CN66*CSV_NII!DO66</f>
        <v>0</v>
      </c>
      <c r="EQ66" s="1457">
        <f>CSV_NII!AG66*CSV_NII!BH66+CSV_NII!CO66*CSV_NII!DP66</f>
        <v>0</v>
      </c>
      <c r="ER66" s="1457">
        <f>CSV_NII!AH66*CSV_NII!BI66+CSV_NII!CP66*CSV_NII!DQ66</f>
        <v>0</v>
      </c>
      <c r="ES66" s="1457">
        <f>CSV_NII!AI66*CSV_NII!BJ66+CSV_NII!CQ66*CSV_NII!DR66</f>
        <v>0</v>
      </c>
      <c r="ET66" s="1457">
        <f>CSV_NII!AJ66*CSV_NII!BK66+CSV_NII!CR66*CSV_NII!DS66</f>
        <v>0</v>
      </c>
      <c r="EU66" s="1457" t="e">
        <f>CSV_NII!AZ66*((CSV_NII!BL66-CSV_NII!BC66)*(CSV_NII!AB66/(CSV_NII!AB66+(CSV_NII!AC66/CSV_NII!AA66)))+(CSV_NII!BL66-CSV_NII!BD66)*((CSV_NII!AC66/CSV_NII!AA66)/(CSV_NII!AB66+(CSV_NII!AC66/CSV_NII!AA66))))+CSV_NII!DH66*((CSV_NII!DT66-CSV_NII!DK66)*(CSV_NII!CJ66/(CSV_NII!CJ66+(CSV_NII!CK66/CSV_NII!CI66)))+(CSV_NII!DT66-CSV_NII!DL66)*((CSV_NII!CK66/CSV_NII!CI66)/(CSV_NII!CJ66+(CSV_NII!CK66/CSV_NII!CI66))))</f>
        <v>#DIV/0!</v>
      </c>
      <c r="EV66" s="1457" t="e">
        <f>CSV_NII!BA66*((CSV_NII!BM66-CSV_NII!BF66)*(CSV_NII!AE66/(CSV_NII!AE66+(CSV_NII!AF66/CSV_NII!AA66)))+(CSV_NII!BM66-CSV_NII!BG66)*((CSV_NII!AF66/CSV_NII!AA66)/(CSV_NII!AE66+(CSV_NII!AF66/CSV_NII!AA66))))+CSV_NII!DI66*((CSV_NII!DU66-CSV_NII!DN66)*(CSV_NII!CM66/(CSV_NII!CM66+(CSV_NII!CN66/CSV_NII!CI66)))+(CSV_NII!DU66-CSV_NII!DO66)*((CSV_NII!CN66/CSV_NII!CI66)/(CSV_NII!CM66+(CSV_NII!CN66/CSV_NII!CI66))))</f>
        <v>#DIV/0!</v>
      </c>
      <c r="EW66" s="1457" t="e">
        <f>CSV_NII!BB66*((CSV_NII!BN66-CSV_NII!BI66)*(CSV_NII!AH66/(CSV_NII!AH66+(CSV_NII!AI66/CSV_NII!AA66)))+(CSV_NII!BN66-CSV_NII!BJ66)*((CSV_NII!AI66/CSV_NII!AA66)/(CSV_NII!AH66+(CSV_NII!AI66/CSV_NII!AA66))))+CSV_NII!CU66*((CSV_NII!DG66-CSV_NII!DQ66)*(CSV_NII!CP66/(CSV_NII!CP66+(CSV_NII!CQ66/CSV_NII!CI66)))+(CSV_NII!DG66-CSV_NII!DR66)*((CSV_NII!CQ66/CSV_NII!CI66)/(CSV_NII!CP66+(CSV_NII!CQ66/CSV_NII!CI66))))</f>
        <v>#DIV/0!</v>
      </c>
      <c r="EX66" s="1457" t="str">
        <f t="shared" si="3"/>
        <v/>
      </c>
      <c r="EY66" s="1485" t="str">
        <f t="shared" si="4"/>
        <v/>
      </c>
      <c r="EZ66" s="1486" t="str">
        <f t="shared" si="5"/>
        <v/>
      </c>
    </row>
    <row r="67" spans="2:156" ht="12.75">
      <c r="B67" s="1395">
        <v>59</v>
      </c>
      <c r="C67" s="1467" t="s">
        <v>49</v>
      </c>
      <c r="D67" s="1467" t="s">
        <v>49</v>
      </c>
      <c r="E67" s="1467" t="s">
        <v>91</v>
      </c>
      <c r="F67" s="1468" t="s">
        <v>94</v>
      </c>
      <c r="G67" s="1468" t="s">
        <v>98</v>
      </c>
      <c r="H67" s="1468"/>
      <c r="I67" s="1469" t="str">
        <f t="shared" si="0"/>
        <v>Liabilities - Debt securities issued - Hybrid contracts</v>
      </c>
      <c r="J67" s="1469" t="s">
        <v>925</v>
      </c>
      <c r="K67" s="1451"/>
      <c r="L67" s="1447"/>
      <c r="M67" s="1448"/>
      <c r="N67" s="1447"/>
      <c r="O67" s="1448"/>
      <c r="P67" s="2592"/>
      <c r="Q67" s="1370"/>
      <c r="R67" s="2589"/>
      <c r="S67" s="1451"/>
      <c r="T67" s="1447"/>
      <c r="U67" s="1447"/>
      <c r="V67" s="2434"/>
      <c r="W67" s="1370"/>
      <c r="X67" s="2589"/>
      <c r="Y67" s="1370"/>
      <c r="Z67" s="2589"/>
      <c r="AA67" s="1451"/>
      <c r="AB67" s="2582">
        <f t="shared" si="7"/>
        <v>0</v>
      </c>
      <c r="AC67" s="2582">
        <f t="shared" si="8"/>
        <v>0</v>
      </c>
      <c r="AD67" s="2583">
        <f t="shared" si="9"/>
        <v>0</v>
      </c>
      <c r="AE67" s="2584">
        <f t="shared" si="10"/>
        <v>0</v>
      </c>
      <c r="AF67" s="2582">
        <f t="shared" si="11"/>
        <v>0</v>
      </c>
      <c r="AG67" s="2585">
        <f t="shared" si="12"/>
        <v>0</v>
      </c>
      <c r="AH67" s="2584">
        <f t="shared" si="13"/>
        <v>0</v>
      </c>
      <c r="AI67" s="2582">
        <f t="shared" si="14"/>
        <v>0</v>
      </c>
      <c r="AJ67" s="2585">
        <f t="shared" si="15"/>
        <v>0</v>
      </c>
      <c r="AK67" s="1261"/>
      <c r="AL67" s="1453"/>
      <c r="AM67" s="2052"/>
      <c r="AN67" s="2586"/>
      <c r="AO67" s="1448"/>
      <c r="AP67" s="2579"/>
      <c r="AQ67" s="2586"/>
      <c r="AR67" s="1448"/>
      <c r="AS67" s="2588"/>
      <c r="AT67" s="2586"/>
      <c r="AU67" s="1450"/>
      <c r="AV67" s="2588"/>
      <c r="AW67" s="2607"/>
      <c r="AX67" s="1820"/>
      <c r="AY67" s="1819"/>
      <c r="AZ67" s="1261"/>
      <c r="BA67" s="1453"/>
      <c r="BB67" s="2052"/>
      <c r="BC67" s="2586"/>
      <c r="BD67" s="1448"/>
      <c r="BE67" s="2579"/>
      <c r="BF67" s="2586"/>
      <c r="BG67" s="1448"/>
      <c r="BH67" s="2588"/>
      <c r="BI67" s="2586"/>
      <c r="BJ67" s="1450"/>
      <c r="BK67" s="2588"/>
      <c r="BL67" s="2608"/>
      <c r="BM67" s="1820"/>
      <c r="BN67" s="1819"/>
      <c r="BO67" s="1370"/>
      <c r="BP67" s="1447"/>
      <c r="BQ67" s="1448"/>
      <c r="BR67" s="1447"/>
      <c r="BS67" s="1448"/>
      <c r="BT67" s="1452"/>
      <c r="BU67" s="2595"/>
      <c r="BV67" s="1370"/>
      <c r="BW67" s="2588"/>
      <c r="BX67" s="1370"/>
      <c r="BY67" s="1447"/>
      <c r="BZ67" s="1447"/>
      <c r="CA67" s="1449"/>
      <c r="CB67" s="2052"/>
      <c r="CC67" s="1370"/>
      <c r="CD67" s="1447"/>
      <c r="CE67" s="2052"/>
      <c r="CF67" s="1370"/>
      <c r="CG67" s="1447"/>
      <c r="CH67" s="2052"/>
      <c r="CI67" s="1481"/>
      <c r="CJ67" s="2582">
        <f t="shared" si="16"/>
        <v>0</v>
      </c>
      <c r="CK67" s="2582">
        <f t="shared" si="17"/>
        <v>0</v>
      </c>
      <c r="CL67" s="2585">
        <f t="shared" si="18"/>
        <v>0</v>
      </c>
      <c r="CM67" s="2584">
        <f t="shared" si="19"/>
        <v>0</v>
      </c>
      <c r="CN67" s="2582">
        <f t="shared" si="20"/>
        <v>0</v>
      </c>
      <c r="CO67" s="2585">
        <f t="shared" si="21"/>
        <v>0</v>
      </c>
      <c r="CP67" s="2584">
        <f t="shared" si="22"/>
        <v>0</v>
      </c>
      <c r="CQ67" s="2582">
        <f t="shared" si="23"/>
        <v>0</v>
      </c>
      <c r="CR67" s="2585">
        <f t="shared" si="24"/>
        <v>0</v>
      </c>
      <c r="CS67" s="1261"/>
      <c r="CT67" s="1453"/>
      <c r="CU67" s="2052"/>
      <c r="CV67" s="2586"/>
      <c r="CW67" s="1448"/>
      <c r="CX67" s="2579"/>
      <c r="CY67" s="2586"/>
      <c r="CZ67" s="1448"/>
      <c r="DA67" s="2588"/>
      <c r="DB67" s="2586"/>
      <c r="DC67" s="1450"/>
      <c r="DD67" s="2588"/>
      <c r="DE67" s="2610"/>
      <c r="DF67" s="1463"/>
      <c r="DG67" s="2611"/>
      <c r="DH67" s="1261"/>
      <c r="DI67" s="1453"/>
      <c r="DJ67" s="2052"/>
      <c r="DK67" s="2586"/>
      <c r="DL67" s="1448"/>
      <c r="DM67" s="2579"/>
      <c r="DN67" s="2586"/>
      <c r="DO67" s="1448"/>
      <c r="DP67" s="2588"/>
      <c r="DQ67" s="2586"/>
      <c r="DR67" s="1450"/>
      <c r="DS67" s="2588"/>
      <c r="DT67" s="2612"/>
      <c r="DU67" s="1464"/>
      <c r="DV67" s="1465"/>
      <c r="DW67" s="1454">
        <f>CSV_NII!AB67*CSV_NII!AN67+CSV_NII!CJ67*CSV_NII!CV67</f>
        <v>0</v>
      </c>
      <c r="DX67" s="1455">
        <f>CSV_NII!AC67*CSV_NII!AO67+CSV_NII!CK67*CSV_NII!CW67</f>
        <v>0</v>
      </c>
      <c r="DY67" s="1455">
        <f>CSV_NII!AD67*CSV_NII!AP67+CSV_NII!CL67*CSV_NII!CX67</f>
        <v>0</v>
      </c>
      <c r="DZ67" s="1455">
        <f>CSV_NII!AE67*CSV_NII!AQ67+CSV_NII!CM67*CSV_NII!CY67</f>
        <v>0</v>
      </c>
      <c r="EA67" s="1455">
        <f>CSV_NII!AF67*CSV_NII!AR67+CSV_NII!CN67*CSV_NII!CZ67</f>
        <v>0</v>
      </c>
      <c r="EB67" s="1455">
        <f>CSV_NII!AG67*CSV_NII!AS67+CSV_NII!CO67*CSV_NII!DA67</f>
        <v>0</v>
      </c>
      <c r="EC67" s="1455">
        <f>CSV_NII!AH67*CSV_NII!AT67+CSV_NII!CP67*CSV_NII!DB67</f>
        <v>0</v>
      </c>
      <c r="ED67" s="1455">
        <f>CSV_NII!AI67*CSV_NII!AU67+CSV_NII!CQ67*CSV_NII!DC67</f>
        <v>0</v>
      </c>
      <c r="EE67" s="1455">
        <f>CSV_NII!AJ67*CSV_NII!AV67+CSV_NII!CR67*CSV_NII!DD67</f>
        <v>0</v>
      </c>
      <c r="EF67" s="1455" t="e">
        <f>CSV_NII!AK67*((CSV_NII!AW67-CSV_NII!AN67)*(CSV_NII!AB67/(CSV_NII!AB67+(CSV_NII!AC67/CSV_NII!AA67)))+(CSV_NII!AW67-CSV_NII!AO67)*((CSV_NII!AC67/CSV_NII!AA67)/(CSV_NII!AB67+(CSV_NII!AC67/CSV_NII!AA67))))+CSV_NII!CS67*((CSV_NII!DE67-CSV_NII!CV67)*(CSV_NII!CJ67/(CSV_NII!CJ67+(CSV_NII!CK67/CSV_NII!CI67)))+(CSV_NII!DE67-CSV_NII!CW67)*((CSV_NII!CK67/CSV_NII!CI67)/(CSV_NII!CJ67+(CSV_NII!CK67/CSV_NII!CI67))))</f>
        <v>#DIV/0!</v>
      </c>
      <c r="EG67" s="1455" t="e">
        <f>CSV_NII!AL67*((CSV_NII!AX67-CSV_NII!AQ67)*(CSV_NII!AE67/(CSV_NII!AE67+(CSV_NII!AF67/CSV_NII!AA67)))+(CSV_NII!AX67-CSV_NII!AR67)*((CSV_NII!AF67/CSV_NII!AA67)/(CSV_NII!AE67+(CSV_NII!AF67/CSV_NII!AA67))))+CSV_NII!CT67*((CSV_NII!DF67-CSV_NII!CY67)*(CSV_NII!CM67/(CSV_NII!CM67+(CSV_NII!CN67/CSV_NII!CI67)))+(CSV_NII!DF67-CSV_NII!CZ67)*(CSV_NII!CN67/CSV_NII!CI67)/(CSV_NII!CM67+(CSV_NII!CN67/CSV_NII!CI67)))</f>
        <v>#DIV/0!</v>
      </c>
      <c r="EH67" s="1455" t="e">
        <f>CSV_NII!AM67*((CSV_NII!AY67-CSV_NII!AT67)*(CSV_NII!AH67/(CSV_NII!AH67+(CSV_NII!AI67/CSV_NII!AA67)))+(CSV_NII!AY67-CSV_NII!AU67)*((CSV_NII!AI67/CSV_NII!AA67)/(CSV_NII!AH67+(CSV_NII!AI67/CSV_NII!AA67))))+CSV_NII!CU67*((CSV_NII!DG67-CSV_NII!DB67)*(CSV_NII!CP67/(CSV_NII!CP67+(CSV_NII!CQ67/CSV_NII!CI67)))+(CSV_NII!DG67-CSV_NII!DC67)*((CSV_NII!CQ67/CSV_NII!CI67)/(CSV_NII!CP67+(CSV_NII!CQ67/CSV_NII!CI67))))</f>
        <v>#DIV/0!</v>
      </c>
      <c r="EI67" s="1455" t="str">
        <f>IFERROR(SUM(DW67:DY67)+EF67,"")</f>
        <v/>
      </c>
      <c r="EJ67" s="1455" t="str">
        <f>IFERROR(SUM(DZ67:EB67)+EG67,"")</f>
        <v/>
      </c>
      <c r="EK67" s="1455" t="str">
        <f>IFERROR(SUM(EC67:EE67)+EH67,"")</f>
        <v/>
      </c>
      <c r="EL67" s="1455">
        <f>CSV_NII!AB67*CSV_NII!BC67+CSV_NII!CJ67*CSV_NII!DK67</f>
        <v>0</v>
      </c>
      <c r="EM67" s="1455">
        <f>CSV_NII!AC67*CSV_NII!BD67+CSV_NII!CK67*CSV_NII!DL67</f>
        <v>0</v>
      </c>
      <c r="EN67" s="1455">
        <f>CSV_NII!AD67*CSV_NII!BE67+CSV_NII!CL67*CSV_NII!DM67</f>
        <v>0</v>
      </c>
      <c r="EO67" s="1455">
        <f>CSV_NII!AE67*CSV_NII!BF67+CSV_NII!CM67*CSV_NII!DN67</f>
        <v>0</v>
      </c>
      <c r="EP67" s="1455">
        <f>CSV_NII!AF67*CSV_NII!BG67+CSV_NII!CN67*CSV_NII!DO67</f>
        <v>0</v>
      </c>
      <c r="EQ67" s="1455">
        <f>CSV_NII!AG67*CSV_NII!BH67+CSV_NII!CO67*CSV_NII!DP67</f>
        <v>0</v>
      </c>
      <c r="ER67" s="1455">
        <f>CSV_NII!AH67*CSV_NII!BI67+CSV_NII!CP67*CSV_NII!DQ67</f>
        <v>0</v>
      </c>
      <c r="ES67" s="1455">
        <f>CSV_NII!AI67*CSV_NII!BJ67+CSV_NII!CQ67*CSV_NII!DR67</f>
        <v>0</v>
      </c>
      <c r="ET67" s="1455">
        <f>CSV_NII!AJ67*CSV_NII!BK67+CSV_NII!CR67*CSV_NII!DS67</f>
        <v>0</v>
      </c>
      <c r="EU67" s="1455" t="e">
        <f>CSV_NII!AZ67*((CSV_NII!BL67-CSV_NII!BC67)*(CSV_NII!AB67/(CSV_NII!AB67+(CSV_NII!AC67/CSV_NII!AA67)))+(CSV_NII!BL67-CSV_NII!BD67)*((CSV_NII!AC67/CSV_NII!AA67)/(CSV_NII!AB67+(CSV_NII!AC67/CSV_NII!AA67))))+CSV_NII!DH67*((CSV_NII!DT67-CSV_NII!DK67)*(CSV_NII!CJ67/(CSV_NII!CJ67+(CSV_NII!CK67/CSV_NII!CI67)))+(CSV_NII!DT67-CSV_NII!DL67)*((CSV_NII!CK67/CSV_NII!CI67)/(CSV_NII!CJ67+(CSV_NII!CK67/CSV_NII!CI67))))</f>
        <v>#DIV/0!</v>
      </c>
      <c r="EV67" s="1455" t="e">
        <f>CSV_NII!BA67*((CSV_NII!BM67-CSV_NII!BF67)*(CSV_NII!AE67/(CSV_NII!AE67+(CSV_NII!AF67/CSV_NII!AA67)))+(CSV_NII!BM67-CSV_NII!BG67)*((CSV_NII!AF67/CSV_NII!AA67)/(CSV_NII!AE67+(CSV_NII!AF67/CSV_NII!AA67))))+CSV_NII!DI67*((CSV_NII!DU67-CSV_NII!DN67)*(CSV_NII!CM67/(CSV_NII!CM67+(CSV_NII!CN67/CSV_NII!CI67)))+(CSV_NII!DU67-CSV_NII!DO67)*((CSV_NII!CN67/CSV_NII!CI67)/(CSV_NII!CM67+(CSV_NII!CN67/CSV_NII!CI67))))</f>
        <v>#DIV/0!</v>
      </c>
      <c r="EW67" s="1455" t="e">
        <f>CSV_NII!BB67*((CSV_NII!BN67-CSV_NII!BI67)*(CSV_NII!AH67/(CSV_NII!AH67+(CSV_NII!AI67/CSV_NII!AA67)))+(CSV_NII!BN67-CSV_NII!BJ67)*((CSV_NII!AI67/CSV_NII!AA67)/(CSV_NII!AH67+(CSV_NII!AI67/CSV_NII!AA67))))+CSV_NII!CU67*((CSV_NII!DG67-CSV_NII!DQ67)*(CSV_NII!CP67/(CSV_NII!CP67+(CSV_NII!CQ67/CSV_NII!CI67)))+(CSV_NII!DG67-CSV_NII!DR67)*((CSV_NII!CQ67/CSV_NII!CI67)/(CSV_NII!CP67+(CSV_NII!CQ67/CSV_NII!CI67))))</f>
        <v>#DIV/0!</v>
      </c>
      <c r="EX67" s="1457" t="str">
        <f>IFERROR((SUM(EL67:EN67)+EU67),"")</f>
        <v/>
      </c>
      <c r="EY67" s="1485" t="str">
        <f>IFERROR(SUM(EO67:EQ67)+EV67,"")</f>
        <v/>
      </c>
      <c r="EZ67" s="1486" t="str">
        <f>IFERROR(SUM(ER67:ET67)+EW67,"")</f>
        <v/>
      </c>
    </row>
    <row r="68" spans="2:156" ht="13.5" thickBot="1">
      <c r="B68" s="1395">
        <v>60</v>
      </c>
      <c r="C68" s="1467" t="s">
        <v>49</v>
      </c>
      <c r="D68" s="1467" t="s">
        <v>49</v>
      </c>
      <c r="E68" s="1467" t="s">
        <v>91</v>
      </c>
      <c r="F68" s="1468" t="s">
        <v>94</v>
      </c>
      <c r="G68" s="1468" t="s">
        <v>98</v>
      </c>
      <c r="H68" s="1468"/>
      <c r="I68" s="1469" t="str">
        <f t="shared" si="0"/>
        <v>Liabilities - Debt securities issued - Hybrid contracts</v>
      </c>
      <c r="J68" s="1469" t="s">
        <v>82</v>
      </c>
      <c r="K68" s="1466">
        <f>K67</f>
        <v>0</v>
      </c>
      <c r="L68" s="1466">
        <f>L67</f>
        <v>0</v>
      </c>
      <c r="M68" s="1450"/>
      <c r="N68" s="1466">
        <f>N67</f>
        <v>0</v>
      </c>
      <c r="O68" s="1450"/>
      <c r="P68" s="2577">
        <f>P67</f>
        <v>0</v>
      </c>
      <c r="Q68" s="2578">
        <f>Q67</f>
        <v>0</v>
      </c>
      <c r="R68" s="2589"/>
      <c r="S68" s="1466">
        <f>S67</f>
        <v>0</v>
      </c>
      <c r="T68" s="1244">
        <f t="shared" ref="T68:AA68" si="85">T67</f>
        <v>0</v>
      </c>
      <c r="U68" s="1244">
        <f t="shared" si="85"/>
        <v>0</v>
      </c>
      <c r="V68" s="2580">
        <f t="shared" si="85"/>
        <v>0</v>
      </c>
      <c r="W68" s="2578">
        <f t="shared" si="85"/>
        <v>0</v>
      </c>
      <c r="X68" s="2581">
        <f t="shared" si="85"/>
        <v>0</v>
      </c>
      <c r="Y68" s="2578">
        <f t="shared" si="85"/>
        <v>0</v>
      </c>
      <c r="Z68" s="2581">
        <f t="shared" si="85"/>
        <v>0</v>
      </c>
      <c r="AA68" s="1466">
        <f t="shared" si="85"/>
        <v>0</v>
      </c>
      <c r="AB68" s="2582">
        <f t="shared" si="7"/>
        <v>0</v>
      </c>
      <c r="AC68" s="2582">
        <f t="shared" si="8"/>
        <v>0</v>
      </c>
      <c r="AD68" s="2583">
        <f t="shared" si="9"/>
        <v>0</v>
      </c>
      <c r="AE68" s="2584">
        <f t="shared" si="10"/>
        <v>0</v>
      </c>
      <c r="AF68" s="2582">
        <f t="shared" si="11"/>
        <v>0</v>
      </c>
      <c r="AG68" s="2585">
        <f t="shared" si="12"/>
        <v>0</v>
      </c>
      <c r="AH68" s="2584">
        <f t="shared" si="13"/>
        <v>0</v>
      </c>
      <c r="AI68" s="2582">
        <f t="shared" si="14"/>
        <v>0</v>
      </c>
      <c r="AJ68" s="2585">
        <f t="shared" si="15"/>
        <v>0</v>
      </c>
      <c r="AK68" s="1261"/>
      <c r="AL68" s="1453"/>
      <c r="AM68" s="2052"/>
      <c r="AN68" s="2586"/>
      <c r="AO68" s="1447"/>
      <c r="AP68" s="2589"/>
      <c r="AQ68" s="2586"/>
      <c r="AR68" s="1447"/>
      <c r="AS68" s="2589"/>
      <c r="AT68" s="2586"/>
      <c r="AU68" s="1447"/>
      <c r="AV68" s="2589"/>
      <c r="AW68" s="2607"/>
      <c r="AX68" s="1820"/>
      <c r="AY68" s="1819"/>
      <c r="AZ68" s="1261"/>
      <c r="BA68" s="1453"/>
      <c r="BB68" s="2052"/>
      <c r="BC68" s="2586"/>
      <c r="BD68" s="1447"/>
      <c r="BE68" s="2589"/>
      <c r="BF68" s="2586"/>
      <c r="BG68" s="1447"/>
      <c r="BH68" s="2589"/>
      <c r="BI68" s="2586"/>
      <c r="BJ68" s="1447"/>
      <c r="BK68" s="2589"/>
      <c r="BL68" s="2608"/>
      <c r="BM68" s="1820"/>
      <c r="BN68" s="1819"/>
      <c r="BO68" s="2578">
        <f>BO67</f>
        <v>0</v>
      </c>
      <c r="BP68" s="1244">
        <f>BP67</f>
        <v>0</v>
      </c>
      <c r="BQ68" s="1448"/>
      <c r="BR68" s="1244">
        <f>BR67</f>
        <v>0</v>
      </c>
      <c r="BS68" s="1450"/>
      <c r="BT68" s="1822"/>
      <c r="BU68" s="2609"/>
      <c r="BV68" s="2578">
        <f>BV67</f>
        <v>0</v>
      </c>
      <c r="BW68" s="2588"/>
      <c r="BX68" s="1370"/>
      <c r="BY68" s="1244">
        <f>BX68</f>
        <v>0</v>
      </c>
      <c r="BZ68" s="1453"/>
      <c r="CA68" s="1453"/>
      <c r="CB68" s="2589"/>
      <c r="CC68" s="1453"/>
      <c r="CD68" s="1453"/>
      <c r="CE68" s="2589"/>
      <c r="CF68" s="1453"/>
      <c r="CG68" s="1453"/>
      <c r="CH68" s="2589"/>
      <c r="CI68" s="1481"/>
      <c r="CJ68" s="2582">
        <f t="shared" si="16"/>
        <v>0</v>
      </c>
      <c r="CK68" s="2582">
        <f t="shared" si="17"/>
        <v>0</v>
      </c>
      <c r="CL68" s="2585">
        <f t="shared" si="18"/>
        <v>0</v>
      </c>
      <c r="CM68" s="2584">
        <f t="shared" si="19"/>
        <v>0</v>
      </c>
      <c r="CN68" s="2582">
        <f t="shared" si="20"/>
        <v>0</v>
      </c>
      <c r="CO68" s="2585">
        <f t="shared" si="21"/>
        <v>0</v>
      </c>
      <c r="CP68" s="2584">
        <f t="shared" si="22"/>
        <v>0</v>
      </c>
      <c r="CQ68" s="2582">
        <f t="shared" si="23"/>
        <v>0</v>
      </c>
      <c r="CR68" s="2585">
        <f t="shared" si="24"/>
        <v>0</v>
      </c>
      <c r="CS68" s="1261"/>
      <c r="CT68" s="1453"/>
      <c r="CU68" s="2052"/>
      <c r="CV68" s="2586"/>
      <c r="CW68" s="1450"/>
      <c r="CX68" s="2588"/>
      <c r="CY68" s="2586"/>
      <c r="CZ68" s="1450"/>
      <c r="DA68" s="2588"/>
      <c r="DB68" s="2586"/>
      <c r="DC68" s="1450"/>
      <c r="DD68" s="2588"/>
      <c r="DE68" s="2610"/>
      <c r="DF68" s="1463"/>
      <c r="DG68" s="2611"/>
      <c r="DH68" s="1261"/>
      <c r="DI68" s="1453"/>
      <c r="DJ68" s="2052"/>
      <c r="DK68" s="2586"/>
      <c r="DL68" s="1450"/>
      <c r="DM68" s="2588"/>
      <c r="DN68" s="2586"/>
      <c r="DO68" s="1450"/>
      <c r="DP68" s="2588"/>
      <c r="DQ68" s="2586"/>
      <c r="DR68" s="1450"/>
      <c r="DS68" s="2588"/>
      <c r="DT68" s="2612"/>
      <c r="DU68" s="1464"/>
      <c r="DV68" s="1465"/>
      <c r="DW68" s="1456">
        <f>CSV_NII!AB68*CSV_NII!AN68+CSV_NII!CJ68*CSV_NII!CV68</f>
        <v>0</v>
      </c>
      <c r="DX68" s="1457">
        <f>CSV_NII!AC68*CSV_NII!AO68+CSV_NII!CK68*CSV_NII!CW68</f>
        <v>0</v>
      </c>
      <c r="DY68" s="1457">
        <f>CSV_NII!AD68*CSV_NII!AP68+CSV_NII!CL68*CSV_NII!CX68</f>
        <v>0</v>
      </c>
      <c r="DZ68" s="1457">
        <f>CSV_NII!AE68*CSV_NII!AQ68+CSV_NII!CM68*CSV_NII!CY68</f>
        <v>0</v>
      </c>
      <c r="EA68" s="1457">
        <f>CSV_NII!AF68*CSV_NII!AR68+CSV_NII!CN68*CSV_NII!CZ68</f>
        <v>0</v>
      </c>
      <c r="EB68" s="1457">
        <f>CSV_NII!AG68*CSV_NII!AS68+CSV_NII!CO68*CSV_NII!DA68</f>
        <v>0</v>
      </c>
      <c r="EC68" s="1457">
        <f>CSV_NII!AH68*CSV_NII!AT68+CSV_NII!CP68*CSV_NII!DB68</f>
        <v>0</v>
      </c>
      <c r="ED68" s="1457">
        <f>CSV_NII!AI68*CSV_NII!AU68+CSV_NII!CQ68*CSV_NII!DC68</f>
        <v>0</v>
      </c>
      <c r="EE68" s="1457">
        <f>CSV_NII!AJ68*CSV_NII!AV68+CSV_NII!CR68*CSV_NII!DD68</f>
        <v>0</v>
      </c>
      <c r="EF68" s="1457" t="e">
        <f>CSV_NII!AK68*((CSV_NII!AW68-CSV_NII!AN68)*(CSV_NII!AB68/(CSV_NII!AB68+(CSV_NII!AC68/CSV_NII!AA68)))+(CSV_NII!AW68-CSV_NII!AO68)*((CSV_NII!AC68/CSV_NII!AA68)/(CSV_NII!AB68+(CSV_NII!AC68/CSV_NII!AA68))))+CSV_NII!CS68*((CSV_NII!DE68-CSV_NII!CV68)*(CSV_NII!CJ68/(CSV_NII!CJ68+(CSV_NII!CK68/CSV_NII!CI68)))+(CSV_NII!DE68-CSV_NII!CW68)*((CSV_NII!CK68/CSV_NII!CI68)/(CSV_NII!CJ68+(CSV_NII!CK68/CSV_NII!CI68))))</f>
        <v>#DIV/0!</v>
      </c>
      <c r="EG68" s="1457" t="e">
        <f>CSV_NII!AL68*((CSV_NII!AX68-CSV_NII!AQ68)*(CSV_NII!AE68/(CSV_NII!AE68+(CSV_NII!AF68/CSV_NII!AA68)))+(CSV_NII!AX68-CSV_NII!AR68)*((CSV_NII!AF68/CSV_NII!AA68)/(CSV_NII!AE68+(CSV_NII!AF68/CSV_NII!AA68))))+CSV_NII!CT68*((CSV_NII!DF68-CSV_NII!CY68)*(CSV_NII!CM68/(CSV_NII!CM68+(CSV_NII!CN68/CSV_NII!CI68)))+(CSV_NII!DF68-CSV_NII!CZ68)*(CSV_NII!CN68/CSV_NII!CI68)/(CSV_NII!CM68+(CSV_NII!CN68/CSV_NII!CI68)))</f>
        <v>#DIV/0!</v>
      </c>
      <c r="EH68" s="1457" t="e">
        <f>CSV_NII!AM68*((CSV_NII!AY68-CSV_NII!AT68)*(CSV_NII!AH68/(CSV_NII!AH68+(CSV_NII!AI68/CSV_NII!AA68)))+(CSV_NII!AY68-CSV_NII!AU68)*((CSV_NII!AI68/CSV_NII!AA68)/(CSV_NII!AH68+(CSV_NII!AI68/CSV_NII!AA68))))+CSV_NII!CU68*((CSV_NII!DG68-CSV_NII!DB68)*(CSV_NII!CP68/(CSV_NII!CP68+(CSV_NII!CQ68/CSV_NII!CI68)))+(CSV_NII!DG68-CSV_NII!DC68)*((CSV_NII!CQ68/CSV_NII!CI68)/(CSV_NII!CP68+(CSV_NII!CQ68/CSV_NII!CI68))))</f>
        <v>#DIV/0!</v>
      </c>
      <c r="EI68" s="1457" t="str">
        <f t="shared" ref="EI68" si="86">IFERROR(SUM(DW68:DY68)+EF68,"")</f>
        <v/>
      </c>
      <c r="EJ68" s="1457" t="str">
        <f t="shared" ref="EJ68" si="87">IFERROR(SUM(DZ68:EB68)+EG68,"")</f>
        <v/>
      </c>
      <c r="EK68" s="1457" t="str">
        <f t="shared" ref="EK68" si="88">IFERROR(SUM(EC68:EE68)+EH68,"")</f>
        <v/>
      </c>
      <c r="EL68" s="1457">
        <f>CSV_NII!AB68*CSV_NII!BC68+CSV_NII!CJ68*CSV_NII!DK68</f>
        <v>0</v>
      </c>
      <c r="EM68" s="1457">
        <f>CSV_NII!AC68*CSV_NII!BD68+CSV_NII!CK68*CSV_NII!DL68</f>
        <v>0</v>
      </c>
      <c r="EN68" s="1457">
        <f>CSV_NII!AD68*CSV_NII!BE68+CSV_NII!CL68*CSV_NII!DM68</f>
        <v>0</v>
      </c>
      <c r="EO68" s="1457">
        <f>CSV_NII!AE68*CSV_NII!BF68+CSV_NII!CM68*CSV_NII!DN68</f>
        <v>0</v>
      </c>
      <c r="EP68" s="1457">
        <f>CSV_NII!AF68*CSV_NII!BG68+CSV_NII!CN68*CSV_NII!DO68</f>
        <v>0</v>
      </c>
      <c r="EQ68" s="1457">
        <f>CSV_NII!AG68*CSV_NII!BH68+CSV_NII!CO68*CSV_NII!DP68</f>
        <v>0</v>
      </c>
      <c r="ER68" s="1457">
        <f>CSV_NII!AH68*CSV_NII!BI68+CSV_NII!CP68*CSV_NII!DQ68</f>
        <v>0</v>
      </c>
      <c r="ES68" s="1457">
        <f>CSV_NII!AI68*CSV_NII!BJ68+CSV_NII!CQ68*CSV_NII!DR68</f>
        <v>0</v>
      </c>
      <c r="ET68" s="1457">
        <f>CSV_NII!AJ68*CSV_NII!BK68+CSV_NII!CR68*CSV_NII!DS68</f>
        <v>0</v>
      </c>
      <c r="EU68" s="1457" t="e">
        <f>CSV_NII!AZ68*((CSV_NII!BL68-CSV_NII!BC68)*(CSV_NII!AB68/(CSV_NII!AB68+(CSV_NII!AC68/CSV_NII!AA68)))+(CSV_NII!BL68-CSV_NII!BD68)*((CSV_NII!AC68/CSV_NII!AA68)/(CSV_NII!AB68+(CSV_NII!AC68/CSV_NII!AA68))))+CSV_NII!DH68*((CSV_NII!DT68-CSV_NII!DK68)*(CSV_NII!CJ68/(CSV_NII!CJ68+(CSV_NII!CK68/CSV_NII!CI68)))+(CSV_NII!DT68-CSV_NII!DL68)*((CSV_NII!CK68/CSV_NII!CI68)/(CSV_NII!CJ68+(CSV_NII!CK68/CSV_NII!CI68))))</f>
        <v>#DIV/0!</v>
      </c>
      <c r="EV68" s="1457" t="e">
        <f>CSV_NII!BA68*((CSV_NII!BM68-CSV_NII!BF68)*(CSV_NII!AE68/(CSV_NII!AE68+(CSV_NII!AF68/CSV_NII!AA68)))+(CSV_NII!BM68-CSV_NII!BG68)*((CSV_NII!AF68/CSV_NII!AA68)/(CSV_NII!AE68+(CSV_NII!AF68/CSV_NII!AA68))))+CSV_NII!DI68*((CSV_NII!DU68-CSV_NII!DN68)*(CSV_NII!CM68/(CSV_NII!CM68+(CSV_NII!CN68/CSV_NII!CI68)))+(CSV_NII!DU68-CSV_NII!DO68)*((CSV_NII!CN68/CSV_NII!CI68)/(CSV_NII!CM68+(CSV_NII!CN68/CSV_NII!CI68))))</f>
        <v>#DIV/0!</v>
      </c>
      <c r="EW68" s="1457" t="e">
        <f>CSV_NII!BB68*((CSV_NII!BN68-CSV_NII!BI68)*(CSV_NII!AH68/(CSV_NII!AH68+(CSV_NII!AI68/CSV_NII!AA68)))+(CSV_NII!BN68-CSV_NII!BJ68)*((CSV_NII!AI68/CSV_NII!AA68)/(CSV_NII!AH68+(CSV_NII!AI68/CSV_NII!AA68))))+CSV_NII!CU68*((CSV_NII!DG68-CSV_NII!DQ68)*(CSV_NII!CP68/(CSV_NII!CP68+(CSV_NII!CQ68/CSV_NII!CI68)))+(CSV_NII!DG68-CSV_NII!DR68)*((CSV_NII!CQ68/CSV_NII!CI68)/(CSV_NII!CP68+(CSV_NII!CQ68/CSV_NII!CI68))))</f>
        <v>#DIV/0!</v>
      </c>
      <c r="EX68" s="1457" t="str">
        <f t="shared" ref="EX68" si="89">IFERROR((SUM(EL68:EN68)+EU68),"")</f>
        <v/>
      </c>
      <c r="EY68" s="1485" t="str">
        <f t="shared" ref="EY68" si="90">IFERROR(SUM(EO68:EQ68)+EV68,"")</f>
        <v/>
      </c>
      <c r="EZ68" s="1486" t="str">
        <f t="shared" ref="EZ68" si="91">IFERROR(SUM(ER68:ET68)+EW68,"")</f>
        <v/>
      </c>
    </row>
    <row r="69" spans="2:156" ht="12.75">
      <c r="B69" s="1395">
        <v>61</v>
      </c>
      <c r="C69" s="1467" t="s">
        <v>49</v>
      </c>
      <c r="D69" s="1467" t="s">
        <v>49</v>
      </c>
      <c r="E69" s="1467" t="s">
        <v>91</v>
      </c>
      <c r="F69" s="1468" t="s">
        <v>94</v>
      </c>
      <c r="G69" s="1468" t="s">
        <v>99</v>
      </c>
      <c r="H69" s="1468" t="s">
        <v>100</v>
      </c>
      <c r="I69" s="1469" t="str">
        <f t="shared" si="0"/>
        <v>Liabilities - Debt securities issued - Other debt securities issued - Convertible compound financial instruments</v>
      </c>
      <c r="J69" s="1469" t="s">
        <v>925</v>
      </c>
      <c r="K69" s="1451"/>
      <c r="L69" s="1447"/>
      <c r="M69" s="1448"/>
      <c r="N69" s="1447"/>
      <c r="O69" s="1448"/>
      <c r="P69" s="2592"/>
      <c r="Q69" s="1370"/>
      <c r="R69" s="2589"/>
      <c r="S69" s="1451"/>
      <c r="T69" s="1447"/>
      <c r="U69" s="1447"/>
      <c r="V69" s="2434"/>
      <c r="W69" s="1370"/>
      <c r="X69" s="2589"/>
      <c r="Y69" s="1370"/>
      <c r="Z69" s="2589"/>
      <c r="AA69" s="1451"/>
      <c r="AB69" s="2582">
        <f t="shared" si="7"/>
        <v>0</v>
      </c>
      <c r="AC69" s="2582">
        <f t="shared" si="8"/>
        <v>0</v>
      </c>
      <c r="AD69" s="2583">
        <f t="shared" si="9"/>
        <v>0</v>
      </c>
      <c r="AE69" s="2584">
        <f t="shared" si="10"/>
        <v>0</v>
      </c>
      <c r="AF69" s="2582">
        <f t="shared" si="11"/>
        <v>0</v>
      </c>
      <c r="AG69" s="2585">
        <f t="shared" si="12"/>
        <v>0</v>
      </c>
      <c r="AH69" s="2584">
        <f t="shared" si="13"/>
        <v>0</v>
      </c>
      <c r="AI69" s="2582">
        <f t="shared" si="14"/>
        <v>0</v>
      </c>
      <c r="AJ69" s="2585">
        <f t="shared" si="15"/>
        <v>0</v>
      </c>
      <c r="AK69" s="1261"/>
      <c r="AL69" s="1453"/>
      <c r="AM69" s="2052"/>
      <c r="AN69" s="2586"/>
      <c r="AO69" s="1448"/>
      <c r="AP69" s="2579"/>
      <c r="AQ69" s="2586"/>
      <c r="AR69" s="1448"/>
      <c r="AS69" s="2588"/>
      <c r="AT69" s="2586"/>
      <c r="AU69" s="1450"/>
      <c r="AV69" s="2588"/>
      <c r="AW69" s="2607"/>
      <c r="AX69" s="1820"/>
      <c r="AY69" s="1819"/>
      <c r="AZ69" s="1261"/>
      <c r="BA69" s="1453"/>
      <c r="BB69" s="2052"/>
      <c r="BC69" s="2586"/>
      <c r="BD69" s="1448"/>
      <c r="BE69" s="2579"/>
      <c r="BF69" s="2586"/>
      <c r="BG69" s="1448"/>
      <c r="BH69" s="2588"/>
      <c r="BI69" s="2586"/>
      <c r="BJ69" s="1450"/>
      <c r="BK69" s="2588"/>
      <c r="BL69" s="2608"/>
      <c r="BM69" s="1820"/>
      <c r="BN69" s="1819"/>
      <c r="BO69" s="1370"/>
      <c r="BP69" s="1447"/>
      <c r="BQ69" s="1448"/>
      <c r="BR69" s="1447"/>
      <c r="BS69" s="1448"/>
      <c r="BT69" s="1452"/>
      <c r="BU69" s="2595"/>
      <c r="BV69" s="1370"/>
      <c r="BW69" s="2588"/>
      <c r="BX69" s="1370"/>
      <c r="BY69" s="1447"/>
      <c r="BZ69" s="1447"/>
      <c r="CA69" s="1449"/>
      <c r="CB69" s="2052"/>
      <c r="CC69" s="1370"/>
      <c r="CD69" s="1447"/>
      <c r="CE69" s="2052"/>
      <c r="CF69" s="1370"/>
      <c r="CG69" s="1447"/>
      <c r="CH69" s="2052"/>
      <c r="CI69" s="1481"/>
      <c r="CJ69" s="2582">
        <f t="shared" si="16"/>
        <v>0</v>
      </c>
      <c r="CK69" s="2582">
        <f t="shared" si="17"/>
        <v>0</v>
      </c>
      <c r="CL69" s="2585">
        <f t="shared" si="18"/>
        <v>0</v>
      </c>
      <c r="CM69" s="2584">
        <f t="shared" si="19"/>
        <v>0</v>
      </c>
      <c r="CN69" s="2582">
        <f t="shared" si="20"/>
        <v>0</v>
      </c>
      <c r="CO69" s="2585">
        <f t="shared" si="21"/>
        <v>0</v>
      </c>
      <c r="CP69" s="2584">
        <f t="shared" si="22"/>
        <v>0</v>
      </c>
      <c r="CQ69" s="2582">
        <f t="shared" si="23"/>
        <v>0</v>
      </c>
      <c r="CR69" s="2585">
        <f t="shared" si="24"/>
        <v>0</v>
      </c>
      <c r="CS69" s="1261"/>
      <c r="CT69" s="1453"/>
      <c r="CU69" s="2052"/>
      <c r="CV69" s="2586"/>
      <c r="CW69" s="1448"/>
      <c r="CX69" s="2579"/>
      <c r="CY69" s="2586"/>
      <c r="CZ69" s="1448"/>
      <c r="DA69" s="2588"/>
      <c r="DB69" s="2586"/>
      <c r="DC69" s="1450"/>
      <c r="DD69" s="2588"/>
      <c r="DE69" s="2610"/>
      <c r="DF69" s="1463"/>
      <c r="DG69" s="2611"/>
      <c r="DH69" s="1261"/>
      <c r="DI69" s="1453"/>
      <c r="DJ69" s="2052"/>
      <c r="DK69" s="2586"/>
      <c r="DL69" s="1448"/>
      <c r="DM69" s="2579"/>
      <c r="DN69" s="2586"/>
      <c r="DO69" s="1448"/>
      <c r="DP69" s="2588"/>
      <c r="DQ69" s="2586"/>
      <c r="DR69" s="1450"/>
      <c r="DS69" s="2588"/>
      <c r="DT69" s="2612"/>
      <c r="DU69" s="1464"/>
      <c r="DV69" s="1465"/>
      <c r="DW69" s="1454">
        <f>CSV_NII!AB69*CSV_NII!AN69+CSV_NII!CJ69*CSV_NII!CV69</f>
        <v>0</v>
      </c>
      <c r="DX69" s="1455">
        <f>CSV_NII!AC69*CSV_NII!AO69+CSV_NII!CK69*CSV_NII!CW69</f>
        <v>0</v>
      </c>
      <c r="DY69" s="1455">
        <f>CSV_NII!AD69*CSV_NII!AP69+CSV_NII!CL69*CSV_NII!CX69</f>
        <v>0</v>
      </c>
      <c r="DZ69" s="1455">
        <f>CSV_NII!AE69*CSV_NII!AQ69+CSV_NII!CM69*CSV_NII!CY69</f>
        <v>0</v>
      </c>
      <c r="EA69" s="1455">
        <f>CSV_NII!AF69*CSV_NII!AR69+CSV_NII!CN69*CSV_NII!CZ69</f>
        <v>0</v>
      </c>
      <c r="EB69" s="1455">
        <f>CSV_NII!AG69*CSV_NII!AS69+CSV_NII!CO69*CSV_NII!DA69</f>
        <v>0</v>
      </c>
      <c r="EC69" s="1455">
        <f>CSV_NII!AH69*CSV_NII!AT69+CSV_NII!CP69*CSV_NII!DB69</f>
        <v>0</v>
      </c>
      <c r="ED69" s="1455">
        <f>CSV_NII!AI69*CSV_NII!AU69+CSV_NII!CQ69*CSV_NII!DC69</f>
        <v>0</v>
      </c>
      <c r="EE69" s="1455">
        <f>CSV_NII!AJ69*CSV_NII!AV69+CSV_NII!CR69*CSV_NII!DD69</f>
        <v>0</v>
      </c>
      <c r="EF69" s="1455" t="e">
        <f>CSV_NII!AK69*((CSV_NII!AW69-CSV_NII!AN69)*(CSV_NII!AB69/(CSV_NII!AB69+(CSV_NII!AC69/CSV_NII!AA69)))+(CSV_NII!AW69-CSV_NII!AO69)*((CSV_NII!AC69/CSV_NII!AA69)/(CSV_NII!AB69+(CSV_NII!AC69/CSV_NII!AA69))))+CSV_NII!CS69*((CSV_NII!DE69-CSV_NII!CV69)*(CSV_NII!CJ69/(CSV_NII!CJ69+(CSV_NII!CK69/CSV_NII!CI69)))+(CSV_NII!DE69-CSV_NII!CW69)*((CSV_NII!CK69/CSV_NII!CI69)/(CSV_NII!CJ69+(CSV_NII!CK69/CSV_NII!CI69))))</f>
        <v>#DIV/0!</v>
      </c>
      <c r="EG69" s="1455" t="e">
        <f>CSV_NII!AL69*((CSV_NII!AX69-CSV_NII!AQ69)*(CSV_NII!AE69/(CSV_NII!AE69+(CSV_NII!AF69/CSV_NII!AA69)))+(CSV_NII!AX69-CSV_NII!AR69)*((CSV_NII!AF69/CSV_NII!AA69)/(CSV_NII!AE69+(CSV_NII!AF69/CSV_NII!AA69))))+CSV_NII!CT69*((CSV_NII!DF69-CSV_NII!CY69)*(CSV_NII!CM69/(CSV_NII!CM69+(CSV_NII!CN69/CSV_NII!CI69)))+(CSV_NII!DF69-CSV_NII!CZ69)*(CSV_NII!CN69/CSV_NII!CI69)/(CSV_NII!CM69+(CSV_NII!CN69/CSV_NII!CI69)))</f>
        <v>#DIV/0!</v>
      </c>
      <c r="EH69" s="1455" t="e">
        <f>CSV_NII!AM69*((CSV_NII!AY69-CSV_NII!AT69)*(CSV_NII!AH69/(CSV_NII!AH69+(CSV_NII!AI69/CSV_NII!AA69)))+(CSV_NII!AY69-CSV_NII!AU69)*((CSV_NII!AI69/CSV_NII!AA69)/(CSV_NII!AH69+(CSV_NII!AI69/CSV_NII!AA69))))+CSV_NII!CU69*((CSV_NII!DG69-CSV_NII!DB69)*(CSV_NII!CP69/(CSV_NII!CP69+(CSV_NII!CQ69/CSV_NII!CI69)))+(CSV_NII!DG69-CSV_NII!DC69)*((CSV_NII!CQ69/CSV_NII!CI69)/(CSV_NII!CP69+(CSV_NII!CQ69/CSV_NII!CI69))))</f>
        <v>#DIV/0!</v>
      </c>
      <c r="EI69" s="1455" t="str">
        <f t="shared" si="26"/>
        <v/>
      </c>
      <c r="EJ69" s="1455" t="str">
        <f t="shared" si="71"/>
        <v/>
      </c>
      <c r="EK69" s="1455" t="str">
        <f t="shared" si="2"/>
        <v/>
      </c>
      <c r="EL69" s="1455">
        <f>CSV_NII!AB69*CSV_NII!BC69+CSV_NII!CJ69*CSV_NII!DK69</f>
        <v>0</v>
      </c>
      <c r="EM69" s="1455">
        <f>CSV_NII!AC69*CSV_NII!BD69+CSV_NII!CK69*CSV_NII!DL69</f>
        <v>0</v>
      </c>
      <c r="EN69" s="1455">
        <f>CSV_NII!AD69*CSV_NII!BE69+CSV_NII!CL69*CSV_NII!DM69</f>
        <v>0</v>
      </c>
      <c r="EO69" s="1455">
        <f>CSV_NII!AE69*CSV_NII!BF69+CSV_NII!CM69*CSV_NII!DN69</f>
        <v>0</v>
      </c>
      <c r="EP69" s="1455">
        <f>CSV_NII!AF69*CSV_NII!BG69+CSV_NII!CN69*CSV_NII!DO69</f>
        <v>0</v>
      </c>
      <c r="EQ69" s="1455">
        <f>CSV_NII!AG69*CSV_NII!BH69+CSV_NII!CO69*CSV_NII!DP69</f>
        <v>0</v>
      </c>
      <c r="ER69" s="1455">
        <f>CSV_NII!AH69*CSV_NII!BI69+CSV_NII!CP69*CSV_NII!DQ69</f>
        <v>0</v>
      </c>
      <c r="ES69" s="1455">
        <f>CSV_NII!AI69*CSV_NII!BJ69+CSV_NII!CQ69*CSV_NII!DR69</f>
        <v>0</v>
      </c>
      <c r="ET69" s="1455">
        <f>CSV_NII!AJ69*CSV_NII!BK69+CSV_NII!CR69*CSV_NII!DS69</f>
        <v>0</v>
      </c>
      <c r="EU69" s="1455" t="e">
        <f>CSV_NII!AZ69*((CSV_NII!BL69-CSV_NII!BC69)*(CSV_NII!AB69/(CSV_NII!AB69+(CSV_NII!AC69/CSV_NII!AA69)))+(CSV_NII!BL69-CSV_NII!BD69)*((CSV_NII!AC69/CSV_NII!AA69)/(CSV_NII!AB69+(CSV_NII!AC69/CSV_NII!AA69))))+CSV_NII!DH69*((CSV_NII!DT69-CSV_NII!DK69)*(CSV_NII!CJ69/(CSV_NII!CJ69+(CSV_NII!CK69/CSV_NII!CI69)))+(CSV_NII!DT69-CSV_NII!DL69)*((CSV_NII!CK69/CSV_NII!CI69)/(CSV_NII!CJ69+(CSV_NII!CK69/CSV_NII!CI69))))</f>
        <v>#DIV/0!</v>
      </c>
      <c r="EV69" s="1455" t="e">
        <f>CSV_NII!BA69*((CSV_NII!BM69-CSV_NII!BF69)*(CSV_NII!AE69/(CSV_NII!AE69+(CSV_NII!AF69/CSV_NII!AA69)))+(CSV_NII!BM69-CSV_NII!BG69)*((CSV_NII!AF69/CSV_NII!AA69)/(CSV_NII!AE69+(CSV_NII!AF69/CSV_NII!AA69))))+CSV_NII!DI69*((CSV_NII!DU69-CSV_NII!DN69)*(CSV_NII!CM69/(CSV_NII!CM69+(CSV_NII!CN69/CSV_NII!CI69)))+(CSV_NII!DU69-CSV_NII!DO69)*((CSV_NII!CN69/CSV_NII!CI69)/(CSV_NII!CM69+(CSV_NII!CN69/CSV_NII!CI69))))</f>
        <v>#DIV/0!</v>
      </c>
      <c r="EW69" s="1455" t="e">
        <f>CSV_NII!BB69*((CSV_NII!BN69-CSV_NII!BI69)*(CSV_NII!AH69/(CSV_NII!AH69+(CSV_NII!AI69/CSV_NII!AA69)))+(CSV_NII!BN69-CSV_NII!BJ69)*((CSV_NII!AI69/CSV_NII!AA69)/(CSV_NII!AH69+(CSV_NII!AI69/CSV_NII!AA69))))+CSV_NII!CU69*((CSV_NII!DG69-CSV_NII!DQ69)*(CSV_NII!CP69/(CSV_NII!CP69+(CSV_NII!CQ69/CSV_NII!CI69)))+(CSV_NII!DG69-CSV_NII!DR69)*((CSV_NII!CQ69/CSV_NII!CI69)/(CSV_NII!CP69+(CSV_NII!CQ69/CSV_NII!CI69))))</f>
        <v>#DIV/0!</v>
      </c>
      <c r="EX69" s="1457" t="str">
        <f t="shared" si="3"/>
        <v/>
      </c>
      <c r="EY69" s="1485" t="str">
        <f t="shared" si="4"/>
        <v/>
      </c>
      <c r="EZ69" s="1486" t="str">
        <f t="shared" si="5"/>
        <v/>
      </c>
    </row>
    <row r="70" spans="2:156" ht="13.5" thickBot="1">
      <c r="B70" s="1395">
        <v>62</v>
      </c>
      <c r="C70" s="1467" t="s">
        <v>49</v>
      </c>
      <c r="D70" s="1467" t="s">
        <v>49</v>
      </c>
      <c r="E70" s="1467" t="s">
        <v>91</v>
      </c>
      <c r="F70" s="1468" t="s">
        <v>94</v>
      </c>
      <c r="G70" s="1468" t="s">
        <v>99</v>
      </c>
      <c r="H70" s="1468" t="s">
        <v>100</v>
      </c>
      <c r="I70" s="1469" t="str">
        <f t="shared" si="0"/>
        <v>Liabilities - Debt securities issued - Other debt securities issued - Convertible compound financial instruments</v>
      </c>
      <c r="J70" s="1469" t="s">
        <v>82</v>
      </c>
      <c r="K70" s="1466">
        <f>K69</f>
        <v>0</v>
      </c>
      <c r="L70" s="1466">
        <f>L69</f>
        <v>0</v>
      </c>
      <c r="M70" s="1450"/>
      <c r="N70" s="1466">
        <f>N69</f>
        <v>0</v>
      </c>
      <c r="O70" s="1450"/>
      <c r="P70" s="2577">
        <f>P69</f>
        <v>0</v>
      </c>
      <c r="Q70" s="2578">
        <f>Q69</f>
        <v>0</v>
      </c>
      <c r="R70" s="2589"/>
      <c r="S70" s="1466">
        <f>S69</f>
        <v>0</v>
      </c>
      <c r="T70" s="1244">
        <f t="shared" ref="T70:AA70" si="92">T69</f>
        <v>0</v>
      </c>
      <c r="U70" s="1244">
        <f t="shared" si="92"/>
        <v>0</v>
      </c>
      <c r="V70" s="2580">
        <f t="shared" si="92"/>
        <v>0</v>
      </c>
      <c r="W70" s="2578">
        <f t="shared" si="92"/>
        <v>0</v>
      </c>
      <c r="X70" s="2581">
        <f t="shared" si="92"/>
        <v>0</v>
      </c>
      <c r="Y70" s="2578">
        <f t="shared" si="92"/>
        <v>0</v>
      </c>
      <c r="Z70" s="2581">
        <f t="shared" si="92"/>
        <v>0</v>
      </c>
      <c r="AA70" s="1466">
        <f t="shared" si="92"/>
        <v>0</v>
      </c>
      <c r="AB70" s="2582">
        <f t="shared" si="7"/>
        <v>0</v>
      </c>
      <c r="AC70" s="2582">
        <f t="shared" si="8"/>
        <v>0</v>
      </c>
      <c r="AD70" s="2583">
        <f t="shared" si="9"/>
        <v>0</v>
      </c>
      <c r="AE70" s="2584">
        <f t="shared" si="10"/>
        <v>0</v>
      </c>
      <c r="AF70" s="2582">
        <f t="shared" si="11"/>
        <v>0</v>
      </c>
      <c r="AG70" s="2585">
        <f t="shared" si="12"/>
        <v>0</v>
      </c>
      <c r="AH70" s="2584">
        <f t="shared" si="13"/>
        <v>0</v>
      </c>
      <c r="AI70" s="2582">
        <f t="shared" si="14"/>
        <v>0</v>
      </c>
      <c r="AJ70" s="2585">
        <f t="shared" si="15"/>
        <v>0</v>
      </c>
      <c r="AK70" s="1261"/>
      <c r="AL70" s="1453"/>
      <c r="AM70" s="2052"/>
      <c r="AN70" s="2586"/>
      <c r="AO70" s="1447"/>
      <c r="AP70" s="2589"/>
      <c r="AQ70" s="2586"/>
      <c r="AR70" s="1447"/>
      <c r="AS70" s="2589"/>
      <c r="AT70" s="2586"/>
      <c r="AU70" s="1447"/>
      <c r="AV70" s="2589"/>
      <c r="AW70" s="2607"/>
      <c r="AX70" s="1820"/>
      <c r="AY70" s="1819"/>
      <c r="AZ70" s="1261"/>
      <c r="BA70" s="1453"/>
      <c r="BB70" s="2052"/>
      <c r="BC70" s="2586"/>
      <c r="BD70" s="1447"/>
      <c r="BE70" s="2589"/>
      <c r="BF70" s="2586"/>
      <c r="BG70" s="1447"/>
      <c r="BH70" s="2589"/>
      <c r="BI70" s="2586"/>
      <c r="BJ70" s="1447"/>
      <c r="BK70" s="2589"/>
      <c r="BL70" s="2608"/>
      <c r="BM70" s="1820"/>
      <c r="BN70" s="1819"/>
      <c r="BO70" s="2578">
        <f>BO69</f>
        <v>0</v>
      </c>
      <c r="BP70" s="1244">
        <f>BP69</f>
        <v>0</v>
      </c>
      <c r="BQ70" s="1448"/>
      <c r="BR70" s="1244">
        <f>BR69</f>
        <v>0</v>
      </c>
      <c r="BS70" s="1450"/>
      <c r="BT70" s="1822"/>
      <c r="BU70" s="2609"/>
      <c r="BV70" s="2578">
        <f>BV69</f>
        <v>0</v>
      </c>
      <c r="BW70" s="2588"/>
      <c r="BX70" s="1370"/>
      <c r="BY70" s="1244">
        <f>BX70</f>
        <v>0</v>
      </c>
      <c r="BZ70" s="1453"/>
      <c r="CA70" s="1453"/>
      <c r="CB70" s="2589"/>
      <c r="CC70" s="1453"/>
      <c r="CD70" s="1453"/>
      <c r="CE70" s="2589"/>
      <c r="CF70" s="1453"/>
      <c r="CG70" s="1453"/>
      <c r="CH70" s="2589"/>
      <c r="CI70" s="1481"/>
      <c r="CJ70" s="2582">
        <f t="shared" si="16"/>
        <v>0</v>
      </c>
      <c r="CK70" s="2582">
        <f t="shared" si="17"/>
        <v>0</v>
      </c>
      <c r="CL70" s="2585">
        <f t="shared" si="18"/>
        <v>0</v>
      </c>
      <c r="CM70" s="2584">
        <f t="shared" si="19"/>
        <v>0</v>
      </c>
      <c r="CN70" s="2582">
        <f t="shared" si="20"/>
        <v>0</v>
      </c>
      <c r="CO70" s="2585">
        <f t="shared" si="21"/>
        <v>0</v>
      </c>
      <c r="CP70" s="2584">
        <f t="shared" si="22"/>
        <v>0</v>
      </c>
      <c r="CQ70" s="2582">
        <f t="shared" si="23"/>
        <v>0</v>
      </c>
      <c r="CR70" s="2585">
        <f t="shared" si="24"/>
        <v>0</v>
      </c>
      <c r="CS70" s="1261"/>
      <c r="CT70" s="1453"/>
      <c r="CU70" s="2052"/>
      <c r="CV70" s="2586"/>
      <c r="CW70" s="1450"/>
      <c r="CX70" s="2588"/>
      <c r="CY70" s="2586"/>
      <c r="CZ70" s="1450"/>
      <c r="DA70" s="2588"/>
      <c r="DB70" s="2586"/>
      <c r="DC70" s="1450"/>
      <c r="DD70" s="2588"/>
      <c r="DE70" s="2610"/>
      <c r="DF70" s="1463"/>
      <c r="DG70" s="2611"/>
      <c r="DH70" s="1261"/>
      <c r="DI70" s="1453"/>
      <c r="DJ70" s="2052"/>
      <c r="DK70" s="2586"/>
      <c r="DL70" s="1450"/>
      <c r="DM70" s="2588"/>
      <c r="DN70" s="2586"/>
      <c r="DO70" s="1450"/>
      <c r="DP70" s="2588"/>
      <c r="DQ70" s="2586"/>
      <c r="DR70" s="1450"/>
      <c r="DS70" s="2588"/>
      <c r="DT70" s="2612"/>
      <c r="DU70" s="1464"/>
      <c r="DV70" s="1465"/>
      <c r="DW70" s="1456">
        <f>CSV_NII!AB70*CSV_NII!AN70+CSV_NII!CJ70*CSV_NII!CV70</f>
        <v>0</v>
      </c>
      <c r="DX70" s="1457">
        <f>CSV_NII!AC70*CSV_NII!AO70+CSV_NII!CK70*CSV_NII!CW70</f>
        <v>0</v>
      </c>
      <c r="DY70" s="1457">
        <f>CSV_NII!AD70*CSV_NII!AP70+CSV_NII!CL70*CSV_NII!CX70</f>
        <v>0</v>
      </c>
      <c r="DZ70" s="1457">
        <f>CSV_NII!AE70*CSV_NII!AQ70+CSV_NII!CM70*CSV_NII!CY70</f>
        <v>0</v>
      </c>
      <c r="EA70" s="1457">
        <f>CSV_NII!AF70*CSV_NII!AR70+CSV_NII!CN70*CSV_NII!CZ70</f>
        <v>0</v>
      </c>
      <c r="EB70" s="1457">
        <f>CSV_NII!AG70*CSV_NII!AS70+CSV_NII!CO70*CSV_NII!DA70</f>
        <v>0</v>
      </c>
      <c r="EC70" s="1457">
        <f>CSV_NII!AH70*CSV_NII!AT70+CSV_NII!CP70*CSV_NII!DB70</f>
        <v>0</v>
      </c>
      <c r="ED70" s="1457">
        <f>CSV_NII!AI70*CSV_NII!AU70+CSV_NII!CQ70*CSV_NII!DC70</f>
        <v>0</v>
      </c>
      <c r="EE70" s="1457">
        <f>CSV_NII!AJ70*CSV_NII!AV70+CSV_NII!CR70*CSV_NII!DD70</f>
        <v>0</v>
      </c>
      <c r="EF70" s="1457" t="e">
        <f>CSV_NII!AK70*((CSV_NII!AW70-CSV_NII!AN70)*(CSV_NII!AB70/(CSV_NII!AB70+(CSV_NII!AC70/CSV_NII!AA70)))+(CSV_NII!AW70-CSV_NII!AO70)*((CSV_NII!AC70/CSV_NII!AA70)/(CSV_NII!AB70+(CSV_NII!AC70/CSV_NII!AA70))))+CSV_NII!CS70*((CSV_NII!DE70-CSV_NII!CV70)*(CSV_NII!CJ70/(CSV_NII!CJ70+(CSV_NII!CK70/CSV_NII!CI70)))+(CSV_NII!DE70-CSV_NII!CW70)*((CSV_NII!CK70/CSV_NII!CI70)/(CSV_NII!CJ70+(CSV_NII!CK70/CSV_NII!CI70))))</f>
        <v>#DIV/0!</v>
      </c>
      <c r="EG70" s="1457" t="e">
        <f>CSV_NII!AL70*((CSV_NII!AX70-CSV_NII!AQ70)*(CSV_NII!AE70/(CSV_NII!AE70+(CSV_NII!AF70/CSV_NII!AA70)))+(CSV_NII!AX70-CSV_NII!AR70)*((CSV_NII!AF70/CSV_NII!AA70)/(CSV_NII!AE70+(CSV_NII!AF70/CSV_NII!AA70))))+CSV_NII!CT70*((CSV_NII!DF70-CSV_NII!CY70)*(CSV_NII!CM70/(CSV_NII!CM70+(CSV_NII!CN70/CSV_NII!CI70)))+(CSV_NII!DF70-CSV_NII!CZ70)*(CSV_NII!CN70/CSV_NII!CI70)/(CSV_NII!CM70+(CSV_NII!CN70/CSV_NII!CI70)))</f>
        <v>#DIV/0!</v>
      </c>
      <c r="EH70" s="1457" t="e">
        <f>CSV_NII!AM70*((CSV_NII!AY70-CSV_NII!AT70)*(CSV_NII!AH70/(CSV_NII!AH70+(CSV_NII!AI70/CSV_NII!AA70)))+(CSV_NII!AY70-CSV_NII!AU70)*((CSV_NII!AI70/CSV_NII!AA70)/(CSV_NII!AH70+(CSV_NII!AI70/CSV_NII!AA70))))+CSV_NII!CU70*((CSV_NII!DG70-CSV_NII!DB70)*(CSV_NII!CP70/(CSV_NII!CP70+(CSV_NII!CQ70/CSV_NII!CI70)))+(CSV_NII!DG70-CSV_NII!DC70)*((CSV_NII!CQ70/CSV_NII!CI70)/(CSV_NII!CP70+(CSV_NII!CQ70/CSV_NII!CI70))))</f>
        <v>#DIV/0!</v>
      </c>
      <c r="EI70" s="1457" t="str">
        <f t="shared" si="26"/>
        <v/>
      </c>
      <c r="EJ70" s="1457" t="str">
        <f t="shared" si="71"/>
        <v/>
      </c>
      <c r="EK70" s="1457" t="str">
        <f t="shared" si="2"/>
        <v/>
      </c>
      <c r="EL70" s="1457">
        <f>CSV_NII!AB70*CSV_NII!BC70+CSV_NII!CJ70*CSV_NII!DK70</f>
        <v>0</v>
      </c>
      <c r="EM70" s="1457">
        <f>CSV_NII!AC70*CSV_NII!BD70+CSV_NII!CK70*CSV_NII!DL70</f>
        <v>0</v>
      </c>
      <c r="EN70" s="1457">
        <f>CSV_NII!AD70*CSV_NII!BE70+CSV_NII!CL70*CSV_NII!DM70</f>
        <v>0</v>
      </c>
      <c r="EO70" s="1457">
        <f>CSV_NII!AE70*CSV_NII!BF70+CSV_NII!CM70*CSV_NII!DN70</f>
        <v>0</v>
      </c>
      <c r="EP70" s="1457">
        <f>CSV_NII!AF70*CSV_NII!BG70+CSV_NII!CN70*CSV_NII!DO70</f>
        <v>0</v>
      </c>
      <c r="EQ70" s="1457">
        <f>CSV_NII!AG70*CSV_NII!BH70+CSV_NII!CO70*CSV_NII!DP70</f>
        <v>0</v>
      </c>
      <c r="ER70" s="1457">
        <f>CSV_NII!AH70*CSV_NII!BI70+CSV_NII!CP70*CSV_NII!DQ70</f>
        <v>0</v>
      </c>
      <c r="ES70" s="1457">
        <f>CSV_NII!AI70*CSV_NII!BJ70+CSV_NII!CQ70*CSV_NII!DR70</f>
        <v>0</v>
      </c>
      <c r="ET70" s="1457">
        <f>CSV_NII!AJ70*CSV_NII!BK70+CSV_NII!CR70*CSV_NII!DS70</f>
        <v>0</v>
      </c>
      <c r="EU70" s="1457" t="e">
        <f>CSV_NII!AZ70*((CSV_NII!BL70-CSV_NII!BC70)*(CSV_NII!AB70/(CSV_NII!AB70+(CSV_NII!AC70/CSV_NII!AA70)))+(CSV_NII!BL70-CSV_NII!BD70)*((CSV_NII!AC70/CSV_NII!AA70)/(CSV_NII!AB70+(CSV_NII!AC70/CSV_NII!AA70))))+CSV_NII!DH70*((CSV_NII!DT70-CSV_NII!DK70)*(CSV_NII!CJ70/(CSV_NII!CJ70+(CSV_NII!CK70/CSV_NII!CI70)))+(CSV_NII!DT70-CSV_NII!DL70)*((CSV_NII!CK70/CSV_NII!CI70)/(CSV_NII!CJ70+(CSV_NII!CK70/CSV_NII!CI70))))</f>
        <v>#DIV/0!</v>
      </c>
      <c r="EV70" s="1457" t="e">
        <f>CSV_NII!BA70*((CSV_NII!BM70-CSV_NII!BF70)*(CSV_NII!AE70/(CSV_NII!AE70+(CSV_NII!AF70/CSV_NII!AA70)))+(CSV_NII!BM70-CSV_NII!BG70)*((CSV_NII!AF70/CSV_NII!AA70)/(CSV_NII!AE70+(CSV_NII!AF70/CSV_NII!AA70))))+CSV_NII!DI70*((CSV_NII!DU70-CSV_NII!DN70)*(CSV_NII!CM70/(CSV_NII!CM70+(CSV_NII!CN70/CSV_NII!CI70)))+(CSV_NII!DU70-CSV_NII!DO70)*((CSV_NII!CN70/CSV_NII!CI70)/(CSV_NII!CM70+(CSV_NII!CN70/CSV_NII!CI70))))</f>
        <v>#DIV/0!</v>
      </c>
      <c r="EW70" s="1457" t="e">
        <f>CSV_NII!BB70*((CSV_NII!BN70-CSV_NII!BI70)*(CSV_NII!AH70/(CSV_NII!AH70+(CSV_NII!AI70/CSV_NII!AA70)))+(CSV_NII!BN70-CSV_NII!BJ70)*((CSV_NII!AI70/CSV_NII!AA70)/(CSV_NII!AH70+(CSV_NII!AI70/CSV_NII!AA70))))+CSV_NII!CU70*((CSV_NII!DG70-CSV_NII!DQ70)*(CSV_NII!CP70/(CSV_NII!CP70+(CSV_NII!CQ70/CSV_NII!CI70)))+(CSV_NII!DG70-CSV_NII!DR70)*((CSV_NII!CQ70/CSV_NII!CI70)/(CSV_NII!CP70+(CSV_NII!CQ70/CSV_NII!CI70))))</f>
        <v>#DIV/0!</v>
      </c>
      <c r="EX70" s="1457" t="str">
        <f t="shared" si="3"/>
        <v/>
      </c>
      <c r="EY70" s="1485" t="str">
        <f t="shared" si="4"/>
        <v/>
      </c>
      <c r="EZ70" s="1486" t="str">
        <f t="shared" si="5"/>
        <v/>
      </c>
    </row>
    <row r="71" spans="2:156" ht="12.75">
      <c r="B71" s="1395">
        <v>63</v>
      </c>
      <c r="C71" s="1467" t="s">
        <v>49</v>
      </c>
      <c r="D71" s="1467" t="s">
        <v>49</v>
      </c>
      <c r="E71" s="1467" t="s">
        <v>91</v>
      </c>
      <c r="F71" s="1468" t="s">
        <v>94</v>
      </c>
      <c r="G71" s="1468" t="s">
        <v>99</v>
      </c>
      <c r="H71" s="1468" t="s">
        <v>101</v>
      </c>
      <c r="I71" s="1469" t="str">
        <f t="shared" si="0"/>
        <v>Liabilities - Debt securities issued - Other debt securities issued - Non-convertible</v>
      </c>
      <c r="J71" s="1469" t="s">
        <v>925</v>
      </c>
      <c r="K71" s="1451"/>
      <c r="L71" s="1447"/>
      <c r="M71" s="1448"/>
      <c r="N71" s="1447"/>
      <c r="O71" s="1448"/>
      <c r="P71" s="2592"/>
      <c r="Q71" s="1370"/>
      <c r="R71" s="2589"/>
      <c r="S71" s="1451"/>
      <c r="T71" s="1447"/>
      <c r="U71" s="1447"/>
      <c r="V71" s="2434"/>
      <c r="W71" s="1370"/>
      <c r="X71" s="2589"/>
      <c r="Y71" s="1370"/>
      <c r="Z71" s="2589"/>
      <c r="AA71" s="1451"/>
      <c r="AB71" s="2582">
        <f t="shared" si="7"/>
        <v>0</v>
      </c>
      <c r="AC71" s="2582">
        <f t="shared" si="8"/>
        <v>0</v>
      </c>
      <c r="AD71" s="2583">
        <f t="shared" si="9"/>
        <v>0</v>
      </c>
      <c r="AE71" s="2584">
        <f t="shared" si="10"/>
        <v>0</v>
      </c>
      <c r="AF71" s="2582">
        <f t="shared" si="11"/>
        <v>0</v>
      </c>
      <c r="AG71" s="2585">
        <f t="shared" si="12"/>
        <v>0</v>
      </c>
      <c r="AH71" s="2584">
        <f t="shared" si="13"/>
        <v>0</v>
      </c>
      <c r="AI71" s="2582">
        <f t="shared" si="14"/>
        <v>0</v>
      </c>
      <c r="AJ71" s="2585">
        <f t="shared" si="15"/>
        <v>0</v>
      </c>
      <c r="AK71" s="1261"/>
      <c r="AL71" s="1453"/>
      <c r="AM71" s="2052"/>
      <c r="AN71" s="2586"/>
      <c r="AO71" s="1448"/>
      <c r="AP71" s="2579"/>
      <c r="AQ71" s="2586"/>
      <c r="AR71" s="1448"/>
      <c r="AS71" s="2588"/>
      <c r="AT71" s="2586"/>
      <c r="AU71" s="1450"/>
      <c r="AV71" s="2588"/>
      <c r="AW71" s="2607"/>
      <c r="AX71" s="1820"/>
      <c r="AY71" s="1819"/>
      <c r="AZ71" s="1261"/>
      <c r="BA71" s="1453"/>
      <c r="BB71" s="2052"/>
      <c r="BC71" s="2586"/>
      <c r="BD71" s="1448"/>
      <c r="BE71" s="2579"/>
      <c r="BF71" s="2586"/>
      <c r="BG71" s="1448"/>
      <c r="BH71" s="2588"/>
      <c r="BI71" s="2586"/>
      <c r="BJ71" s="1450"/>
      <c r="BK71" s="2588"/>
      <c r="BL71" s="2608"/>
      <c r="BM71" s="1820"/>
      <c r="BN71" s="1819"/>
      <c r="BO71" s="1370"/>
      <c r="BP71" s="1447"/>
      <c r="BQ71" s="1448"/>
      <c r="BR71" s="1447"/>
      <c r="BS71" s="1448"/>
      <c r="BT71" s="1452"/>
      <c r="BU71" s="2595"/>
      <c r="BV71" s="1370"/>
      <c r="BW71" s="2588"/>
      <c r="BX71" s="1370"/>
      <c r="BY71" s="1447"/>
      <c r="BZ71" s="1447"/>
      <c r="CA71" s="1449"/>
      <c r="CB71" s="2052"/>
      <c r="CC71" s="1370"/>
      <c r="CD71" s="1447"/>
      <c r="CE71" s="2052"/>
      <c r="CF71" s="1370"/>
      <c r="CG71" s="1447"/>
      <c r="CH71" s="2052"/>
      <c r="CI71" s="1481"/>
      <c r="CJ71" s="2582">
        <f t="shared" si="16"/>
        <v>0</v>
      </c>
      <c r="CK71" s="2582">
        <f t="shared" si="17"/>
        <v>0</v>
      </c>
      <c r="CL71" s="2585">
        <f t="shared" si="18"/>
        <v>0</v>
      </c>
      <c r="CM71" s="2584">
        <f t="shared" si="19"/>
        <v>0</v>
      </c>
      <c r="CN71" s="2582">
        <f t="shared" si="20"/>
        <v>0</v>
      </c>
      <c r="CO71" s="2585">
        <f t="shared" si="21"/>
        <v>0</v>
      </c>
      <c r="CP71" s="2584">
        <f t="shared" si="22"/>
        <v>0</v>
      </c>
      <c r="CQ71" s="2582">
        <f t="shared" si="23"/>
        <v>0</v>
      </c>
      <c r="CR71" s="2585">
        <f t="shared" si="24"/>
        <v>0</v>
      </c>
      <c r="CS71" s="1261"/>
      <c r="CT71" s="1453"/>
      <c r="CU71" s="2052"/>
      <c r="CV71" s="2586"/>
      <c r="CW71" s="1448"/>
      <c r="CX71" s="2579"/>
      <c r="CY71" s="2586"/>
      <c r="CZ71" s="1448"/>
      <c r="DA71" s="2588"/>
      <c r="DB71" s="2586"/>
      <c r="DC71" s="1450"/>
      <c r="DD71" s="2588"/>
      <c r="DE71" s="2610"/>
      <c r="DF71" s="1463"/>
      <c r="DG71" s="2611"/>
      <c r="DH71" s="1261"/>
      <c r="DI71" s="1453"/>
      <c r="DJ71" s="2052"/>
      <c r="DK71" s="2586"/>
      <c r="DL71" s="1448"/>
      <c r="DM71" s="2579"/>
      <c r="DN71" s="2586"/>
      <c r="DO71" s="1448"/>
      <c r="DP71" s="2588"/>
      <c r="DQ71" s="2586"/>
      <c r="DR71" s="1450"/>
      <c r="DS71" s="2588"/>
      <c r="DT71" s="2612"/>
      <c r="DU71" s="1464"/>
      <c r="DV71" s="1465"/>
      <c r="DW71" s="1454">
        <f>CSV_NII!AB71*CSV_NII!AN71+CSV_NII!CJ71*CSV_NII!CV71</f>
        <v>0</v>
      </c>
      <c r="DX71" s="1455">
        <f>CSV_NII!AC71*CSV_NII!AO71+CSV_NII!CK71*CSV_NII!CW71</f>
        <v>0</v>
      </c>
      <c r="DY71" s="1455">
        <f>CSV_NII!AD71*CSV_NII!AP71+CSV_NII!CL71*CSV_NII!CX71</f>
        <v>0</v>
      </c>
      <c r="DZ71" s="1455">
        <f>CSV_NII!AE71*CSV_NII!AQ71+CSV_NII!CM71*CSV_NII!CY71</f>
        <v>0</v>
      </c>
      <c r="EA71" s="1455">
        <f>CSV_NII!AF71*CSV_NII!AR71+CSV_NII!CN71*CSV_NII!CZ71</f>
        <v>0</v>
      </c>
      <c r="EB71" s="1455">
        <f>CSV_NII!AG71*CSV_NII!AS71+CSV_NII!CO71*CSV_NII!DA71</f>
        <v>0</v>
      </c>
      <c r="EC71" s="1455">
        <f>CSV_NII!AH71*CSV_NII!AT71+CSV_NII!CP71*CSV_NII!DB71</f>
        <v>0</v>
      </c>
      <c r="ED71" s="1455">
        <f>CSV_NII!AI71*CSV_NII!AU71+CSV_NII!CQ71*CSV_NII!DC71</f>
        <v>0</v>
      </c>
      <c r="EE71" s="1455">
        <f>CSV_NII!AJ71*CSV_NII!AV71+CSV_NII!CR71*CSV_NII!DD71</f>
        <v>0</v>
      </c>
      <c r="EF71" s="1455" t="e">
        <f>CSV_NII!AK71*((CSV_NII!AW71-CSV_NII!AN71)*(CSV_NII!AB71/(CSV_NII!AB71+(CSV_NII!AC71/CSV_NII!AA71)))+(CSV_NII!AW71-CSV_NII!AO71)*((CSV_NII!AC71/CSV_NII!AA71)/(CSV_NII!AB71+(CSV_NII!AC71/CSV_NII!AA71))))+CSV_NII!CS71*((CSV_NII!DE71-CSV_NII!CV71)*(CSV_NII!CJ71/(CSV_NII!CJ71+(CSV_NII!CK71/CSV_NII!CI71)))+(CSV_NII!DE71-CSV_NII!CW71)*((CSV_NII!CK71/CSV_NII!CI71)/(CSV_NII!CJ71+(CSV_NII!CK71/CSV_NII!CI71))))</f>
        <v>#DIV/0!</v>
      </c>
      <c r="EG71" s="1455" t="e">
        <f>CSV_NII!AL71*((CSV_NII!AX71-CSV_NII!AQ71)*(CSV_NII!AE71/(CSV_NII!AE71+(CSV_NII!AF71/CSV_NII!AA71)))+(CSV_NII!AX71-CSV_NII!AR71)*((CSV_NII!AF71/CSV_NII!AA71)/(CSV_NII!AE71+(CSV_NII!AF71/CSV_NII!AA71))))+CSV_NII!CT71*((CSV_NII!DF71-CSV_NII!CY71)*(CSV_NII!CM71/(CSV_NII!CM71+(CSV_NII!CN71/CSV_NII!CI71)))+(CSV_NII!DF71-CSV_NII!CZ71)*(CSV_NII!CN71/CSV_NII!CI71)/(CSV_NII!CM71+(CSV_NII!CN71/CSV_NII!CI71)))</f>
        <v>#DIV/0!</v>
      </c>
      <c r="EH71" s="1455" t="e">
        <f>CSV_NII!AM71*((CSV_NII!AY71-CSV_NII!AT71)*(CSV_NII!AH71/(CSV_NII!AH71+(CSV_NII!AI71/CSV_NII!AA71)))+(CSV_NII!AY71-CSV_NII!AU71)*((CSV_NII!AI71/CSV_NII!AA71)/(CSV_NII!AH71+(CSV_NII!AI71/CSV_NII!AA71))))+CSV_NII!CU71*((CSV_NII!DG71-CSV_NII!DB71)*(CSV_NII!CP71/(CSV_NII!CP71+(CSV_NII!CQ71/CSV_NII!CI71)))+(CSV_NII!DG71-CSV_NII!DC71)*((CSV_NII!CQ71/CSV_NII!CI71)/(CSV_NII!CP71+(CSV_NII!CQ71/CSV_NII!CI71))))</f>
        <v>#DIV/0!</v>
      </c>
      <c r="EI71" s="1455" t="str">
        <f t="shared" si="26"/>
        <v/>
      </c>
      <c r="EJ71" s="1455" t="str">
        <f t="shared" si="71"/>
        <v/>
      </c>
      <c r="EK71" s="1455" t="str">
        <f t="shared" si="2"/>
        <v/>
      </c>
      <c r="EL71" s="1455">
        <f>CSV_NII!AB71*CSV_NII!BC71+CSV_NII!CJ71*CSV_NII!DK71</f>
        <v>0</v>
      </c>
      <c r="EM71" s="1455">
        <f>CSV_NII!AC71*CSV_NII!BD71+CSV_NII!CK71*CSV_NII!DL71</f>
        <v>0</v>
      </c>
      <c r="EN71" s="1455">
        <f>CSV_NII!AD71*CSV_NII!BE71+CSV_NII!CL71*CSV_NII!DM71</f>
        <v>0</v>
      </c>
      <c r="EO71" s="1455">
        <f>CSV_NII!AE71*CSV_NII!BF71+CSV_NII!CM71*CSV_NII!DN71</f>
        <v>0</v>
      </c>
      <c r="EP71" s="1455">
        <f>CSV_NII!AF71*CSV_NII!BG71+CSV_NII!CN71*CSV_NII!DO71</f>
        <v>0</v>
      </c>
      <c r="EQ71" s="1455">
        <f>CSV_NII!AG71*CSV_NII!BH71+CSV_NII!CO71*CSV_NII!DP71</f>
        <v>0</v>
      </c>
      <c r="ER71" s="1455">
        <f>CSV_NII!AH71*CSV_NII!BI71+CSV_NII!CP71*CSV_NII!DQ71</f>
        <v>0</v>
      </c>
      <c r="ES71" s="1455">
        <f>CSV_NII!AI71*CSV_NII!BJ71+CSV_NII!CQ71*CSV_NII!DR71</f>
        <v>0</v>
      </c>
      <c r="ET71" s="1455">
        <f>CSV_NII!AJ71*CSV_NII!BK71+CSV_NII!CR71*CSV_NII!DS71</f>
        <v>0</v>
      </c>
      <c r="EU71" s="1455" t="e">
        <f>CSV_NII!AZ71*((CSV_NII!BL71-CSV_NII!BC71)*(CSV_NII!AB71/(CSV_NII!AB71+(CSV_NII!AC71/CSV_NII!AA71)))+(CSV_NII!BL71-CSV_NII!BD71)*((CSV_NII!AC71/CSV_NII!AA71)/(CSV_NII!AB71+(CSV_NII!AC71/CSV_NII!AA71))))+CSV_NII!DH71*((CSV_NII!DT71-CSV_NII!DK71)*(CSV_NII!CJ71/(CSV_NII!CJ71+(CSV_NII!CK71/CSV_NII!CI71)))+(CSV_NII!DT71-CSV_NII!DL71)*((CSV_NII!CK71/CSV_NII!CI71)/(CSV_NII!CJ71+(CSV_NII!CK71/CSV_NII!CI71))))</f>
        <v>#DIV/0!</v>
      </c>
      <c r="EV71" s="1455" t="e">
        <f>CSV_NII!BA71*((CSV_NII!BM71-CSV_NII!BF71)*(CSV_NII!AE71/(CSV_NII!AE71+(CSV_NII!AF71/CSV_NII!AA71)))+(CSV_NII!BM71-CSV_NII!BG71)*((CSV_NII!AF71/CSV_NII!AA71)/(CSV_NII!AE71+(CSV_NII!AF71/CSV_NII!AA71))))+CSV_NII!DI71*((CSV_NII!DU71-CSV_NII!DN71)*(CSV_NII!CM71/(CSV_NII!CM71+(CSV_NII!CN71/CSV_NII!CI71)))+(CSV_NII!DU71-CSV_NII!DO71)*((CSV_NII!CN71/CSV_NII!CI71)/(CSV_NII!CM71+(CSV_NII!CN71/CSV_NII!CI71))))</f>
        <v>#DIV/0!</v>
      </c>
      <c r="EW71" s="1455" t="e">
        <f>CSV_NII!BB71*((CSV_NII!BN71-CSV_NII!BI71)*(CSV_NII!AH71/(CSV_NII!AH71+(CSV_NII!AI71/CSV_NII!AA71)))+(CSV_NII!BN71-CSV_NII!BJ71)*((CSV_NII!AI71/CSV_NII!AA71)/(CSV_NII!AH71+(CSV_NII!AI71/CSV_NII!AA71))))+CSV_NII!CU71*((CSV_NII!DG71-CSV_NII!DQ71)*(CSV_NII!CP71/(CSV_NII!CP71+(CSV_NII!CQ71/CSV_NII!CI71)))+(CSV_NII!DG71-CSV_NII!DR71)*((CSV_NII!CQ71/CSV_NII!CI71)/(CSV_NII!CP71+(CSV_NII!CQ71/CSV_NII!CI71))))</f>
        <v>#DIV/0!</v>
      </c>
      <c r="EX71" s="1457" t="str">
        <f t="shared" si="3"/>
        <v/>
      </c>
      <c r="EY71" s="1485" t="str">
        <f t="shared" si="4"/>
        <v/>
      </c>
      <c r="EZ71" s="1486" t="str">
        <f t="shared" si="5"/>
        <v/>
      </c>
    </row>
    <row r="72" spans="2:156" ht="13.5" thickBot="1">
      <c r="B72" s="1395">
        <v>64</v>
      </c>
      <c r="C72" s="2062" t="s">
        <v>49</v>
      </c>
      <c r="D72" s="2062" t="s">
        <v>49</v>
      </c>
      <c r="E72" s="2062" t="s">
        <v>91</v>
      </c>
      <c r="F72" s="2063" t="s">
        <v>94</v>
      </c>
      <c r="G72" s="2063" t="s">
        <v>99</v>
      </c>
      <c r="H72" s="2063" t="s">
        <v>101</v>
      </c>
      <c r="I72" s="2064" t="str">
        <f t="shared" si="0"/>
        <v>Liabilities - Debt securities issued - Other debt securities issued - Non-convertible</v>
      </c>
      <c r="J72" s="2064" t="s">
        <v>82</v>
      </c>
      <c r="K72" s="1466">
        <f>K71</f>
        <v>0</v>
      </c>
      <c r="L72" s="1466">
        <f>L71</f>
        <v>0</v>
      </c>
      <c r="M72" s="1450"/>
      <c r="N72" s="1466">
        <f>N71</f>
        <v>0</v>
      </c>
      <c r="O72" s="1450"/>
      <c r="P72" s="2577">
        <f>P71</f>
        <v>0</v>
      </c>
      <c r="Q72" s="2578">
        <f>Q71</f>
        <v>0</v>
      </c>
      <c r="R72" s="2589"/>
      <c r="S72" s="1466">
        <f>S71</f>
        <v>0</v>
      </c>
      <c r="T72" s="1244">
        <f t="shared" ref="T72:AA72" si="93">T71</f>
        <v>0</v>
      </c>
      <c r="U72" s="1244">
        <f t="shared" si="93"/>
        <v>0</v>
      </c>
      <c r="V72" s="2580">
        <f t="shared" si="93"/>
        <v>0</v>
      </c>
      <c r="W72" s="2578">
        <f t="shared" si="93"/>
        <v>0</v>
      </c>
      <c r="X72" s="2581">
        <f t="shared" si="93"/>
        <v>0</v>
      </c>
      <c r="Y72" s="2578">
        <f t="shared" si="93"/>
        <v>0</v>
      </c>
      <c r="Z72" s="2581">
        <f t="shared" si="93"/>
        <v>0</v>
      </c>
      <c r="AA72" s="1466">
        <f t="shared" si="93"/>
        <v>0</v>
      </c>
      <c r="AB72" s="2582">
        <f t="shared" si="7"/>
        <v>0</v>
      </c>
      <c r="AC72" s="2582">
        <f t="shared" si="8"/>
        <v>0</v>
      </c>
      <c r="AD72" s="2583">
        <f t="shared" si="9"/>
        <v>0</v>
      </c>
      <c r="AE72" s="2584">
        <f t="shared" si="10"/>
        <v>0</v>
      </c>
      <c r="AF72" s="2582">
        <f t="shared" si="11"/>
        <v>0</v>
      </c>
      <c r="AG72" s="2585">
        <f t="shared" si="12"/>
        <v>0</v>
      </c>
      <c r="AH72" s="2584">
        <f t="shared" si="13"/>
        <v>0</v>
      </c>
      <c r="AI72" s="2582">
        <f t="shared" si="14"/>
        <v>0</v>
      </c>
      <c r="AJ72" s="2585">
        <f t="shared" si="15"/>
        <v>0</v>
      </c>
      <c r="AK72" s="1261"/>
      <c r="AL72" s="1453"/>
      <c r="AM72" s="2052"/>
      <c r="AN72" s="2586"/>
      <c r="AO72" s="1447"/>
      <c r="AP72" s="2589"/>
      <c r="AQ72" s="2586"/>
      <c r="AR72" s="1447"/>
      <c r="AS72" s="2589"/>
      <c r="AT72" s="2586"/>
      <c r="AU72" s="1447"/>
      <c r="AV72" s="2589"/>
      <c r="AW72" s="2607"/>
      <c r="AX72" s="1820"/>
      <c r="AY72" s="1819"/>
      <c r="AZ72" s="1261"/>
      <c r="BA72" s="1453"/>
      <c r="BB72" s="2052"/>
      <c r="BC72" s="2586"/>
      <c r="BD72" s="1447"/>
      <c r="BE72" s="2589"/>
      <c r="BF72" s="2586"/>
      <c r="BG72" s="1447"/>
      <c r="BH72" s="2589"/>
      <c r="BI72" s="2586"/>
      <c r="BJ72" s="1447"/>
      <c r="BK72" s="2589"/>
      <c r="BL72" s="2608"/>
      <c r="BM72" s="1820"/>
      <c r="BN72" s="1819"/>
      <c r="BO72" s="2578">
        <f>BO71</f>
        <v>0</v>
      </c>
      <c r="BP72" s="1244">
        <f>BP71</f>
        <v>0</v>
      </c>
      <c r="BQ72" s="1448"/>
      <c r="BR72" s="1244">
        <f>BR71</f>
        <v>0</v>
      </c>
      <c r="BS72" s="1450"/>
      <c r="BT72" s="1822"/>
      <c r="BU72" s="2609"/>
      <c r="BV72" s="2578">
        <f>BV71</f>
        <v>0</v>
      </c>
      <c r="BW72" s="2588"/>
      <c r="BX72" s="1370"/>
      <c r="BY72" s="1244">
        <f>BX72</f>
        <v>0</v>
      </c>
      <c r="BZ72" s="1453"/>
      <c r="CA72" s="1453"/>
      <c r="CB72" s="2589"/>
      <c r="CC72" s="1453"/>
      <c r="CD72" s="1453"/>
      <c r="CE72" s="2589"/>
      <c r="CF72" s="1453"/>
      <c r="CG72" s="1453"/>
      <c r="CH72" s="2589"/>
      <c r="CI72" s="1481"/>
      <c r="CJ72" s="2582">
        <f t="shared" si="16"/>
        <v>0</v>
      </c>
      <c r="CK72" s="2582">
        <f t="shared" si="17"/>
        <v>0</v>
      </c>
      <c r="CL72" s="2585">
        <f t="shared" si="18"/>
        <v>0</v>
      </c>
      <c r="CM72" s="2584">
        <f t="shared" si="19"/>
        <v>0</v>
      </c>
      <c r="CN72" s="2582">
        <f t="shared" si="20"/>
        <v>0</v>
      </c>
      <c r="CO72" s="2585">
        <f t="shared" si="21"/>
        <v>0</v>
      </c>
      <c r="CP72" s="2584">
        <f t="shared" si="22"/>
        <v>0</v>
      </c>
      <c r="CQ72" s="2582">
        <f t="shared" si="23"/>
        <v>0</v>
      </c>
      <c r="CR72" s="2585">
        <f t="shared" si="24"/>
        <v>0</v>
      </c>
      <c r="CS72" s="1261"/>
      <c r="CT72" s="1453"/>
      <c r="CU72" s="2052"/>
      <c r="CV72" s="2586"/>
      <c r="CW72" s="1450"/>
      <c r="CX72" s="2588"/>
      <c r="CY72" s="2586"/>
      <c r="CZ72" s="1450"/>
      <c r="DA72" s="2588"/>
      <c r="DB72" s="2586"/>
      <c r="DC72" s="1450"/>
      <c r="DD72" s="2588"/>
      <c r="DE72" s="2610"/>
      <c r="DF72" s="1463"/>
      <c r="DG72" s="2611"/>
      <c r="DH72" s="1261"/>
      <c r="DI72" s="1453"/>
      <c r="DJ72" s="2052"/>
      <c r="DK72" s="2586"/>
      <c r="DL72" s="1450"/>
      <c r="DM72" s="2588"/>
      <c r="DN72" s="2586"/>
      <c r="DO72" s="1450"/>
      <c r="DP72" s="2588"/>
      <c r="DQ72" s="2586"/>
      <c r="DR72" s="1450"/>
      <c r="DS72" s="2588"/>
      <c r="DT72" s="2612"/>
      <c r="DU72" s="1464"/>
      <c r="DV72" s="1465"/>
      <c r="DW72" s="1456">
        <f>CSV_NII!AB72*CSV_NII!AN72+CSV_NII!CJ72*CSV_NII!CV72</f>
        <v>0</v>
      </c>
      <c r="DX72" s="1457">
        <f>CSV_NII!AC72*CSV_NII!AO72+CSV_NII!CK72*CSV_NII!CW72</f>
        <v>0</v>
      </c>
      <c r="DY72" s="1457">
        <f>CSV_NII!AD72*CSV_NII!AP72+CSV_NII!CL72*CSV_NII!CX72</f>
        <v>0</v>
      </c>
      <c r="DZ72" s="1457">
        <f>CSV_NII!AE72*CSV_NII!AQ72+CSV_NII!CM72*CSV_NII!CY72</f>
        <v>0</v>
      </c>
      <c r="EA72" s="1457">
        <f>CSV_NII!AF72*CSV_NII!AR72+CSV_NII!CN72*CSV_NII!CZ72</f>
        <v>0</v>
      </c>
      <c r="EB72" s="1457">
        <f>CSV_NII!AG72*CSV_NII!AS72+CSV_NII!CO72*CSV_NII!DA72</f>
        <v>0</v>
      </c>
      <c r="EC72" s="1457">
        <f>CSV_NII!AH72*CSV_NII!AT72+CSV_NII!CP72*CSV_NII!DB72</f>
        <v>0</v>
      </c>
      <c r="ED72" s="1457">
        <f>CSV_NII!AI72*CSV_NII!AU72+CSV_NII!CQ72*CSV_NII!DC72</f>
        <v>0</v>
      </c>
      <c r="EE72" s="1457">
        <f>CSV_NII!AJ72*CSV_NII!AV72+CSV_NII!CR72*CSV_NII!DD72</f>
        <v>0</v>
      </c>
      <c r="EF72" s="1457" t="e">
        <f>CSV_NII!AK72*((CSV_NII!AW72-CSV_NII!AN72)*(CSV_NII!AB72/(CSV_NII!AB72+(CSV_NII!AC72/CSV_NII!AA72)))+(CSV_NII!AW72-CSV_NII!AO72)*((CSV_NII!AC72/CSV_NII!AA72)/(CSV_NII!AB72+(CSV_NII!AC72/CSV_NII!AA72))))+CSV_NII!CS72*((CSV_NII!DE72-CSV_NII!CV72)*(CSV_NII!CJ72/(CSV_NII!CJ72+(CSV_NII!CK72/CSV_NII!CI72)))+(CSV_NII!DE72-CSV_NII!CW72)*((CSV_NII!CK72/CSV_NII!CI72)/(CSV_NII!CJ72+(CSV_NII!CK72/CSV_NII!CI72))))</f>
        <v>#DIV/0!</v>
      </c>
      <c r="EG72" s="1457" t="e">
        <f>CSV_NII!AL72*((CSV_NII!AX72-CSV_NII!AQ72)*(CSV_NII!AE72/(CSV_NII!AE72+(CSV_NII!AF72/CSV_NII!AA72)))+(CSV_NII!AX72-CSV_NII!AR72)*((CSV_NII!AF72/CSV_NII!AA72)/(CSV_NII!AE72+(CSV_NII!AF72/CSV_NII!AA72))))+CSV_NII!CT72*((CSV_NII!DF72-CSV_NII!CY72)*(CSV_NII!CM72/(CSV_NII!CM72+(CSV_NII!CN72/CSV_NII!CI72)))+(CSV_NII!DF72-CSV_NII!CZ72)*(CSV_NII!CN72/CSV_NII!CI72)/(CSV_NII!CM72+(CSV_NII!CN72/CSV_NII!CI72)))</f>
        <v>#DIV/0!</v>
      </c>
      <c r="EH72" s="1457" t="e">
        <f>CSV_NII!AM72*((CSV_NII!AY72-CSV_NII!AT72)*(CSV_NII!AH72/(CSV_NII!AH72+(CSV_NII!AI72/CSV_NII!AA72)))+(CSV_NII!AY72-CSV_NII!AU72)*((CSV_NII!AI72/CSV_NII!AA72)/(CSV_NII!AH72+(CSV_NII!AI72/CSV_NII!AA72))))+CSV_NII!CU72*((CSV_NII!DG72-CSV_NII!DB72)*(CSV_NII!CP72/(CSV_NII!CP72+(CSV_NII!CQ72/CSV_NII!CI72)))+(CSV_NII!DG72-CSV_NII!DC72)*((CSV_NII!CQ72/CSV_NII!CI72)/(CSV_NII!CP72+(CSV_NII!CQ72/CSV_NII!CI72))))</f>
        <v>#DIV/0!</v>
      </c>
      <c r="EI72" s="1457" t="str">
        <f t="shared" si="26"/>
        <v/>
      </c>
      <c r="EJ72" s="1457" t="str">
        <f t="shared" si="71"/>
        <v/>
      </c>
      <c r="EK72" s="1457" t="str">
        <f t="shared" si="2"/>
        <v/>
      </c>
      <c r="EL72" s="1457">
        <f>CSV_NII!AB72*CSV_NII!BC72+CSV_NII!CJ72*CSV_NII!DK72</f>
        <v>0</v>
      </c>
      <c r="EM72" s="1457">
        <f>CSV_NII!AC72*CSV_NII!BD72+CSV_NII!CK72*CSV_NII!DL72</f>
        <v>0</v>
      </c>
      <c r="EN72" s="1457">
        <f>CSV_NII!AD72*CSV_NII!BE72+CSV_NII!CL72*CSV_NII!DM72</f>
        <v>0</v>
      </c>
      <c r="EO72" s="1457">
        <f>CSV_NII!AE72*CSV_NII!BF72+CSV_NII!CM72*CSV_NII!DN72</f>
        <v>0</v>
      </c>
      <c r="EP72" s="1457">
        <f>CSV_NII!AF72*CSV_NII!BG72+CSV_NII!CN72*CSV_NII!DO72</f>
        <v>0</v>
      </c>
      <c r="EQ72" s="1457">
        <f>CSV_NII!AG72*CSV_NII!BH72+CSV_NII!CO72*CSV_NII!DP72</f>
        <v>0</v>
      </c>
      <c r="ER72" s="1457">
        <f>CSV_NII!AH72*CSV_NII!BI72+CSV_NII!CP72*CSV_NII!DQ72</f>
        <v>0</v>
      </c>
      <c r="ES72" s="1457">
        <f>CSV_NII!AI72*CSV_NII!BJ72+CSV_NII!CQ72*CSV_NII!DR72</f>
        <v>0</v>
      </c>
      <c r="ET72" s="1457">
        <f>CSV_NII!AJ72*CSV_NII!BK72+CSV_NII!CR72*CSV_NII!DS72</f>
        <v>0</v>
      </c>
      <c r="EU72" s="1457" t="e">
        <f>CSV_NII!AZ72*((CSV_NII!BL72-CSV_NII!BC72)*(CSV_NII!AB72/(CSV_NII!AB72+(CSV_NII!AC72/CSV_NII!AA72)))+(CSV_NII!BL72-CSV_NII!BD72)*((CSV_NII!AC72/CSV_NII!AA72)/(CSV_NII!AB72+(CSV_NII!AC72/CSV_NII!AA72))))+CSV_NII!DH72*((CSV_NII!DT72-CSV_NII!DK72)*(CSV_NII!CJ72/(CSV_NII!CJ72+(CSV_NII!CK72/CSV_NII!CI72)))+(CSV_NII!DT72-CSV_NII!DL72)*((CSV_NII!CK72/CSV_NII!CI72)/(CSV_NII!CJ72+(CSV_NII!CK72/CSV_NII!CI72))))</f>
        <v>#DIV/0!</v>
      </c>
      <c r="EV72" s="1457" t="e">
        <f>CSV_NII!BA72*((CSV_NII!BM72-CSV_NII!BF72)*(CSV_NII!AE72/(CSV_NII!AE72+(CSV_NII!AF72/CSV_NII!AA72)))+(CSV_NII!BM72-CSV_NII!BG72)*((CSV_NII!AF72/CSV_NII!AA72)/(CSV_NII!AE72+(CSV_NII!AF72/CSV_NII!AA72))))+CSV_NII!DI72*((CSV_NII!DU72-CSV_NII!DN72)*(CSV_NII!CM72/(CSV_NII!CM72+(CSV_NII!CN72/CSV_NII!CI72)))+(CSV_NII!DU72-CSV_NII!DO72)*((CSV_NII!CN72/CSV_NII!CI72)/(CSV_NII!CM72+(CSV_NII!CN72/CSV_NII!CI72))))</f>
        <v>#DIV/0!</v>
      </c>
      <c r="EW72" s="1457" t="e">
        <f>CSV_NII!BB72*((CSV_NII!BN72-CSV_NII!BI72)*(CSV_NII!AH72/(CSV_NII!AH72+(CSV_NII!AI72/CSV_NII!AA72)))+(CSV_NII!BN72-CSV_NII!BJ72)*((CSV_NII!AI72/CSV_NII!AA72)/(CSV_NII!AH72+(CSV_NII!AI72/CSV_NII!AA72))))+CSV_NII!CU72*((CSV_NII!DG72-CSV_NII!DQ72)*(CSV_NII!CP72/(CSV_NII!CP72+(CSV_NII!CQ72/CSV_NII!CI72)))+(CSV_NII!DG72-CSV_NII!DR72)*((CSV_NII!CQ72/CSV_NII!CI72)/(CSV_NII!CP72+(CSV_NII!CQ72/CSV_NII!CI72))))</f>
        <v>#DIV/0!</v>
      </c>
      <c r="EX72" s="1457" t="str">
        <f t="shared" si="3"/>
        <v/>
      </c>
      <c r="EY72" s="1485" t="str">
        <f t="shared" si="4"/>
        <v/>
      </c>
      <c r="EZ72" s="1486" t="str">
        <f t="shared" si="5"/>
        <v/>
      </c>
    </row>
    <row r="73" spans="2:156" ht="12" customHeight="1">
      <c r="B73" s="1395">
        <v>65</v>
      </c>
      <c r="C73" s="1467" t="s">
        <v>49</v>
      </c>
      <c r="D73" s="1467" t="s">
        <v>49</v>
      </c>
      <c r="E73" s="1467" t="s">
        <v>91</v>
      </c>
      <c r="F73" s="1468" t="s">
        <v>102</v>
      </c>
      <c r="G73" s="1468" t="s">
        <v>102</v>
      </c>
      <c r="H73" s="1468"/>
      <c r="I73" s="1469" t="str">
        <f t="shared" ref="I73:I82" si="94">CONCATENATE(E73," - ",F73," - ",G73,IF(ISBLANK(H73),"",CONCATENATE(" - ",H73)))</f>
        <v>Liabilities - Other financial liabilities - Other financial liabilities</v>
      </c>
      <c r="J73" s="1469" t="s">
        <v>925</v>
      </c>
      <c r="K73" s="1451"/>
      <c r="L73" s="1447"/>
      <c r="M73" s="1448"/>
      <c r="N73" s="1447"/>
      <c r="O73" s="1448"/>
      <c r="P73" s="2592"/>
      <c r="Q73" s="1370"/>
      <c r="R73" s="2589"/>
      <c r="S73" s="1451"/>
      <c r="T73" s="1447"/>
      <c r="U73" s="1447"/>
      <c r="V73" s="2434"/>
      <c r="W73" s="1370"/>
      <c r="X73" s="2589"/>
      <c r="Y73" s="1370"/>
      <c r="Z73" s="2589"/>
      <c r="AA73" s="1451"/>
      <c r="AB73" s="2582">
        <f t="shared" si="7"/>
        <v>0</v>
      </c>
      <c r="AC73" s="2582">
        <f t="shared" si="8"/>
        <v>0</v>
      </c>
      <c r="AD73" s="2583">
        <f t="shared" si="9"/>
        <v>0</v>
      </c>
      <c r="AE73" s="2584">
        <f t="shared" si="10"/>
        <v>0</v>
      </c>
      <c r="AF73" s="2582">
        <f t="shared" si="11"/>
        <v>0</v>
      </c>
      <c r="AG73" s="2585">
        <f t="shared" si="12"/>
        <v>0</v>
      </c>
      <c r="AH73" s="2584">
        <f t="shared" si="13"/>
        <v>0</v>
      </c>
      <c r="AI73" s="2582">
        <f t="shared" si="14"/>
        <v>0</v>
      </c>
      <c r="AJ73" s="2585">
        <f t="shared" si="15"/>
        <v>0</v>
      </c>
      <c r="AK73" s="1261"/>
      <c r="AL73" s="1453"/>
      <c r="AM73" s="2052"/>
      <c r="AN73" s="2586"/>
      <c r="AO73" s="1448"/>
      <c r="AP73" s="2579"/>
      <c r="AQ73" s="2586"/>
      <c r="AR73" s="1448"/>
      <c r="AS73" s="2588"/>
      <c r="AT73" s="2586"/>
      <c r="AU73" s="1450"/>
      <c r="AV73" s="2588"/>
      <c r="AW73" s="2607"/>
      <c r="AX73" s="1820"/>
      <c r="AY73" s="1819"/>
      <c r="AZ73" s="1261"/>
      <c r="BA73" s="1453"/>
      <c r="BB73" s="2052"/>
      <c r="BC73" s="2586"/>
      <c r="BD73" s="1448"/>
      <c r="BE73" s="2579"/>
      <c r="BF73" s="2586"/>
      <c r="BG73" s="1448"/>
      <c r="BH73" s="2588"/>
      <c r="BI73" s="2586"/>
      <c r="BJ73" s="1450"/>
      <c r="BK73" s="2588"/>
      <c r="BL73" s="2608"/>
      <c r="BM73" s="1820"/>
      <c r="BN73" s="1819"/>
      <c r="BO73" s="1370"/>
      <c r="BP73" s="1447"/>
      <c r="BQ73" s="1448"/>
      <c r="BR73" s="1447"/>
      <c r="BS73" s="1448"/>
      <c r="BT73" s="1452"/>
      <c r="BU73" s="2595"/>
      <c r="BV73" s="1370"/>
      <c r="BW73" s="2588"/>
      <c r="BX73" s="1370"/>
      <c r="BY73" s="1447"/>
      <c r="BZ73" s="1447"/>
      <c r="CA73" s="1449"/>
      <c r="CB73" s="2052"/>
      <c r="CC73" s="1370"/>
      <c r="CD73" s="1447"/>
      <c r="CE73" s="2052"/>
      <c r="CF73" s="1370"/>
      <c r="CG73" s="1447"/>
      <c r="CH73" s="2052"/>
      <c r="CI73" s="1481"/>
      <c r="CJ73" s="2582">
        <f t="shared" si="16"/>
        <v>0</v>
      </c>
      <c r="CK73" s="2582">
        <f t="shared" si="17"/>
        <v>0</v>
      </c>
      <c r="CL73" s="2585">
        <f t="shared" si="18"/>
        <v>0</v>
      </c>
      <c r="CM73" s="2584">
        <f t="shared" si="19"/>
        <v>0</v>
      </c>
      <c r="CN73" s="2582">
        <f t="shared" si="20"/>
        <v>0</v>
      </c>
      <c r="CO73" s="2585">
        <f t="shared" si="21"/>
        <v>0</v>
      </c>
      <c r="CP73" s="2584">
        <f t="shared" si="22"/>
        <v>0</v>
      </c>
      <c r="CQ73" s="2582">
        <f t="shared" si="23"/>
        <v>0</v>
      </c>
      <c r="CR73" s="2585">
        <f t="shared" si="24"/>
        <v>0</v>
      </c>
      <c r="CS73" s="1261"/>
      <c r="CT73" s="1453"/>
      <c r="CU73" s="2052"/>
      <c r="CV73" s="2586"/>
      <c r="CW73" s="1448"/>
      <c r="CX73" s="2579"/>
      <c r="CY73" s="2586"/>
      <c r="CZ73" s="1448"/>
      <c r="DA73" s="2588"/>
      <c r="DB73" s="2586"/>
      <c r="DC73" s="1450"/>
      <c r="DD73" s="2588"/>
      <c r="DE73" s="2610"/>
      <c r="DF73" s="1463"/>
      <c r="DG73" s="2611"/>
      <c r="DH73" s="1261"/>
      <c r="DI73" s="1453"/>
      <c r="DJ73" s="2052"/>
      <c r="DK73" s="2586"/>
      <c r="DL73" s="1448"/>
      <c r="DM73" s="2579"/>
      <c r="DN73" s="2586"/>
      <c r="DO73" s="1448"/>
      <c r="DP73" s="2588"/>
      <c r="DQ73" s="2586"/>
      <c r="DR73" s="1450"/>
      <c r="DS73" s="2588"/>
      <c r="DT73" s="2612"/>
      <c r="DU73" s="1464"/>
      <c r="DV73" s="1465"/>
      <c r="DW73" s="1454">
        <f>CSV_NII!AB73*CSV_NII!AN73+CSV_NII!CJ73*CSV_NII!CV73</f>
        <v>0</v>
      </c>
      <c r="DX73" s="1455">
        <f>CSV_NII!AC73*CSV_NII!AO73+CSV_NII!CK73*CSV_NII!CW73</f>
        <v>0</v>
      </c>
      <c r="DY73" s="1455">
        <f>CSV_NII!AD73*CSV_NII!AP73+CSV_NII!CL73*CSV_NII!CX73</f>
        <v>0</v>
      </c>
      <c r="DZ73" s="1455">
        <f>CSV_NII!AE73*CSV_NII!AQ73+CSV_NII!CM73*CSV_NII!CY73</f>
        <v>0</v>
      </c>
      <c r="EA73" s="1455">
        <f>CSV_NII!AF73*CSV_NII!AR73+CSV_NII!CN73*CSV_NII!CZ73</f>
        <v>0</v>
      </c>
      <c r="EB73" s="1455">
        <f>CSV_NII!AG73*CSV_NII!AS73+CSV_NII!CO73*CSV_NII!DA73</f>
        <v>0</v>
      </c>
      <c r="EC73" s="1455">
        <f>CSV_NII!AH73*CSV_NII!AT73+CSV_NII!CP73*CSV_NII!DB73</f>
        <v>0</v>
      </c>
      <c r="ED73" s="1455">
        <f>CSV_NII!AI73*CSV_NII!AU73+CSV_NII!CQ73*CSV_NII!DC73</f>
        <v>0</v>
      </c>
      <c r="EE73" s="1455">
        <f>CSV_NII!AJ73*CSV_NII!AV73+CSV_NII!CR73*CSV_NII!DD73</f>
        <v>0</v>
      </c>
      <c r="EF73" s="1455" t="e">
        <f>CSV_NII!AK73*((CSV_NII!AW73-CSV_NII!AN73)*(CSV_NII!AB73/(CSV_NII!AB73+(CSV_NII!AC73/CSV_NII!AA73)))+(CSV_NII!AW73-CSV_NII!AO73)*((CSV_NII!AC73/CSV_NII!AA73)/(CSV_NII!AB73+(CSV_NII!AC73/CSV_NII!AA73))))+CSV_NII!CS73*((CSV_NII!DE73-CSV_NII!CV73)*(CSV_NII!CJ73/(CSV_NII!CJ73+(CSV_NII!CK73/CSV_NII!CI73)))+(CSV_NII!DE73-CSV_NII!CW73)*((CSV_NII!CK73/CSV_NII!CI73)/(CSV_NII!CJ73+(CSV_NII!CK73/CSV_NII!CI73))))</f>
        <v>#DIV/0!</v>
      </c>
      <c r="EG73" s="1455" t="e">
        <f>CSV_NII!AL73*((CSV_NII!AX73-CSV_NII!AQ73)*(CSV_NII!AE73/(CSV_NII!AE73+(CSV_NII!AF73/CSV_NII!AA73)))+(CSV_NII!AX73-CSV_NII!AR73)*((CSV_NII!AF73/CSV_NII!AA73)/(CSV_NII!AE73+(CSV_NII!AF73/CSV_NII!AA73))))+CSV_NII!CT73*((CSV_NII!DF73-CSV_NII!CY73)*(CSV_NII!CM73/(CSV_NII!CM73+(CSV_NII!CN73/CSV_NII!CI73)))+(CSV_NII!DF73-CSV_NII!CZ73)*(CSV_NII!CN73/CSV_NII!CI73)/(CSV_NII!CM73+(CSV_NII!CN73/CSV_NII!CI73)))</f>
        <v>#DIV/0!</v>
      </c>
      <c r="EH73" s="1455" t="e">
        <f>CSV_NII!AM73*((CSV_NII!AY73-CSV_NII!AT73)*(CSV_NII!AH73/(CSV_NII!AH73+(CSV_NII!AI73/CSV_NII!AA73)))+(CSV_NII!AY73-CSV_NII!AU73)*((CSV_NII!AI73/CSV_NII!AA73)/(CSV_NII!AH73+(CSV_NII!AI73/CSV_NII!AA73))))+CSV_NII!CU73*((CSV_NII!DG73-CSV_NII!DB73)*(CSV_NII!CP73/(CSV_NII!CP73+(CSV_NII!CQ73/CSV_NII!CI73)))+(CSV_NII!DG73-CSV_NII!DC73)*((CSV_NII!CQ73/CSV_NII!CI73)/(CSV_NII!CP73+(CSV_NII!CQ73/CSV_NII!CI73))))</f>
        <v>#DIV/0!</v>
      </c>
      <c r="EI73" s="1455" t="str">
        <f t="shared" si="26"/>
        <v/>
      </c>
      <c r="EJ73" s="1455" t="str">
        <f t="shared" si="71"/>
        <v/>
      </c>
      <c r="EK73" s="1455" t="str">
        <f t="shared" ref="EK73:EK82" si="95">IFERROR(SUM(EC73:EE73)+EH73,"")</f>
        <v/>
      </c>
      <c r="EL73" s="1455">
        <f>CSV_NII!AB73*CSV_NII!BC73+CSV_NII!CJ73*CSV_NII!DK73</f>
        <v>0</v>
      </c>
      <c r="EM73" s="1455">
        <f>CSV_NII!AC73*CSV_NII!BD73+CSV_NII!CK73*CSV_NII!DL73</f>
        <v>0</v>
      </c>
      <c r="EN73" s="1455">
        <f>CSV_NII!AD73*CSV_NII!BE73+CSV_NII!CL73*CSV_NII!DM73</f>
        <v>0</v>
      </c>
      <c r="EO73" s="1455">
        <f>CSV_NII!AE73*CSV_NII!BF73+CSV_NII!CM73*CSV_NII!DN73</f>
        <v>0</v>
      </c>
      <c r="EP73" s="1455">
        <f>CSV_NII!AF73*CSV_NII!BG73+CSV_NII!CN73*CSV_NII!DO73</f>
        <v>0</v>
      </c>
      <c r="EQ73" s="1455">
        <f>CSV_NII!AG73*CSV_NII!BH73+CSV_NII!CO73*CSV_NII!DP73</f>
        <v>0</v>
      </c>
      <c r="ER73" s="1455">
        <f>CSV_NII!AH73*CSV_NII!BI73+CSV_NII!CP73*CSV_NII!DQ73</f>
        <v>0</v>
      </c>
      <c r="ES73" s="1455">
        <f>CSV_NII!AI73*CSV_NII!BJ73+CSV_NII!CQ73*CSV_NII!DR73</f>
        <v>0</v>
      </c>
      <c r="ET73" s="1455">
        <f>CSV_NII!AJ73*CSV_NII!BK73+CSV_NII!CR73*CSV_NII!DS73</f>
        <v>0</v>
      </c>
      <c r="EU73" s="1455" t="e">
        <f>CSV_NII!AZ73*((CSV_NII!BL73-CSV_NII!BC73)*(CSV_NII!AB73/(CSV_NII!AB73+(CSV_NII!AC73/CSV_NII!AA73)))+(CSV_NII!BL73-CSV_NII!BD73)*((CSV_NII!AC73/CSV_NII!AA73)/(CSV_NII!AB73+(CSV_NII!AC73/CSV_NII!AA73))))+CSV_NII!DH73*((CSV_NII!DT73-CSV_NII!DK73)*(CSV_NII!CJ73/(CSV_NII!CJ73+(CSV_NII!CK73/CSV_NII!CI73)))+(CSV_NII!DT73-CSV_NII!DL73)*((CSV_NII!CK73/CSV_NII!CI73)/(CSV_NII!CJ73+(CSV_NII!CK73/CSV_NII!CI73))))</f>
        <v>#DIV/0!</v>
      </c>
      <c r="EV73" s="1455" t="e">
        <f>CSV_NII!BA73*((CSV_NII!BM73-CSV_NII!BF73)*(CSV_NII!AE73/(CSV_NII!AE73+(CSV_NII!AF73/CSV_NII!AA73)))+(CSV_NII!BM73-CSV_NII!BG73)*((CSV_NII!AF73/CSV_NII!AA73)/(CSV_NII!AE73+(CSV_NII!AF73/CSV_NII!AA73))))+CSV_NII!DI73*((CSV_NII!DU73-CSV_NII!DN73)*(CSV_NII!CM73/(CSV_NII!CM73+(CSV_NII!CN73/CSV_NII!CI73)))+(CSV_NII!DU73-CSV_NII!DO73)*((CSV_NII!CN73/CSV_NII!CI73)/(CSV_NII!CM73+(CSV_NII!CN73/CSV_NII!CI73))))</f>
        <v>#DIV/0!</v>
      </c>
      <c r="EW73" s="1455" t="e">
        <f>CSV_NII!BB73*((CSV_NII!BN73-CSV_NII!BI73)*(CSV_NII!AH73/(CSV_NII!AH73+(CSV_NII!AI73/CSV_NII!AA73)))+(CSV_NII!BN73-CSV_NII!BJ73)*((CSV_NII!AI73/CSV_NII!AA73)/(CSV_NII!AH73+(CSV_NII!AI73/CSV_NII!AA73))))+CSV_NII!CU73*((CSV_NII!DG73-CSV_NII!DQ73)*(CSV_NII!CP73/(CSV_NII!CP73+(CSV_NII!CQ73/CSV_NII!CI73)))+(CSV_NII!DG73-CSV_NII!DR73)*((CSV_NII!CQ73/CSV_NII!CI73)/(CSV_NII!CP73+(CSV_NII!CQ73/CSV_NII!CI73))))</f>
        <v>#DIV/0!</v>
      </c>
      <c r="EX73" s="1457" t="str">
        <f t="shared" ref="EX73:EX82" si="96">IFERROR((SUM(EL73:EN73)+EU73),"")</f>
        <v/>
      </c>
      <c r="EY73" s="1485" t="str">
        <f t="shared" ref="EY73:EY82" si="97">IFERROR(SUM(EO73:EQ73)+EV73,"")</f>
        <v/>
      </c>
      <c r="EZ73" s="1486" t="str">
        <f t="shared" ref="EZ73:EZ82" si="98">IFERROR(SUM(ER73:ET73)+EW73,"")</f>
        <v/>
      </c>
    </row>
    <row r="74" spans="2:156" ht="13.5" thickBot="1">
      <c r="B74" s="1395">
        <v>66</v>
      </c>
      <c r="C74" s="2062" t="s">
        <v>49</v>
      </c>
      <c r="D74" s="2062" t="s">
        <v>49</v>
      </c>
      <c r="E74" s="2062" t="s">
        <v>91</v>
      </c>
      <c r="F74" s="2063" t="s">
        <v>102</v>
      </c>
      <c r="G74" s="2063" t="s">
        <v>102</v>
      </c>
      <c r="H74" s="2063"/>
      <c r="I74" s="2064" t="str">
        <f t="shared" si="94"/>
        <v>Liabilities - Other financial liabilities - Other financial liabilities</v>
      </c>
      <c r="J74" s="2064" t="s">
        <v>82</v>
      </c>
      <c r="K74" s="1466">
        <f>K73</f>
        <v>0</v>
      </c>
      <c r="L74" s="1466">
        <f>L73</f>
        <v>0</v>
      </c>
      <c r="M74" s="1450"/>
      <c r="N74" s="1466">
        <f>N73</f>
        <v>0</v>
      </c>
      <c r="O74" s="1450"/>
      <c r="P74" s="2577">
        <f>P73</f>
        <v>0</v>
      </c>
      <c r="Q74" s="2578">
        <f>Q73</f>
        <v>0</v>
      </c>
      <c r="R74" s="2589"/>
      <c r="S74" s="1466">
        <f>S73</f>
        <v>0</v>
      </c>
      <c r="T74" s="1244">
        <f t="shared" ref="T74:AA74" si="99">T73</f>
        <v>0</v>
      </c>
      <c r="U74" s="1244">
        <f t="shared" si="99"/>
        <v>0</v>
      </c>
      <c r="V74" s="2580">
        <f t="shared" si="99"/>
        <v>0</v>
      </c>
      <c r="W74" s="2578">
        <f t="shared" si="99"/>
        <v>0</v>
      </c>
      <c r="X74" s="2581">
        <f t="shared" si="99"/>
        <v>0</v>
      </c>
      <c r="Y74" s="2578">
        <f t="shared" si="99"/>
        <v>0</v>
      </c>
      <c r="Z74" s="2581">
        <f t="shared" si="99"/>
        <v>0</v>
      </c>
      <c r="AA74" s="1466">
        <f t="shared" si="99"/>
        <v>0</v>
      </c>
      <c r="AB74" s="2582">
        <f t="shared" ref="AB74:AB82" si="100">K74-S74</f>
        <v>0</v>
      </c>
      <c r="AC74" s="2582">
        <f t="shared" ref="AC74:AC82" si="101">S74*AA74</f>
        <v>0</v>
      </c>
      <c r="AD74" s="2583">
        <f t="shared" ref="AD74:AD82" si="102">S74*(1-AA74)</f>
        <v>0</v>
      </c>
      <c r="AE74" s="2584">
        <f t="shared" ref="AE74:AE82" si="103">AB74+(AD74/(1-AA74))-(W74+T74)</f>
        <v>0</v>
      </c>
      <c r="AF74" s="2582">
        <f t="shared" ref="AF74:AF82" si="104">(W74+T74)*AA74</f>
        <v>0</v>
      </c>
      <c r="AG74" s="2585">
        <f t="shared" ref="AG74:AG82" si="105">(W74+T74)*(1-AA74)</f>
        <v>0</v>
      </c>
      <c r="AH74" s="2584">
        <f t="shared" ref="AH74:AH82" si="106">AE74+(AG74/(1-AA74))-(Y74+T74+U74)</f>
        <v>0</v>
      </c>
      <c r="AI74" s="2582">
        <f t="shared" ref="AI74:AI82" si="107">(Y74+T74+U74)*AA74</f>
        <v>0</v>
      </c>
      <c r="AJ74" s="2585">
        <f t="shared" ref="AJ74:AJ82" si="108">(Y74+T74+U74)*(1-AA74)</f>
        <v>0</v>
      </c>
      <c r="AK74" s="1261"/>
      <c r="AL74" s="1453"/>
      <c r="AM74" s="2052"/>
      <c r="AN74" s="2586"/>
      <c r="AO74" s="1447"/>
      <c r="AP74" s="2589"/>
      <c r="AQ74" s="2586"/>
      <c r="AR74" s="1447"/>
      <c r="AS74" s="2589"/>
      <c r="AT74" s="2586"/>
      <c r="AU74" s="1447"/>
      <c r="AV74" s="2589"/>
      <c r="AW74" s="2607"/>
      <c r="AX74" s="1820"/>
      <c r="AY74" s="1819"/>
      <c r="AZ74" s="1261"/>
      <c r="BA74" s="1453"/>
      <c r="BB74" s="2052"/>
      <c r="BC74" s="2586"/>
      <c r="BD74" s="1447"/>
      <c r="BE74" s="2589"/>
      <c r="BF74" s="2586"/>
      <c r="BG74" s="1447"/>
      <c r="BH74" s="2589"/>
      <c r="BI74" s="2586"/>
      <c r="BJ74" s="1447"/>
      <c r="BK74" s="2589"/>
      <c r="BL74" s="2608"/>
      <c r="BM74" s="1820"/>
      <c r="BN74" s="1819"/>
      <c r="BO74" s="2578">
        <f>BO73</f>
        <v>0</v>
      </c>
      <c r="BP74" s="1244">
        <f>BP73</f>
        <v>0</v>
      </c>
      <c r="BQ74" s="1448"/>
      <c r="BR74" s="1244">
        <f>BR73</f>
        <v>0</v>
      </c>
      <c r="BS74" s="1450"/>
      <c r="BT74" s="1822"/>
      <c r="BU74" s="2609"/>
      <c r="BV74" s="2578">
        <f>BV73</f>
        <v>0</v>
      </c>
      <c r="BW74" s="2588"/>
      <c r="BX74" s="1370"/>
      <c r="BY74" s="1244">
        <f>BX74</f>
        <v>0</v>
      </c>
      <c r="BZ74" s="1453"/>
      <c r="CA74" s="1453"/>
      <c r="CB74" s="2589"/>
      <c r="CC74" s="1453"/>
      <c r="CD74" s="1453"/>
      <c r="CE74" s="2589"/>
      <c r="CF74" s="1453"/>
      <c r="CG74" s="1453"/>
      <c r="CH74" s="2589"/>
      <c r="CI74" s="1481"/>
      <c r="CJ74" s="2582">
        <f t="shared" ref="CJ74:CJ82" si="109">BO74-BX74</f>
        <v>0</v>
      </c>
      <c r="CK74" s="2582">
        <f t="shared" ref="CK74:CK82" si="110">BX74*CI74</f>
        <v>0</v>
      </c>
      <c r="CL74" s="2585">
        <f t="shared" ref="CL74:CL82" si="111">BX74*(1-CI74)</f>
        <v>0</v>
      </c>
      <c r="CM74" s="2584">
        <f t="shared" ref="CM74:CM82" si="112">CJ74+(CL74/(1-CI74))-(CC74+BY74)</f>
        <v>0</v>
      </c>
      <c r="CN74" s="2582">
        <f t="shared" ref="CN74:CN82" si="113">(CC74+BY74)*CI74</f>
        <v>0</v>
      </c>
      <c r="CO74" s="2585">
        <f t="shared" ref="CO74:CO82" si="114">(CC74+BY74)*(1-CI74)</f>
        <v>0</v>
      </c>
      <c r="CP74" s="2584">
        <f t="shared" ref="CP74:CP82" si="115">CM74+(CO74/(1-CI74))-(BY74+BZ74+CF74)</f>
        <v>0</v>
      </c>
      <c r="CQ74" s="2582">
        <f t="shared" ref="CQ74:CQ82" si="116">(BY74+BZ74+CF74)*CI74</f>
        <v>0</v>
      </c>
      <c r="CR74" s="2585">
        <f t="shared" ref="CR74:CR82" si="117">(BY74+BZ74+CF74)*(1-CI74)</f>
        <v>0</v>
      </c>
      <c r="CS74" s="1261"/>
      <c r="CT74" s="1453"/>
      <c r="CU74" s="2052"/>
      <c r="CV74" s="2586"/>
      <c r="CW74" s="1450"/>
      <c r="CX74" s="2588"/>
      <c r="CY74" s="2586"/>
      <c r="CZ74" s="1450"/>
      <c r="DA74" s="2588"/>
      <c r="DB74" s="2586"/>
      <c r="DC74" s="1450"/>
      <c r="DD74" s="2588"/>
      <c r="DE74" s="2610"/>
      <c r="DF74" s="1463"/>
      <c r="DG74" s="2611"/>
      <c r="DH74" s="1261"/>
      <c r="DI74" s="1453"/>
      <c r="DJ74" s="2052"/>
      <c r="DK74" s="2586"/>
      <c r="DL74" s="1450"/>
      <c r="DM74" s="2588"/>
      <c r="DN74" s="2586"/>
      <c r="DO74" s="1450"/>
      <c r="DP74" s="2588"/>
      <c r="DQ74" s="2586"/>
      <c r="DR74" s="1450"/>
      <c r="DS74" s="2588"/>
      <c r="DT74" s="2612"/>
      <c r="DU74" s="1464"/>
      <c r="DV74" s="1465"/>
      <c r="DW74" s="1456">
        <f>CSV_NII!AB74*CSV_NII!AN74+CSV_NII!CJ74*CSV_NII!CV74</f>
        <v>0</v>
      </c>
      <c r="DX74" s="1457">
        <f>CSV_NII!AC74*CSV_NII!AO74+CSV_NII!CK74*CSV_NII!CW74</f>
        <v>0</v>
      </c>
      <c r="DY74" s="1457">
        <f>CSV_NII!AD74*CSV_NII!AP74+CSV_NII!CL74*CSV_NII!CX74</f>
        <v>0</v>
      </c>
      <c r="DZ74" s="1457">
        <f>CSV_NII!AE74*CSV_NII!AQ74+CSV_NII!CM74*CSV_NII!CY74</f>
        <v>0</v>
      </c>
      <c r="EA74" s="1457">
        <f>CSV_NII!AF74*CSV_NII!AR74+CSV_NII!CN74*CSV_NII!CZ74</f>
        <v>0</v>
      </c>
      <c r="EB74" s="1457">
        <f>CSV_NII!AG74*CSV_NII!AS74+CSV_NII!CO74*CSV_NII!DA74</f>
        <v>0</v>
      </c>
      <c r="EC74" s="1457">
        <f>CSV_NII!AH74*CSV_NII!AT74+CSV_NII!CP74*CSV_NII!DB74</f>
        <v>0</v>
      </c>
      <c r="ED74" s="1457">
        <f>CSV_NII!AI74*CSV_NII!AU74+CSV_NII!CQ74*CSV_NII!DC74</f>
        <v>0</v>
      </c>
      <c r="EE74" s="1457">
        <f>CSV_NII!AJ74*CSV_NII!AV74+CSV_NII!CR74*CSV_NII!DD74</f>
        <v>0</v>
      </c>
      <c r="EF74" s="1457" t="e">
        <f>CSV_NII!AK74*((CSV_NII!AW74-CSV_NII!AN74)*(CSV_NII!AB74/(CSV_NII!AB74+(CSV_NII!AC74/CSV_NII!AA74)))+(CSV_NII!AW74-CSV_NII!AO74)*((CSV_NII!AC74/CSV_NII!AA74)/(CSV_NII!AB74+(CSV_NII!AC74/CSV_NII!AA74))))+CSV_NII!CS74*((CSV_NII!DE74-CSV_NII!CV74)*(CSV_NII!CJ74/(CSV_NII!CJ74+(CSV_NII!CK74/CSV_NII!CI74)))+(CSV_NII!DE74-CSV_NII!CW74)*((CSV_NII!CK74/CSV_NII!CI74)/(CSV_NII!CJ74+(CSV_NII!CK74/CSV_NII!CI74))))</f>
        <v>#DIV/0!</v>
      </c>
      <c r="EG74" s="1457" t="e">
        <f>CSV_NII!AL74*((CSV_NII!AX74-CSV_NII!AQ74)*(CSV_NII!AE74/(CSV_NII!AE74+(CSV_NII!AF74/CSV_NII!AA74)))+(CSV_NII!AX74-CSV_NII!AR74)*((CSV_NII!AF74/CSV_NII!AA74)/(CSV_NII!AE74+(CSV_NII!AF74/CSV_NII!AA74))))+CSV_NII!CT74*((CSV_NII!DF74-CSV_NII!CY74)*(CSV_NII!CM74/(CSV_NII!CM74+(CSV_NII!CN74/CSV_NII!CI74)))+(CSV_NII!DF74-CSV_NII!CZ74)*(CSV_NII!CN74/CSV_NII!CI74)/(CSV_NII!CM74+(CSV_NII!CN74/CSV_NII!CI74)))</f>
        <v>#DIV/0!</v>
      </c>
      <c r="EH74" s="1457" t="e">
        <f>CSV_NII!AM74*((CSV_NII!AY74-CSV_NII!AT74)*(CSV_NII!AH74/(CSV_NII!AH74+(CSV_NII!AI74/CSV_NII!AA74)))+(CSV_NII!AY74-CSV_NII!AU74)*((CSV_NII!AI74/CSV_NII!AA74)/(CSV_NII!AH74+(CSV_NII!AI74/CSV_NII!AA74))))+CSV_NII!CU74*((CSV_NII!DG74-CSV_NII!DB74)*(CSV_NII!CP74/(CSV_NII!CP74+(CSV_NII!CQ74/CSV_NII!CI74)))+(CSV_NII!DG74-CSV_NII!DC74)*((CSV_NII!CQ74/CSV_NII!CI74)/(CSV_NII!CP74+(CSV_NII!CQ74/CSV_NII!CI74))))</f>
        <v>#DIV/0!</v>
      </c>
      <c r="EI74" s="1457" t="str">
        <f t="shared" ref="EI74:EI82" si="118">IFERROR(SUM(DW74:DY74)+EF74,"")</f>
        <v/>
      </c>
      <c r="EJ74" s="1457" t="str">
        <f t="shared" si="71"/>
        <v/>
      </c>
      <c r="EK74" s="1457" t="str">
        <f t="shared" si="95"/>
        <v/>
      </c>
      <c r="EL74" s="1457">
        <f>CSV_NII!AB74*CSV_NII!BC74+CSV_NII!CJ74*CSV_NII!DK74</f>
        <v>0</v>
      </c>
      <c r="EM74" s="1457">
        <f>CSV_NII!AC74*CSV_NII!BD74+CSV_NII!CK74*CSV_NII!DL74</f>
        <v>0</v>
      </c>
      <c r="EN74" s="1457">
        <f>CSV_NII!AD74*CSV_NII!BE74+CSV_NII!CL74*CSV_NII!DM74</f>
        <v>0</v>
      </c>
      <c r="EO74" s="1457">
        <f>CSV_NII!AE74*CSV_NII!BF74+CSV_NII!CM74*CSV_NII!DN74</f>
        <v>0</v>
      </c>
      <c r="EP74" s="1457">
        <f>CSV_NII!AF74*CSV_NII!BG74+CSV_NII!CN74*CSV_NII!DO74</f>
        <v>0</v>
      </c>
      <c r="EQ74" s="1457">
        <f>CSV_NII!AG74*CSV_NII!BH74+CSV_NII!CO74*CSV_NII!DP74</f>
        <v>0</v>
      </c>
      <c r="ER74" s="1457">
        <f>CSV_NII!AH74*CSV_NII!BI74+CSV_NII!CP74*CSV_NII!DQ74</f>
        <v>0</v>
      </c>
      <c r="ES74" s="1457">
        <f>CSV_NII!AI74*CSV_NII!BJ74+CSV_NII!CQ74*CSV_NII!DR74</f>
        <v>0</v>
      </c>
      <c r="ET74" s="1457">
        <f>CSV_NII!AJ74*CSV_NII!BK74+CSV_NII!CR74*CSV_NII!DS74</f>
        <v>0</v>
      </c>
      <c r="EU74" s="1457" t="e">
        <f>CSV_NII!AZ74*((CSV_NII!BL74-CSV_NII!BC74)*(CSV_NII!AB74/(CSV_NII!AB74+(CSV_NII!AC74/CSV_NII!AA74)))+(CSV_NII!BL74-CSV_NII!BD74)*((CSV_NII!AC74/CSV_NII!AA74)/(CSV_NII!AB74+(CSV_NII!AC74/CSV_NII!AA74))))+CSV_NII!DH74*((CSV_NII!DT74-CSV_NII!DK74)*(CSV_NII!CJ74/(CSV_NII!CJ74+(CSV_NII!CK74/CSV_NII!CI74)))+(CSV_NII!DT74-CSV_NII!DL74)*((CSV_NII!CK74/CSV_NII!CI74)/(CSV_NII!CJ74+(CSV_NII!CK74/CSV_NII!CI74))))</f>
        <v>#DIV/0!</v>
      </c>
      <c r="EV74" s="1457" t="e">
        <f>CSV_NII!BA74*((CSV_NII!BM74-CSV_NII!BF74)*(CSV_NII!AE74/(CSV_NII!AE74+(CSV_NII!AF74/CSV_NII!AA74)))+(CSV_NII!BM74-CSV_NII!BG74)*((CSV_NII!AF74/CSV_NII!AA74)/(CSV_NII!AE74+(CSV_NII!AF74/CSV_NII!AA74))))+CSV_NII!DI74*((CSV_NII!DU74-CSV_NII!DN74)*(CSV_NII!CM74/(CSV_NII!CM74+(CSV_NII!CN74/CSV_NII!CI74)))+(CSV_NII!DU74-CSV_NII!DO74)*((CSV_NII!CN74/CSV_NII!CI74)/(CSV_NII!CM74+(CSV_NII!CN74/CSV_NII!CI74))))</f>
        <v>#DIV/0!</v>
      </c>
      <c r="EW74" s="1457" t="e">
        <f>CSV_NII!BB74*((CSV_NII!BN74-CSV_NII!BI74)*(CSV_NII!AH74/(CSV_NII!AH74+(CSV_NII!AI74/CSV_NII!AA74)))+(CSV_NII!BN74-CSV_NII!BJ74)*((CSV_NII!AI74/CSV_NII!AA74)/(CSV_NII!AH74+(CSV_NII!AI74/CSV_NII!AA74))))+CSV_NII!CU74*((CSV_NII!DG74-CSV_NII!DQ74)*(CSV_NII!CP74/(CSV_NII!CP74+(CSV_NII!CQ74/CSV_NII!CI74)))+(CSV_NII!DG74-CSV_NII!DR74)*((CSV_NII!CQ74/CSV_NII!CI74)/(CSV_NII!CP74+(CSV_NII!CQ74/CSV_NII!CI74))))</f>
        <v>#DIV/0!</v>
      </c>
      <c r="EX74" s="1457" t="str">
        <f t="shared" si="96"/>
        <v/>
      </c>
      <c r="EY74" s="1485" t="str">
        <f t="shared" si="97"/>
        <v/>
      </c>
      <c r="EZ74" s="1486" t="str">
        <f t="shared" si="98"/>
        <v/>
      </c>
    </row>
    <row r="75" spans="2:156" ht="12" customHeight="1">
      <c r="B75" s="1395">
        <v>67</v>
      </c>
      <c r="C75" s="1467" t="s">
        <v>49</v>
      </c>
      <c r="D75" s="1467" t="s">
        <v>49</v>
      </c>
      <c r="E75" s="1467" t="s">
        <v>91</v>
      </c>
      <c r="F75" s="1468" t="s">
        <v>890</v>
      </c>
      <c r="G75" s="1468" t="s">
        <v>1324</v>
      </c>
      <c r="H75" s="1468" t="s">
        <v>1173</v>
      </c>
      <c r="I75" s="1469" t="str">
        <f t="shared" si="94"/>
        <v>Liabilities - Derivatives - Hedge accounting - Cash flow hedge</v>
      </c>
      <c r="J75" s="1469" t="s">
        <v>925</v>
      </c>
      <c r="K75" s="1451"/>
      <c r="L75" s="1447"/>
      <c r="M75" s="1448"/>
      <c r="N75" s="1447"/>
      <c r="O75" s="1448"/>
      <c r="P75" s="2592"/>
      <c r="Q75" s="1370"/>
      <c r="R75" s="2589"/>
      <c r="S75" s="1451"/>
      <c r="T75" s="1447"/>
      <c r="U75" s="1447"/>
      <c r="V75" s="2434"/>
      <c r="W75" s="1370"/>
      <c r="X75" s="2589"/>
      <c r="Y75" s="1370"/>
      <c r="Z75" s="2589"/>
      <c r="AA75" s="1451"/>
      <c r="AB75" s="2582">
        <f t="shared" si="100"/>
        <v>0</v>
      </c>
      <c r="AC75" s="2582">
        <f t="shared" si="101"/>
        <v>0</v>
      </c>
      <c r="AD75" s="2583">
        <f t="shared" si="102"/>
        <v>0</v>
      </c>
      <c r="AE75" s="2584">
        <f t="shared" si="103"/>
        <v>0</v>
      </c>
      <c r="AF75" s="2582">
        <f t="shared" si="104"/>
        <v>0</v>
      </c>
      <c r="AG75" s="2585">
        <f t="shared" si="105"/>
        <v>0</v>
      </c>
      <c r="AH75" s="2584">
        <f t="shared" si="106"/>
        <v>0</v>
      </c>
      <c r="AI75" s="2582">
        <f t="shared" si="107"/>
        <v>0</v>
      </c>
      <c r="AJ75" s="2585">
        <f t="shared" si="108"/>
        <v>0</v>
      </c>
      <c r="AK75" s="1261"/>
      <c r="AL75" s="1453"/>
      <c r="AM75" s="2052"/>
      <c r="AN75" s="2586"/>
      <c r="AO75" s="1448"/>
      <c r="AP75" s="2579"/>
      <c r="AQ75" s="2586"/>
      <c r="AR75" s="1448"/>
      <c r="AS75" s="2588"/>
      <c r="AT75" s="2586"/>
      <c r="AU75" s="1450"/>
      <c r="AV75" s="2588"/>
      <c r="AW75" s="2607"/>
      <c r="AX75" s="1820"/>
      <c r="AY75" s="1819"/>
      <c r="AZ75" s="1261"/>
      <c r="BA75" s="1453"/>
      <c r="BB75" s="2052"/>
      <c r="BC75" s="2586"/>
      <c r="BD75" s="1448"/>
      <c r="BE75" s="2579"/>
      <c r="BF75" s="2586"/>
      <c r="BG75" s="1448"/>
      <c r="BH75" s="2588"/>
      <c r="BI75" s="2586"/>
      <c r="BJ75" s="1450"/>
      <c r="BK75" s="2588"/>
      <c r="BL75" s="2608"/>
      <c r="BM75" s="1820"/>
      <c r="BN75" s="1819"/>
      <c r="BO75" s="1370"/>
      <c r="BP75" s="1447"/>
      <c r="BQ75" s="1448"/>
      <c r="BR75" s="1447"/>
      <c r="BS75" s="1448"/>
      <c r="BT75" s="1452"/>
      <c r="BU75" s="2595"/>
      <c r="BV75" s="1370"/>
      <c r="BW75" s="2588"/>
      <c r="BX75" s="1370"/>
      <c r="BY75" s="1447"/>
      <c r="BZ75" s="1447"/>
      <c r="CA75" s="1449"/>
      <c r="CB75" s="2052"/>
      <c r="CC75" s="1370"/>
      <c r="CD75" s="1447"/>
      <c r="CE75" s="2052"/>
      <c r="CF75" s="1370"/>
      <c r="CG75" s="1447"/>
      <c r="CH75" s="2052"/>
      <c r="CI75" s="1481"/>
      <c r="CJ75" s="2582">
        <f t="shared" si="109"/>
        <v>0</v>
      </c>
      <c r="CK75" s="2582">
        <f t="shared" si="110"/>
        <v>0</v>
      </c>
      <c r="CL75" s="2585">
        <f t="shared" si="111"/>
        <v>0</v>
      </c>
      <c r="CM75" s="2584">
        <f t="shared" si="112"/>
        <v>0</v>
      </c>
      <c r="CN75" s="2582">
        <f t="shared" si="113"/>
        <v>0</v>
      </c>
      <c r="CO75" s="2585">
        <f t="shared" si="114"/>
        <v>0</v>
      </c>
      <c r="CP75" s="2584">
        <f t="shared" si="115"/>
        <v>0</v>
      </c>
      <c r="CQ75" s="2582">
        <f t="shared" si="116"/>
        <v>0</v>
      </c>
      <c r="CR75" s="2585">
        <f t="shared" si="117"/>
        <v>0</v>
      </c>
      <c r="CS75" s="1261"/>
      <c r="CT75" s="1453"/>
      <c r="CU75" s="2052"/>
      <c r="CV75" s="2586"/>
      <c r="CW75" s="1448"/>
      <c r="CX75" s="2579"/>
      <c r="CY75" s="2586"/>
      <c r="CZ75" s="1448"/>
      <c r="DA75" s="2588"/>
      <c r="DB75" s="2586"/>
      <c r="DC75" s="1450"/>
      <c r="DD75" s="2588"/>
      <c r="DE75" s="2610"/>
      <c r="DF75" s="1463"/>
      <c r="DG75" s="2611"/>
      <c r="DH75" s="1261"/>
      <c r="DI75" s="1453"/>
      <c r="DJ75" s="2052"/>
      <c r="DK75" s="2586"/>
      <c r="DL75" s="1448"/>
      <c r="DM75" s="2579"/>
      <c r="DN75" s="2586"/>
      <c r="DO75" s="1448"/>
      <c r="DP75" s="2588"/>
      <c r="DQ75" s="2586"/>
      <c r="DR75" s="1450"/>
      <c r="DS75" s="2588"/>
      <c r="DT75" s="2612"/>
      <c r="DU75" s="1464"/>
      <c r="DV75" s="1465"/>
      <c r="DW75" s="1454">
        <f>CSV_NII!AB75*CSV_NII!AN75+CSV_NII!CJ75*CSV_NII!CV75</f>
        <v>0</v>
      </c>
      <c r="DX75" s="1455">
        <f>CSV_NII!AC75*CSV_NII!AO75+CSV_NII!CK75*CSV_NII!CW75</f>
        <v>0</v>
      </c>
      <c r="DY75" s="1455">
        <f>CSV_NII!AD75*CSV_NII!AP75+CSV_NII!CL75*CSV_NII!CX75</f>
        <v>0</v>
      </c>
      <c r="DZ75" s="1455">
        <f>CSV_NII!AE75*CSV_NII!AQ75+CSV_NII!CM75*CSV_NII!CY75</f>
        <v>0</v>
      </c>
      <c r="EA75" s="1455">
        <f>CSV_NII!AF75*CSV_NII!AR75+CSV_NII!CN75*CSV_NII!CZ75</f>
        <v>0</v>
      </c>
      <c r="EB75" s="1455">
        <f>CSV_NII!AG75*CSV_NII!AS75+CSV_NII!CO75*CSV_NII!DA75</f>
        <v>0</v>
      </c>
      <c r="EC75" s="1455">
        <f>CSV_NII!AH75*CSV_NII!AT75+CSV_NII!CP75*CSV_NII!DB75</f>
        <v>0</v>
      </c>
      <c r="ED75" s="1455">
        <f>CSV_NII!AI75*CSV_NII!AU75+CSV_NII!CQ75*CSV_NII!DC75</f>
        <v>0</v>
      </c>
      <c r="EE75" s="1455">
        <f>CSV_NII!AJ75*CSV_NII!AV75+CSV_NII!CR75*CSV_NII!DD75</f>
        <v>0</v>
      </c>
      <c r="EF75" s="1455" t="e">
        <f>CSV_NII!AK75*((CSV_NII!AW75-CSV_NII!AN75)*(CSV_NII!AB75/(CSV_NII!AB75+(CSV_NII!AC75/CSV_NII!AA75)))+(CSV_NII!AW75-CSV_NII!AO75)*((CSV_NII!AC75/CSV_NII!AA75)/(CSV_NII!AB75+(CSV_NII!AC75/CSV_NII!AA75))))+CSV_NII!CS75*((CSV_NII!DE75-CSV_NII!CV75)*(CSV_NII!CJ75/(CSV_NII!CJ75+(CSV_NII!CK75/CSV_NII!CI75)))+(CSV_NII!DE75-CSV_NII!CW75)*((CSV_NII!CK75/CSV_NII!CI75)/(CSV_NII!CJ75+(CSV_NII!CK75/CSV_NII!CI75))))</f>
        <v>#DIV/0!</v>
      </c>
      <c r="EG75" s="1455" t="e">
        <f>CSV_NII!AL75*((CSV_NII!AX75-CSV_NII!AQ75)*(CSV_NII!AE75/(CSV_NII!AE75+(CSV_NII!AF75/CSV_NII!AA75)))+(CSV_NII!AX75-CSV_NII!AR75)*((CSV_NII!AF75/CSV_NII!AA75)/(CSV_NII!AE75+(CSV_NII!AF75/CSV_NII!AA75))))+CSV_NII!CT75*((CSV_NII!DF75-CSV_NII!CY75)*(CSV_NII!CM75/(CSV_NII!CM75+(CSV_NII!CN75/CSV_NII!CI75)))+(CSV_NII!DF75-CSV_NII!CZ75)*(CSV_NII!CN75/CSV_NII!CI75)/(CSV_NII!CM75+(CSV_NII!CN75/CSV_NII!CI75)))</f>
        <v>#DIV/0!</v>
      </c>
      <c r="EH75" s="1455" t="e">
        <f>CSV_NII!AM75*((CSV_NII!AY75-CSV_NII!AT75)*(CSV_NII!AH75/(CSV_NII!AH75+(CSV_NII!AI75/CSV_NII!AA75)))+(CSV_NII!AY75-CSV_NII!AU75)*((CSV_NII!AI75/CSV_NII!AA75)/(CSV_NII!AH75+(CSV_NII!AI75/CSV_NII!AA75))))+CSV_NII!CU75*((CSV_NII!DG75-CSV_NII!DB75)*(CSV_NII!CP75/(CSV_NII!CP75+(CSV_NII!CQ75/CSV_NII!CI75)))+(CSV_NII!DG75-CSV_NII!DC75)*((CSV_NII!CQ75/CSV_NII!CI75)/(CSV_NII!CP75+(CSV_NII!CQ75/CSV_NII!CI75))))</f>
        <v>#DIV/0!</v>
      </c>
      <c r="EI75" s="1455" t="str">
        <f t="shared" si="118"/>
        <v/>
      </c>
      <c r="EJ75" s="1455" t="str">
        <f t="shared" si="71"/>
        <v/>
      </c>
      <c r="EK75" s="1455" t="str">
        <f t="shared" si="95"/>
        <v/>
      </c>
      <c r="EL75" s="1455">
        <f>CSV_NII!AB75*CSV_NII!BC75+CSV_NII!CJ75*CSV_NII!DK75</f>
        <v>0</v>
      </c>
      <c r="EM75" s="1455">
        <f>CSV_NII!AC75*CSV_NII!BD75+CSV_NII!CK75*CSV_NII!DL75</f>
        <v>0</v>
      </c>
      <c r="EN75" s="1455">
        <f>CSV_NII!AD75*CSV_NII!BE75+CSV_NII!CL75*CSV_NII!DM75</f>
        <v>0</v>
      </c>
      <c r="EO75" s="1455">
        <f>CSV_NII!AE75*CSV_NII!BF75+CSV_NII!CM75*CSV_NII!DN75</f>
        <v>0</v>
      </c>
      <c r="EP75" s="1455">
        <f>CSV_NII!AF75*CSV_NII!BG75+CSV_NII!CN75*CSV_NII!DO75</f>
        <v>0</v>
      </c>
      <c r="EQ75" s="1455">
        <f>CSV_NII!AG75*CSV_NII!BH75+CSV_NII!CO75*CSV_NII!DP75</f>
        <v>0</v>
      </c>
      <c r="ER75" s="1455">
        <f>CSV_NII!AH75*CSV_NII!BI75+CSV_NII!CP75*CSV_NII!DQ75</f>
        <v>0</v>
      </c>
      <c r="ES75" s="1455">
        <f>CSV_NII!AI75*CSV_NII!BJ75+CSV_NII!CQ75*CSV_NII!DR75</f>
        <v>0</v>
      </c>
      <c r="ET75" s="1455">
        <f>CSV_NII!AJ75*CSV_NII!BK75+CSV_NII!CR75*CSV_NII!DS75</f>
        <v>0</v>
      </c>
      <c r="EU75" s="1455" t="e">
        <f>CSV_NII!AZ75*((CSV_NII!BL75-CSV_NII!BC75)*(CSV_NII!AB75/(CSV_NII!AB75+(CSV_NII!AC75/CSV_NII!AA75)))+(CSV_NII!BL75-CSV_NII!BD75)*((CSV_NII!AC75/CSV_NII!AA75)/(CSV_NII!AB75+(CSV_NII!AC75/CSV_NII!AA75))))+CSV_NII!DH75*((CSV_NII!DT75-CSV_NII!DK75)*(CSV_NII!CJ75/(CSV_NII!CJ75+(CSV_NII!CK75/CSV_NII!CI75)))+(CSV_NII!DT75-CSV_NII!DL75)*((CSV_NII!CK75/CSV_NII!CI75)/(CSV_NII!CJ75+(CSV_NII!CK75/CSV_NII!CI75))))</f>
        <v>#DIV/0!</v>
      </c>
      <c r="EV75" s="1455" t="e">
        <f>CSV_NII!BA75*((CSV_NII!BM75-CSV_NII!BF75)*(CSV_NII!AE75/(CSV_NII!AE75+(CSV_NII!AF75/CSV_NII!AA75)))+(CSV_NII!BM75-CSV_NII!BG75)*((CSV_NII!AF75/CSV_NII!AA75)/(CSV_NII!AE75+(CSV_NII!AF75/CSV_NII!AA75))))+CSV_NII!DI75*((CSV_NII!DU75-CSV_NII!DN75)*(CSV_NII!CM75/(CSV_NII!CM75+(CSV_NII!CN75/CSV_NII!CI75)))+(CSV_NII!DU75-CSV_NII!DO75)*((CSV_NII!CN75/CSV_NII!CI75)/(CSV_NII!CM75+(CSV_NII!CN75/CSV_NII!CI75))))</f>
        <v>#DIV/0!</v>
      </c>
      <c r="EW75" s="1455" t="e">
        <f>CSV_NII!BB75*((CSV_NII!BN75-CSV_NII!BI75)*(CSV_NII!AH75/(CSV_NII!AH75+(CSV_NII!AI75/CSV_NII!AA75)))+(CSV_NII!BN75-CSV_NII!BJ75)*((CSV_NII!AI75/CSV_NII!AA75)/(CSV_NII!AH75+(CSV_NII!AI75/CSV_NII!AA75))))+CSV_NII!CU75*((CSV_NII!DG75-CSV_NII!DQ75)*(CSV_NII!CP75/(CSV_NII!CP75+(CSV_NII!CQ75/CSV_NII!CI75)))+(CSV_NII!DG75-CSV_NII!DR75)*((CSV_NII!CQ75/CSV_NII!CI75)/(CSV_NII!CP75+(CSV_NII!CQ75/CSV_NII!CI75))))</f>
        <v>#DIV/0!</v>
      </c>
      <c r="EX75" s="1457" t="str">
        <f t="shared" si="96"/>
        <v/>
      </c>
      <c r="EY75" s="1485" t="str">
        <f t="shared" si="97"/>
        <v/>
      </c>
      <c r="EZ75" s="1486" t="str">
        <f t="shared" si="98"/>
        <v/>
      </c>
    </row>
    <row r="76" spans="2:156" ht="13.5" thickBot="1">
      <c r="B76" s="1395">
        <v>68</v>
      </c>
      <c r="C76" s="1467" t="s">
        <v>49</v>
      </c>
      <c r="D76" s="1467" t="s">
        <v>49</v>
      </c>
      <c r="E76" s="1467" t="s">
        <v>91</v>
      </c>
      <c r="F76" s="1468" t="s">
        <v>890</v>
      </c>
      <c r="G76" s="1468" t="s">
        <v>1324</v>
      </c>
      <c r="H76" s="1468" t="s">
        <v>1173</v>
      </c>
      <c r="I76" s="1469" t="str">
        <f t="shared" si="94"/>
        <v>Liabilities - Derivatives - Hedge accounting - Cash flow hedge</v>
      </c>
      <c r="J76" s="1469" t="s">
        <v>82</v>
      </c>
      <c r="K76" s="1466">
        <f>K75</f>
        <v>0</v>
      </c>
      <c r="L76" s="1466">
        <f>L75</f>
        <v>0</v>
      </c>
      <c r="M76" s="1450"/>
      <c r="N76" s="1466">
        <f>N75</f>
        <v>0</v>
      </c>
      <c r="O76" s="1450"/>
      <c r="P76" s="2577">
        <f>P75</f>
        <v>0</v>
      </c>
      <c r="Q76" s="2578">
        <f>Q75</f>
        <v>0</v>
      </c>
      <c r="R76" s="2589"/>
      <c r="S76" s="1466">
        <f>S75</f>
        <v>0</v>
      </c>
      <c r="T76" s="1244">
        <f t="shared" ref="T76:AA76" si="119">T75</f>
        <v>0</v>
      </c>
      <c r="U76" s="1244">
        <f t="shared" si="119"/>
        <v>0</v>
      </c>
      <c r="V76" s="2580">
        <f t="shared" si="119"/>
        <v>0</v>
      </c>
      <c r="W76" s="2578">
        <f t="shared" si="119"/>
        <v>0</v>
      </c>
      <c r="X76" s="2581">
        <f t="shared" si="119"/>
        <v>0</v>
      </c>
      <c r="Y76" s="2578">
        <f t="shared" si="119"/>
        <v>0</v>
      </c>
      <c r="Z76" s="2581">
        <f t="shared" si="119"/>
        <v>0</v>
      </c>
      <c r="AA76" s="1466">
        <f t="shared" si="119"/>
        <v>0</v>
      </c>
      <c r="AB76" s="2582">
        <f t="shared" si="100"/>
        <v>0</v>
      </c>
      <c r="AC76" s="2582">
        <f t="shared" si="101"/>
        <v>0</v>
      </c>
      <c r="AD76" s="2583">
        <f t="shared" si="102"/>
        <v>0</v>
      </c>
      <c r="AE76" s="2584">
        <f t="shared" si="103"/>
        <v>0</v>
      </c>
      <c r="AF76" s="2582">
        <f t="shared" si="104"/>
        <v>0</v>
      </c>
      <c r="AG76" s="2585">
        <f t="shared" si="105"/>
        <v>0</v>
      </c>
      <c r="AH76" s="2584">
        <f t="shared" si="106"/>
        <v>0</v>
      </c>
      <c r="AI76" s="2582">
        <f t="shared" si="107"/>
        <v>0</v>
      </c>
      <c r="AJ76" s="2585">
        <f t="shared" si="108"/>
        <v>0</v>
      </c>
      <c r="AK76" s="1261"/>
      <c r="AL76" s="1453"/>
      <c r="AM76" s="2052"/>
      <c r="AN76" s="2586"/>
      <c r="AO76" s="1447"/>
      <c r="AP76" s="2589"/>
      <c r="AQ76" s="2586"/>
      <c r="AR76" s="1447"/>
      <c r="AS76" s="2589"/>
      <c r="AT76" s="2586"/>
      <c r="AU76" s="1447"/>
      <c r="AV76" s="2589"/>
      <c r="AW76" s="2607"/>
      <c r="AX76" s="1820"/>
      <c r="AY76" s="1819"/>
      <c r="AZ76" s="1261"/>
      <c r="BA76" s="1453"/>
      <c r="BB76" s="2052"/>
      <c r="BC76" s="2586"/>
      <c r="BD76" s="1447"/>
      <c r="BE76" s="2589"/>
      <c r="BF76" s="2586"/>
      <c r="BG76" s="1447"/>
      <c r="BH76" s="2589"/>
      <c r="BI76" s="2586"/>
      <c r="BJ76" s="1447"/>
      <c r="BK76" s="2589"/>
      <c r="BL76" s="2608"/>
      <c r="BM76" s="1820"/>
      <c r="BN76" s="1819"/>
      <c r="BO76" s="2578">
        <f>BO75</f>
        <v>0</v>
      </c>
      <c r="BP76" s="1244">
        <f>BP75</f>
        <v>0</v>
      </c>
      <c r="BQ76" s="1448"/>
      <c r="BR76" s="1244">
        <f>BR75</f>
        <v>0</v>
      </c>
      <c r="BS76" s="1450"/>
      <c r="BT76" s="1822"/>
      <c r="BU76" s="2609"/>
      <c r="BV76" s="2578">
        <f>BV75</f>
        <v>0</v>
      </c>
      <c r="BW76" s="2588"/>
      <c r="BX76" s="1370"/>
      <c r="BY76" s="1244">
        <f>BX76</f>
        <v>0</v>
      </c>
      <c r="BZ76" s="1453"/>
      <c r="CA76" s="1453"/>
      <c r="CB76" s="2589"/>
      <c r="CC76" s="1453"/>
      <c r="CD76" s="1453"/>
      <c r="CE76" s="2589"/>
      <c r="CF76" s="1453"/>
      <c r="CG76" s="1453"/>
      <c r="CH76" s="2589"/>
      <c r="CI76" s="1481"/>
      <c r="CJ76" s="2582">
        <f t="shared" si="109"/>
        <v>0</v>
      </c>
      <c r="CK76" s="2582">
        <f t="shared" si="110"/>
        <v>0</v>
      </c>
      <c r="CL76" s="2585">
        <f t="shared" si="111"/>
        <v>0</v>
      </c>
      <c r="CM76" s="2584">
        <f t="shared" si="112"/>
        <v>0</v>
      </c>
      <c r="CN76" s="2582">
        <f t="shared" si="113"/>
        <v>0</v>
      </c>
      <c r="CO76" s="2585">
        <f t="shared" si="114"/>
        <v>0</v>
      </c>
      <c r="CP76" s="2584">
        <f t="shared" si="115"/>
        <v>0</v>
      </c>
      <c r="CQ76" s="2582">
        <f t="shared" si="116"/>
        <v>0</v>
      </c>
      <c r="CR76" s="2585">
        <f t="shared" si="117"/>
        <v>0</v>
      </c>
      <c r="CS76" s="1261"/>
      <c r="CT76" s="1453"/>
      <c r="CU76" s="2052"/>
      <c r="CV76" s="2586"/>
      <c r="CW76" s="1450"/>
      <c r="CX76" s="2588"/>
      <c r="CY76" s="2586"/>
      <c r="CZ76" s="1450"/>
      <c r="DA76" s="2588"/>
      <c r="DB76" s="2586"/>
      <c r="DC76" s="1450"/>
      <c r="DD76" s="2588"/>
      <c r="DE76" s="2610"/>
      <c r="DF76" s="1463"/>
      <c r="DG76" s="2611"/>
      <c r="DH76" s="1261"/>
      <c r="DI76" s="1453"/>
      <c r="DJ76" s="2052"/>
      <c r="DK76" s="2586"/>
      <c r="DL76" s="1450"/>
      <c r="DM76" s="2588"/>
      <c r="DN76" s="2586"/>
      <c r="DO76" s="1450"/>
      <c r="DP76" s="2588"/>
      <c r="DQ76" s="2586"/>
      <c r="DR76" s="1450"/>
      <c r="DS76" s="2588"/>
      <c r="DT76" s="2612"/>
      <c r="DU76" s="1464"/>
      <c r="DV76" s="1465"/>
      <c r="DW76" s="1456">
        <f>CSV_NII!AB76*CSV_NII!AN76+CSV_NII!CJ76*CSV_NII!CV76</f>
        <v>0</v>
      </c>
      <c r="DX76" s="1457">
        <f>CSV_NII!AC76*CSV_NII!AO76+CSV_NII!CK76*CSV_NII!CW76</f>
        <v>0</v>
      </c>
      <c r="DY76" s="1457">
        <f>CSV_NII!AD76*CSV_NII!AP76+CSV_NII!CL76*CSV_NII!CX76</f>
        <v>0</v>
      </c>
      <c r="DZ76" s="1457">
        <f>CSV_NII!AE76*CSV_NII!AQ76+CSV_NII!CM76*CSV_NII!CY76</f>
        <v>0</v>
      </c>
      <c r="EA76" s="1457">
        <f>CSV_NII!AF76*CSV_NII!AR76+CSV_NII!CN76*CSV_NII!CZ76</f>
        <v>0</v>
      </c>
      <c r="EB76" s="1457">
        <f>CSV_NII!AG76*CSV_NII!AS76+CSV_NII!CO76*CSV_NII!DA76</f>
        <v>0</v>
      </c>
      <c r="EC76" s="1457">
        <f>CSV_NII!AH76*CSV_NII!AT76+CSV_NII!CP76*CSV_NII!DB76</f>
        <v>0</v>
      </c>
      <c r="ED76" s="1457">
        <f>CSV_NII!AI76*CSV_NII!AU76+CSV_NII!CQ76*CSV_NII!DC76</f>
        <v>0</v>
      </c>
      <c r="EE76" s="1457">
        <f>CSV_NII!AJ76*CSV_NII!AV76+CSV_NII!CR76*CSV_NII!DD76</f>
        <v>0</v>
      </c>
      <c r="EF76" s="1457" t="e">
        <f>CSV_NII!AK76*((CSV_NII!AW76-CSV_NII!AN76)*(CSV_NII!AB76/(CSV_NII!AB76+(CSV_NII!AC76/CSV_NII!AA76)))+(CSV_NII!AW76-CSV_NII!AO76)*((CSV_NII!AC76/CSV_NII!AA76)/(CSV_NII!AB76+(CSV_NII!AC76/CSV_NII!AA76))))+CSV_NII!CS76*((CSV_NII!DE76-CSV_NII!CV76)*(CSV_NII!CJ76/(CSV_NII!CJ76+(CSV_NII!CK76/CSV_NII!CI76)))+(CSV_NII!DE76-CSV_NII!CW76)*((CSV_NII!CK76/CSV_NII!CI76)/(CSV_NII!CJ76+(CSV_NII!CK76/CSV_NII!CI76))))</f>
        <v>#DIV/0!</v>
      </c>
      <c r="EG76" s="1457" t="e">
        <f>CSV_NII!AL76*((CSV_NII!AX76-CSV_NII!AQ76)*(CSV_NII!AE76/(CSV_NII!AE76+(CSV_NII!AF76/CSV_NII!AA76)))+(CSV_NII!AX76-CSV_NII!AR76)*((CSV_NII!AF76/CSV_NII!AA76)/(CSV_NII!AE76+(CSV_NII!AF76/CSV_NII!AA76))))+CSV_NII!CT76*((CSV_NII!DF76-CSV_NII!CY76)*(CSV_NII!CM76/(CSV_NII!CM76+(CSV_NII!CN76/CSV_NII!CI76)))+(CSV_NII!DF76-CSV_NII!CZ76)*(CSV_NII!CN76/CSV_NII!CI76)/(CSV_NII!CM76+(CSV_NII!CN76/CSV_NII!CI76)))</f>
        <v>#DIV/0!</v>
      </c>
      <c r="EH76" s="1457" t="e">
        <f>CSV_NII!AM76*((CSV_NII!AY76-CSV_NII!AT76)*(CSV_NII!AH76/(CSV_NII!AH76+(CSV_NII!AI76/CSV_NII!AA76)))+(CSV_NII!AY76-CSV_NII!AU76)*((CSV_NII!AI76/CSV_NII!AA76)/(CSV_NII!AH76+(CSV_NII!AI76/CSV_NII!AA76))))+CSV_NII!CU76*((CSV_NII!DG76-CSV_NII!DB76)*(CSV_NII!CP76/(CSV_NII!CP76+(CSV_NII!CQ76/CSV_NII!CI76)))+(CSV_NII!DG76-CSV_NII!DC76)*((CSV_NII!CQ76/CSV_NII!CI76)/(CSV_NII!CP76+(CSV_NII!CQ76/CSV_NII!CI76))))</f>
        <v>#DIV/0!</v>
      </c>
      <c r="EI76" s="1457" t="str">
        <f t="shared" si="118"/>
        <v/>
      </c>
      <c r="EJ76" s="1457" t="str">
        <f t="shared" si="71"/>
        <v/>
      </c>
      <c r="EK76" s="1457" t="str">
        <f t="shared" si="95"/>
        <v/>
      </c>
      <c r="EL76" s="1457">
        <f>CSV_NII!AB76*CSV_NII!BC76+CSV_NII!CJ76*CSV_NII!DK76</f>
        <v>0</v>
      </c>
      <c r="EM76" s="1457">
        <f>CSV_NII!AC76*CSV_NII!BD76+CSV_NII!CK76*CSV_NII!DL76</f>
        <v>0</v>
      </c>
      <c r="EN76" s="1457">
        <f>CSV_NII!AD76*CSV_NII!BE76+CSV_NII!CL76*CSV_NII!DM76</f>
        <v>0</v>
      </c>
      <c r="EO76" s="1457">
        <f>CSV_NII!AE76*CSV_NII!BF76+CSV_NII!CM76*CSV_NII!DN76</f>
        <v>0</v>
      </c>
      <c r="EP76" s="1457">
        <f>CSV_NII!AF76*CSV_NII!BG76+CSV_NII!CN76*CSV_NII!DO76</f>
        <v>0</v>
      </c>
      <c r="EQ76" s="1457">
        <f>CSV_NII!AG76*CSV_NII!BH76+CSV_NII!CO76*CSV_NII!DP76</f>
        <v>0</v>
      </c>
      <c r="ER76" s="1457">
        <f>CSV_NII!AH76*CSV_NII!BI76+CSV_NII!CP76*CSV_NII!DQ76</f>
        <v>0</v>
      </c>
      <c r="ES76" s="1457">
        <f>CSV_NII!AI76*CSV_NII!BJ76+CSV_NII!CQ76*CSV_NII!DR76</f>
        <v>0</v>
      </c>
      <c r="ET76" s="1457">
        <f>CSV_NII!AJ76*CSV_NII!BK76+CSV_NII!CR76*CSV_NII!DS76</f>
        <v>0</v>
      </c>
      <c r="EU76" s="1457" t="e">
        <f>CSV_NII!AZ76*((CSV_NII!BL76-CSV_NII!BC76)*(CSV_NII!AB76/(CSV_NII!AB76+(CSV_NII!AC76/CSV_NII!AA76)))+(CSV_NII!BL76-CSV_NII!BD76)*((CSV_NII!AC76/CSV_NII!AA76)/(CSV_NII!AB76+(CSV_NII!AC76/CSV_NII!AA76))))+CSV_NII!DH76*((CSV_NII!DT76-CSV_NII!DK76)*(CSV_NII!CJ76/(CSV_NII!CJ76+(CSV_NII!CK76/CSV_NII!CI76)))+(CSV_NII!DT76-CSV_NII!DL76)*((CSV_NII!CK76/CSV_NII!CI76)/(CSV_NII!CJ76+(CSV_NII!CK76/CSV_NII!CI76))))</f>
        <v>#DIV/0!</v>
      </c>
      <c r="EV76" s="1457" t="e">
        <f>CSV_NII!BA76*((CSV_NII!BM76-CSV_NII!BF76)*(CSV_NII!AE76/(CSV_NII!AE76+(CSV_NII!AF76/CSV_NII!AA76)))+(CSV_NII!BM76-CSV_NII!BG76)*((CSV_NII!AF76/CSV_NII!AA76)/(CSV_NII!AE76+(CSV_NII!AF76/CSV_NII!AA76))))+CSV_NII!DI76*((CSV_NII!DU76-CSV_NII!DN76)*(CSV_NII!CM76/(CSV_NII!CM76+(CSV_NII!CN76/CSV_NII!CI76)))+(CSV_NII!DU76-CSV_NII!DO76)*((CSV_NII!CN76/CSV_NII!CI76)/(CSV_NII!CM76+(CSV_NII!CN76/CSV_NII!CI76))))</f>
        <v>#DIV/0!</v>
      </c>
      <c r="EW76" s="1457" t="e">
        <f>CSV_NII!BB76*((CSV_NII!BN76-CSV_NII!BI76)*(CSV_NII!AH76/(CSV_NII!AH76+(CSV_NII!AI76/CSV_NII!AA76)))+(CSV_NII!BN76-CSV_NII!BJ76)*((CSV_NII!AI76/CSV_NII!AA76)/(CSV_NII!AH76+(CSV_NII!AI76/CSV_NII!AA76))))+CSV_NII!CU76*((CSV_NII!DG76-CSV_NII!DQ76)*(CSV_NII!CP76/(CSV_NII!CP76+(CSV_NII!CQ76/CSV_NII!CI76)))+(CSV_NII!DG76-CSV_NII!DR76)*((CSV_NII!CQ76/CSV_NII!CI76)/(CSV_NII!CP76+(CSV_NII!CQ76/CSV_NII!CI76))))</f>
        <v>#DIV/0!</v>
      </c>
      <c r="EX76" s="1457" t="str">
        <f t="shared" si="96"/>
        <v/>
      </c>
      <c r="EY76" s="1485" t="str">
        <f t="shared" si="97"/>
        <v/>
      </c>
      <c r="EZ76" s="1486" t="str">
        <f t="shared" si="98"/>
        <v/>
      </c>
    </row>
    <row r="77" spans="2:156" ht="12.75">
      <c r="B77" s="1395">
        <v>69</v>
      </c>
      <c r="C77" s="1467" t="s">
        <v>49</v>
      </c>
      <c r="D77" s="1467" t="s">
        <v>49</v>
      </c>
      <c r="E77" s="1467" t="s">
        <v>91</v>
      </c>
      <c r="F77" s="1468" t="s">
        <v>890</v>
      </c>
      <c r="G77" s="1468" t="s">
        <v>1324</v>
      </c>
      <c r="H77" s="1468" t="s">
        <v>1174</v>
      </c>
      <c r="I77" s="1469" t="str">
        <f t="shared" si="94"/>
        <v>Liabilities - Derivatives - Hedge accounting - Fair value hedge</v>
      </c>
      <c r="J77" s="1469" t="s">
        <v>925</v>
      </c>
      <c r="K77" s="1451"/>
      <c r="L77" s="1447"/>
      <c r="M77" s="1448"/>
      <c r="N77" s="1447"/>
      <c r="O77" s="1448"/>
      <c r="P77" s="2592"/>
      <c r="Q77" s="1370"/>
      <c r="R77" s="2589"/>
      <c r="S77" s="1451"/>
      <c r="T77" s="1447"/>
      <c r="U77" s="1447"/>
      <c r="V77" s="2434"/>
      <c r="W77" s="1370"/>
      <c r="X77" s="2589"/>
      <c r="Y77" s="1370"/>
      <c r="Z77" s="2589"/>
      <c r="AA77" s="1451"/>
      <c r="AB77" s="2582">
        <f t="shared" si="100"/>
        <v>0</v>
      </c>
      <c r="AC77" s="2582">
        <f t="shared" si="101"/>
        <v>0</v>
      </c>
      <c r="AD77" s="2583">
        <f t="shared" si="102"/>
        <v>0</v>
      </c>
      <c r="AE77" s="2584">
        <f t="shared" si="103"/>
        <v>0</v>
      </c>
      <c r="AF77" s="2582">
        <f t="shared" si="104"/>
        <v>0</v>
      </c>
      <c r="AG77" s="2585">
        <f t="shared" si="105"/>
        <v>0</v>
      </c>
      <c r="AH77" s="2584">
        <f t="shared" si="106"/>
        <v>0</v>
      </c>
      <c r="AI77" s="2582">
        <f t="shared" si="107"/>
        <v>0</v>
      </c>
      <c r="AJ77" s="2585">
        <f t="shared" si="108"/>
        <v>0</v>
      </c>
      <c r="AK77" s="1261"/>
      <c r="AL77" s="1453"/>
      <c r="AM77" s="2052"/>
      <c r="AN77" s="2586"/>
      <c r="AO77" s="1448"/>
      <c r="AP77" s="2579"/>
      <c r="AQ77" s="2586"/>
      <c r="AR77" s="1448"/>
      <c r="AS77" s="2588"/>
      <c r="AT77" s="2586"/>
      <c r="AU77" s="1450"/>
      <c r="AV77" s="2588"/>
      <c r="AW77" s="2607"/>
      <c r="AX77" s="1820"/>
      <c r="AY77" s="1819"/>
      <c r="AZ77" s="1261"/>
      <c r="BA77" s="1453"/>
      <c r="BB77" s="2052"/>
      <c r="BC77" s="2586"/>
      <c r="BD77" s="1448"/>
      <c r="BE77" s="2579"/>
      <c r="BF77" s="2586"/>
      <c r="BG77" s="1448"/>
      <c r="BH77" s="2588"/>
      <c r="BI77" s="2586"/>
      <c r="BJ77" s="1450"/>
      <c r="BK77" s="2588"/>
      <c r="BL77" s="2608"/>
      <c r="BM77" s="1820"/>
      <c r="BN77" s="1819"/>
      <c r="BO77" s="1370"/>
      <c r="BP77" s="1447"/>
      <c r="BQ77" s="1448"/>
      <c r="BR77" s="1447"/>
      <c r="BS77" s="1448"/>
      <c r="BT77" s="1452"/>
      <c r="BU77" s="2595"/>
      <c r="BV77" s="1370"/>
      <c r="BW77" s="2588"/>
      <c r="BX77" s="1370"/>
      <c r="BY77" s="1447"/>
      <c r="BZ77" s="1447"/>
      <c r="CA77" s="1449"/>
      <c r="CB77" s="2052"/>
      <c r="CC77" s="1370"/>
      <c r="CD77" s="1447"/>
      <c r="CE77" s="2052"/>
      <c r="CF77" s="1370"/>
      <c r="CG77" s="1447"/>
      <c r="CH77" s="2052"/>
      <c r="CI77" s="1481"/>
      <c r="CJ77" s="2582">
        <f t="shared" si="109"/>
        <v>0</v>
      </c>
      <c r="CK77" s="2582">
        <f t="shared" si="110"/>
        <v>0</v>
      </c>
      <c r="CL77" s="2585">
        <f t="shared" si="111"/>
        <v>0</v>
      </c>
      <c r="CM77" s="2584">
        <f t="shared" si="112"/>
        <v>0</v>
      </c>
      <c r="CN77" s="2582">
        <f t="shared" si="113"/>
        <v>0</v>
      </c>
      <c r="CO77" s="2585">
        <f t="shared" si="114"/>
        <v>0</v>
      </c>
      <c r="CP77" s="2584">
        <f t="shared" si="115"/>
        <v>0</v>
      </c>
      <c r="CQ77" s="2582">
        <f t="shared" si="116"/>
        <v>0</v>
      </c>
      <c r="CR77" s="2585">
        <f t="shared" si="117"/>
        <v>0</v>
      </c>
      <c r="CS77" s="1261"/>
      <c r="CT77" s="1453"/>
      <c r="CU77" s="2052"/>
      <c r="CV77" s="2586"/>
      <c r="CW77" s="1448"/>
      <c r="CX77" s="2579"/>
      <c r="CY77" s="2586"/>
      <c r="CZ77" s="1448"/>
      <c r="DA77" s="2588"/>
      <c r="DB77" s="2586"/>
      <c r="DC77" s="1450"/>
      <c r="DD77" s="2588"/>
      <c r="DE77" s="2610"/>
      <c r="DF77" s="1463"/>
      <c r="DG77" s="2611"/>
      <c r="DH77" s="1261"/>
      <c r="DI77" s="1453"/>
      <c r="DJ77" s="2052"/>
      <c r="DK77" s="2586"/>
      <c r="DL77" s="1448"/>
      <c r="DM77" s="2579"/>
      <c r="DN77" s="2586"/>
      <c r="DO77" s="1448"/>
      <c r="DP77" s="2588"/>
      <c r="DQ77" s="2586"/>
      <c r="DR77" s="1450"/>
      <c r="DS77" s="2588"/>
      <c r="DT77" s="2612"/>
      <c r="DU77" s="1464"/>
      <c r="DV77" s="1465"/>
      <c r="DW77" s="1454">
        <f>CSV_NII!AB77*CSV_NII!AN77+CSV_NII!CJ77*CSV_NII!CV77</f>
        <v>0</v>
      </c>
      <c r="DX77" s="1455">
        <f>CSV_NII!AC77*CSV_NII!AO77+CSV_NII!CK77*CSV_NII!CW77</f>
        <v>0</v>
      </c>
      <c r="DY77" s="1455">
        <f>CSV_NII!AD77*CSV_NII!AP77+CSV_NII!CL77*CSV_NII!CX77</f>
        <v>0</v>
      </c>
      <c r="DZ77" s="1455">
        <f>CSV_NII!AE77*CSV_NII!AQ77+CSV_NII!CM77*CSV_NII!CY77</f>
        <v>0</v>
      </c>
      <c r="EA77" s="1455">
        <f>CSV_NII!AF77*CSV_NII!AR77+CSV_NII!CN77*CSV_NII!CZ77</f>
        <v>0</v>
      </c>
      <c r="EB77" s="1455">
        <f>CSV_NII!AG77*CSV_NII!AS77+CSV_NII!CO77*CSV_NII!DA77</f>
        <v>0</v>
      </c>
      <c r="EC77" s="1455">
        <f>CSV_NII!AH77*CSV_NII!AT77+CSV_NII!CP77*CSV_NII!DB77</f>
        <v>0</v>
      </c>
      <c r="ED77" s="1455">
        <f>CSV_NII!AI77*CSV_NII!AU77+CSV_NII!CQ77*CSV_NII!DC77</f>
        <v>0</v>
      </c>
      <c r="EE77" s="1455">
        <f>CSV_NII!AJ77*CSV_NII!AV77+CSV_NII!CR77*CSV_NII!DD77</f>
        <v>0</v>
      </c>
      <c r="EF77" s="1455" t="e">
        <f>CSV_NII!AK77*((CSV_NII!AW77-CSV_NII!AN77)*(CSV_NII!AB77/(CSV_NII!AB77+(CSV_NII!AC77/CSV_NII!AA77)))+(CSV_NII!AW77-CSV_NII!AO77)*((CSV_NII!AC77/CSV_NII!AA77)/(CSV_NII!AB77+(CSV_NII!AC77/CSV_NII!AA77))))+CSV_NII!CS77*((CSV_NII!DE77-CSV_NII!CV77)*(CSV_NII!CJ77/(CSV_NII!CJ77+(CSV_NII!CK77/CSV_NII!CI77)))+(CSV_NII!DE77-CSV_NII!CW77)*((CSV_NII!CK77/CSV_NII!CI77)/(CSV_NII!CJ77+(CSV_NII!CK77/CSV_NII!CI77))))</f>
        <v>#DIV/0!</v>
      </c>
      <c r="EG77" s="1455" t="e">
        <f>CSV_NII!AL77*((CSV_NII!AX77-CSV_NII!AQ77)*(CSV_NII!AE77/(CSV_NII!AE77+(CSV_NII!AF77/CSV_NII!AA77)))+(CSV_NII!AX77-CSV_NII!AR77)*((CSV_NII!AF77/CSV_NII!AA77)/(CSV_NII!AE77+(CSV_NII!AF77/CSV_NII!AA77))))+CSV_NII!CT77*((CSV_NII!DF77-CSV_NII!CY77)*(CSV_NII!CM77/(CSV_NII!CM77+(CSV_NII!CN77/CSV_NII!CI77)))+(CSV_NII!DF77-CSV_NII!CZ77)*(CSV_NII!CN77/CSV_NII!CI77)/(CSV_NII!CM77+(CSV_NII!CN77/CSV_NII!CI77)))</f>
        <v>#DIV/0!</v>
      </c>
      <c r="EH77" s="1455" t="e">
        <f>CSV_NII!AM77*((CSV_NII!AY77-CSV_NII!AT77)*(CSV_NII!AH77/(CSV_NII!AH77+(CSV_NII!AI77/CSV_NII!AA77)))+(CSV_NII!AY77-CSV_NII!AU77)*((CSV_NII!AI77/CSV_NII!AA77)/(CSV_NII!AH77+(CSV_NII!AI77/CSV_NII!AA77))))+CSV_NII!CU77*((CSV_NII!DG77-CSV_NII!DB77)*(CSV_NII!CP77/(CSV_NII!CP77+(CSV_NII!CQ77/CSV_NII!CI77)))+(CSV_NII!DG77-CSV_NII!DC77)*((CSV_NII!CQ77/CSV_NII!CI77)/(CSV_NII!CP77+(CSV_NII!CQ77/CSV_NII!CI77))))</f>
        <v>#DIV/0!</v>
      </c>
      <c r="EI77" s="1455" t="str">
        <f t="shared" si="118"/>
        <v/>
      </c>
      <c r="EJ77" s="1455" t="str">
        <f t="shared" si="71"/>
        <v/>
      </c>
      <c r="EK77" s="1455" t="str">
        <f t="shared" si="95"/>
        <v/>
      </c>
      <c r="EL77" s="1455">
        <f>CSV_NII!AB77*CSV_NII!BC77+CSV_NII!CJ77*CSV_NII!DK77</f>
        <v>0</v>
      </c>
      <c r="EM77" s="1455">
        <f>CSV_NII!AC77*CSV_NII!BD77+CSV_NII!CK77*CSV_NII!DL77</f>
        <v>0</v>
      </c>
      <c r="EN77" s="1455">
        <f>CSV_NII!AD77*CSV_NII!BE77+CSV_NII!CL77*CSV_NII!DM77</f>
        <v>0</v>
      </c>
      <c r="EO77" s="1455">
        <f>CSV_NII!AE77*CSV_NII!BF77+CSV_NII!CM77*CSV_NII!DN77</f>
        <v>0</v>
      </c>
      <c r="EP77" s="1455">
        <f>CSV_NII!AF77*CSV_NII!BG77+CSV_NII!CN77*CSV_NII!DO77</f>
        <v>0</v>
      </c>
      <c r="EQ77" s="1455">
        <f>CSV_NII!AG77*CSV_NII!BH77+CSV_NII!CO77*CSV_NII!DP77</f>
        <v>0</v>
      </c>
      <c r="ER77" s="1455">
        <f>CSV_NII!AH77*CSV_NII!BI77+CSV_NII!CP77*CSV_NII!DQ77</f>
        <v>0</v>
      </c>
      <c r="ES77" s="1455">
        <f>CSV_NII!AI77*CSV_NII!BJ77+CSV_NII!CQ77*CSV_NII!DR77</f>
        <v>0</v>
      </c>
      <c r="ET77" s="1455">
        <f>CSV_NII!AJ77*CSV_NII!BK77+CSV_NII!CR77*CSV_NII!DS77</f>
        <v>0</v>
      </c>
      <c r="EU77" s="1455" t="e">
        <f>CSV_NII!AZ77*((CSV_NII!BL77-CSV_NII!BC77)*(CSV_NII!AB77/(CSV_NII!AB77+(CSV_NII!AC77/CSV_NII!AA77)))+(CSV_NII!BL77-CSV_NII!BD77)*((CSV_NII!AC77/CSV_NII!AA77)/(CSV_NII!AB77+(CSV_NII!AC77/CSV_NII!AA77))))+CSV_NII!DH77*((CSV_NII!DT77-CSV_NII!DK77)*(CSV_NII!CJ77/(CSV_NII!CJ77+(CSV_NII!CK77/CSV_NII!CI77)))+(CSV_NII!DT77-CSV_NII!DL77)*((CSV_NII!CK77/CSV_NII!CI77)/(CSV_NII!CJ77+(CSV_NII!CK77/CSV_NII!CI77))))</f>
        <v>#DIV/0!</v>
      </c>
      <c r="EV77" s="1455" t="e">
        <f>CSV_NII!BA77*((CSV_NII!BM77-CSV_NII!BF77)*(CSV_NII!AE77/(CSV_NII!AE77+(CSV_NII!AF77/CSV_NII!AA77)))+(CSV_NII!BM77-CSV_NII!BG77)*((CSV_NII!AF77/CSV_NII!AA77)/(CSV_NII!AE77+(CSV_NII!AF77/CSV_NII!AA77))))+CSV_NII!DI77*((CSV_NII!DU77-CSV_NII!DN77)*(CSV_NII!CM77/(CSV_NII!CM77+(CSV_NII!CN77/CSV_NII!CI77)))+(CSV_NII!DU77-CSV_NII!DO77)*((CSV_NII!CN77/CSV_NII!CI77)/(CSV_NII!CM77+(CSV_NII!CN77/CSV_NII!CI77))))</f>
        <v>#DIV/0!</v>
      </c>
      <c r="EW77" s="1455" t="e">
        <f>CSV_NII!BB77*((CSV_NII!BN77-CSV_NII!BI77)*(CSV_NII!AH77/(CSV_NII!AH77+(CSV_NII!AI77/CSV_NII!AA77)))+(CSV_NII!BN77-CSV_NII!BJ77)*((CSV_NII!AI77/CSV_NII!AA77)/(CSV_NII!AH77+(CSV_NII!AI77/CSV_NII!AA77))))+CSV_NII!CU77*((CSV_NII!DG77-CSV_NII!DQ77)*(CSV_NII!CP77/(CSV_NII!CP77+(CSV_NII!CQ77/CSV_NII!CI77)))+(CSV_NII!DG77-CSV_NII!DR77)*((CSV_NII!CQ77/CSV_NII!CI77)/(CSV_NII!CP77+(CSV_NII!CQ77/CSV_NII!CI77))))</f>
        <v>#DIV/0!</v>
      </c>
      <c r="EX77" s="1457" t="str">
        <f t="shared" si="96"/>
        <v/>
      </c>
      <c r="EY77" s="1485" t="str">
        <f t="shared" si="97"/>
        <v/>
      </c>
      <c r="EZ77" s="1486" t="str">
        <f t="shared" si="98"/>
        <v/>
      </c>
    </row>
    <row r="78" spans="2:156" ht="13.5" thickBot="1">
      <c r="B78" s="1395">
        <v>70</v>
      </c>
      <c r="C78" s="1467" t="s">
        <v>49</v>
      </c>
      <c r="D78" s="1467" t="s">
        <v>49</v>
      </c>
      <c r="E78" s="1467" t="s">
        <v>91</v>
      </c>
      <c r="F78" s="1468" t="s">
        <v>890</v>
      </c>
      <c r="G78" s="1468" t="s">
        <v>1324</v>
      </c>
      <c r="H78" s="1468" t="s">
        <v>1174</v>
      </c>
      <c r="I78" s="1469" t="str">
        <f t="shared" si="94"/>
        <v>Liabilities - Derivatives - Hedge accounting - Fair value hedge</v>
      </c>
      <c r="J78" s="1469" t="s">
        <v>82</v>
      </c>
      <c r="K78" s="1466">
        <f>K77</f>
        <v>0</v>
      </c>
      <c r="L78" s="1466">
        <f>L77</f>
        <v>0</v>
      </c>
      <c r="M78" s="1450"/>
      <c r="N78" s="1466">
        <f>N77</f>
        <v>0</v>
      </c>
      <c r="O78" s="1450"/>
      <c r="P78" s="2577">
        <f>P77</f>
        <v>0</v>
      </c>
      <c r="Q78" s="2578">
        <f>Q77</f>
        <v>0</v>
      </c>
      <c r="R78" s="2589"/>
      <c r="S78" s="1466">
        <f>S77</f>
        <v>0</v>
      </c>
      <c r="T78" s="1244">
        <f t="shared" ref="T78:AA78" si="120">T77</f>
        <v>0</v>
      </c>
      <c r="U78" s="1244">
        <f t="shared" si="120"/>
        <v>0</v>
      </c>
      <c r="V78" s="2580">
        <f t="shared" si="120"/>
        <v>0</v>
      </c>
      <c r="W78" s="2578">
        <f t="shared" si="120"/>
        <v>0</v>
      </c>
      <c r="X78" s="2581">
        <f t="shared" si="120"/>
        <v>0</v>
      </c>
      <c r="Y78" s="2578">
        <f t="shared" si="120"/>
        <v>0</v>
      </c>
      <c r="Z78" s="2581">
        <f t="shared" si="120"/>
        <v>0</v>
      </c>
      <c r="AA78" s="1466">
        <f t="shared" si="120"/>
        <v>0</v>
      </c>
      <c r="AB78" s="2582">
        <f t="shared" si="100"/>
        <v>0</v>
      </c>
      <c r="AC78" s="2582">
        <f t="shared" si="101"/>
        <v>0</v>
      </c>
      <c r="AD78" s="2583">
        <f t="shared" si="102"/>
        <v>0</v>
      </c>
      <c r="AE78" s="2584">
        <f t="shared" si="103"/>
        <v>0</v>
      </c>
      <c r="AF78" s="2582">
        <f t="shared" si="104"/>
        <v>0</v>
      </c>
      <c r="AG78" s="2585">
        <f t="shared" si="105"/>
        <v>0</v>
      </c>
      <c r="AH78" s="2584">
        <f t="shared" si="106"/>
        <v>0</v>
      </c>
      <c r="AI78" s="2582">
        <f t="shared" si="107"/>
        <v>0</v>
      </c>
      <c r="AJ78" s="2585">
        <f t="shared" si="108"/>
        <v>0</v>
      </c>
      <c r="AK78" s="1261"/>
      <c r="AL78" s="1453"/>
      <c r="AM78" s="2052"/>
      <c r="AN78" s="2586"/>
      <c r="AO78" s="1447"/>
      <c r="AP78" s="2589"/>
      <c r="AQ78" s="2586"/>
      <c r="AR78" s="1447"/>
      <c r="AS78" s="2589"/>
      <c r="AT78" s="2586"/>
      <c r="AU78" s="1447"/>
      <c r="AV78" s="2589"/>
      <c r="AW78" s="2607"/>
      <c r="AX78" s="1820"/>
      <c r="AY78" s="1819"/>
      <c r="AZ78" s="1261"/>
      <c r="BA78" s="1453"/>
      <c r="BB78" s="2052"/>
      <c r="BC78" s="2586"/>
      <c r="BD78" s="1447"/>
      <c r="BE78" s="2589"/>
      <c r="BF78" s="2586"/>
      <c r="BG78" s="1447"/>
      <c r="BH78" s="2589"/>
      <c r="BI78" s="2586"/>
      <c r="BJ78" s="1447"/>
      <c r="BK78" s="2589"/>
      <c r="BL78" s="2608"/>
      <c r="BM78" s="1820"/>
      <c r="BN78" s="1819"/>
      <c r="BO78" s="2578">
        <f>BO77</f>
        <v>0</v>
      </c>
      <c r="BP78" s="1244">
        <f>BP77</f>
        <v>0</v>
      </c>
      <c r="BQ78" s="1448"/>
      <c r="BR78" s="1244">
        <f>BR77</f>
        <v>0</v>
      </c>
      <c r="BS78" s="1450"/>
      <c r="BT78" s="1822"/>
      <c r="BU78" s="2609"/>
      <c r="BV78" s="2578">
        <f>BV77</f>
        <v>0</v>
      </c>
      <c r="BW78" s="2588"/>
      <c r="BX78" s="1370"/>
      <c r="BY78" s="1244">
        <f>BX78</f>
        <v>0</v>
      </c>
      <c r="BZ78" s="1453"/>
      <c r="CA78" s="1453"/>
      <c r="CB78" s="2589"/>
      <c r="CC78" s="1453"/>
      <c r="CD78" s="1453"/>
      <c r="CE78" s="2589"/>
      <c r="CF78" s="1453"/>
      <c r="CG78" s="1453"/>
      <c r="CH78" s="2589"/>
      <c r="CI78" s="1481"/>
      <c r="CJ78" s="2582">
        <f t="shared" si="109"/>
        <v>0</v>
      </c>
      <c r="CK78" s="2582">
        <f t="shared" si="110"/>
        <v>0</v>
      </c>
      <c r="CL78" s="2585">
        <f t="shared" si="111"/>
        <v>0</v>
      </c>
      <c r="CM78" s="2584">
        <f t="shared" si="112"/>
        <v>0</v>
      </c>
      <c r="CN78" s="2582">
        <f t="shared" si="113"/>
        <v>0</v>
      </c>
      <c r="CO78" s="2585">
        <f t="shared" si="114"/>
        <v>0</v>
      </c>
      <c r="CP78" s="2584">
        <f t="shared" si="115"/>
        <v>0</v>
      </c>
      <c r="CQ78" s="2582">
        <f t="shared" si="116"/>
        <v>0</v>
      </c>
      <c r="CR78" s="2585">
        <f t="shared" si="117"/>
        <v>0</v>
      </c>
      <c r="CS78" s="1261"/>
      <c r="CT78" s="1453"/>
      <c r="CU78" s="2052"/>
      <c r="CV78" s="2586"/>
      <c r="CW78" s="1450"/>
      <c r="CX78" s="2588"/>
      <c r="CY78" s="2586"/>
      <c r="CZ78" s="1450"/>
      <c r="DA78" s="2588"/>
      <c r="DB78" s="2586"/>
      <c r="DC78" s="1450"/>
      <c r="DD78" s="2588"/>
      <c r="DE78" s="2610"/>
      <c r="DF78" s="1463"/>
      <c r="DG78" s="2611"/>
      <c r="DH78" s="1261"/>
      <c r="DI78" s="1453"/>
      <c r="DJ78" s="2052"/>
      <c r="DK78" s="2586"/>
      <c r="DL78" s="1450"/>
      <c r="DM78" s="2588"/>
      <c r="DN78" s="2586"/>
      <c r="DO78" s="1450"/>
      <c r="DP78" s="2588"/>
      <c r="DQ78" s="2586"/>
      <c r="DR78" s="1450"/>
      <c r="DS78" s="2588"/>
      <c r="DT78" s="2612"/>
      <c r="DU78" s="1464"/>
      <c r="DV78" s="1465"/>
      <c r="DW78" s="1456">
        <f>CSV_NII!AB78*CSV_NII!AN78+CSV_NII!CJ78*CSV_NII!CV78</f>
        <v>0</v>
      </c>
      <c r="DX78" s="1457">
        <f>CSV_NII!AC78*CSV_NII!AO78+CSV_NII!CK78*CSV_NII!CW78</f>
        <v>0</v>
      </c>
      <c r="DY78" s="1457">
        <f>CSV_NII!AD78*CSV_NII!AP78+CSV_NII!CL78*CSV_NII!CX78</f>
        <v>0</v>
      </c>
      <c r="DZ78" s="1457">
        <f>CSV_NII!AE78*CSV_NII!AQ78+CSV_NII!CM78*CSV_NII!CY78</f>
        <v>0</v>
      </c>
      <c r="EA78" s="1457">
        <f>CSV_NII!AF78*CSV_NII!AR78+CSV_NII!CN78*CSV_NII!CZ78</f>
        <v>0</v>
      </c>
      <c r="EB78" s="1457">
        <f>CSV_NII!AG78*CSV_NII!AS78+CSV_NII!CO78*CSV_NII!DA78</f>
        <v>0</v>
      </c>
      <c r="EC78" s="1457">
        <f>CSV_NII!AH78*CSV_NII!AT78+CSV_NII!CP78*CSV_NII!DB78</f>
        <v>0</v>
      </c>
      <c r="ED78" s="1457">
        <f>CSV_NII!AI78*CSV_NII!AU78+CSV_NII!CQ78*CSV_NII!DC78</f>
        <v>0</v>
      </c>
      <c r="EE78" s="1457">
        <f>CSV_NII!AJ78*CSV_NII!AV78+CSV_NII!CR78*CSV_NII!DD78</f>
        <v>0</v>
      </c>
      <c r="EF78" s="1457" t="e">
        <f>CSV_NII!AK78*((CSV_NII!AW78-CSV_NII!AN78)*(CSV_NII!AB78/(CSV_NII!AB78+(CSV_NII!AC78/CSV_NII!AA78)))+(CSV_NII!AW78-CSV_NII!AO78)*((CSV_NII!AC78/CSV_NII!AA78)/(CSV_NII!AB78+(CSV_NII!AC78/CSV_NII!AA78))))+CSV_NII!CS78*((CSV_NII!DE78-CSV_NII!CV78)*(CSV_NII!CJ78/(CSV_NII!CJ78+(CSV_NII!CK78/CSV_NII!CI78)))+(CSV_NII!DE78-CSV_NII!CW78)*((CSV_NII!CK78/CSV_NII!CI78)/(CSV_NII!CJ78+(CSV_NII!CK78/CSV_NII!CI78))))</f>
        <v>#DIV/0!</v>
      </c>
      <c r="EG78" s="1457" t="e">
        <f>CSV_NII!AL78*((CSV_NII!AX78-CSV_NII!AQ78)*(CSV_NII!AE78/(CSV_NII!AE78+(CSV_NII!AF78/CSV_NII!AA78)))+(CSV_NII!AX78-CSV_NII!AR78)*((CSV_NII!AF78/CSV_NII!AA78)/(CSV_NII!AE78+(CSV_NII!AF78/CSV_NII!AA78))))+CSV_NII!CT78*((CSV_NII!DF78-CSV_NII!CY78)*(CSV_NII!CM78/(CSV_NII!CM78+(CSV_NII!CN78/CSV_NII!CI78)))+(CSV_NII!DF78-CSV_NII!CZ78)*(CSV_NII!CN78/CSV_NII!CI78)/(CSV_NII!CM78+(CSV_NII!CN78/CSV_NII!CI78)))</f>
        <v>#DIV/0!</v>
      </c>
      <c r="EH78" s="1457" t="e">
        <f>CSV_NII!AM78*((CSV_NII!AY78-CSV_NII!AT78)*(CSV_NII!AH78/(CSV_NII!AH78+(CSV_NII!AI78/CSV_NII!AA78)))+(CSV_NII!AY78-CSV_NII!AU78)*((CSV_NII!AI78/CSV_NII!AA78)/(CSV_NII!AH78+(CSV_NII!AI78/CSV_NII!AA78))))+CSV_NII!CU78*((CSV_NII!DG78-CSV_NII!DB78)*(CSV_NII!CP78/(CSV_NII!CP78+(CSV_NII!CQ78/CSV_NII!CI78)))+(CSV_NII!DG78-CSV_NII!DC78)*((CSV_NII!CQ78/CSV_NII!CI78)/(CSV_NII!CP78+(CSV_NII!CQ78/CSV_NII!CI78))))</f>
        <v>#DIV/0!</v>
      </c>
      <c r="EI78" s="1457" t="str">
        <f t="shared" si="118"/>
        <v/>
      </c>
      <c r="EJ78" s="1457" t="str">
        <f t="shared" si="71"/>
        <v/>
      </c>
      <c r="EK78" s="1457" t="str">
        <f t="shared" si="95"/>
        <v/>
      </c>
      <c r="EL78" s="1457">
        <f>CSV_NII!AB78*CSV_NII!BC78+CSV_NII!CJ78*CSV_NII!DK78</f>
        <v>0</v>
      </c>
      <c r="EM78" s="1457">
        <f>CSV_NII!AC78*CSV_NII!BD78+CSV_NII!CK78*CSV_NII!DL78</f>
        <v>0</v>
      </c>
      <c r="EN78" s="1457">
        <f>CSV_NII!AD78*CSV_NII!BE78+CSV_NII!CL78*CSV_NII!DM78</f>
        <v>0</v>
      </c>
      <c r="EO78" s="1457">
        <f>CSV_NII!AE78*CSV_NII!BF78+CSV_NII!CM78*CSV_NII!DN78</f>
        <v>0</v>
      </c>
      <c r="EP78" s="1457">
        <f>CSV_NII!AF78*CSV_NII!BG78+CSV_NII!CN78*CSV_NII!DO78</f>
        <v>0</v>
      </c>
      <c r="EQ78" s="1457">
        <f>CSV_NII!AG78*CSV_NII!BH78+CSV_NII!CO78*CSV_NII!DP78</f>
        <v>0</v>
      </c>
      <c r="ER78" s="1457">
        <f>CSV_NII!AH78*CSV_NII!BI78+CSV_NII!CP78*CSV_NII!DQ78</f>
        <v>0</v>
      </c>
      <c r="ES78" s="1457">
        <f>CSV_NII!AI78*CSV_NII!BJ78+CSV_NII!CQ78*CSV_NII!DR78</f>
        <v>0</v>
      </c>
      <c r="ET78" s="1457">
        <f>CSV_NII!AJ78*CSV_NII!BK78+CSV_NII!CR78*CSV_NII!DS78</f>
        <v>0</v>
      </c>
      <c r="EU78" s="1457" t="e">
        <f>CSV_NII!AZ78*((CSV_NII!BL78-CSV_NII!BC78)*(CSV_NII!AB78/(CSV_NII!AB78+(CSV_NII!AC78/CSV_NII!AA78)))+(CSV_NII!BL78-CSV_NII!BD78)*((CSV_NII!AC78/CSV_NII!AA78)/(CSV_NII!AB78+(CSV_NII!AC78/CSV_NII!AA78))))+CSV_NII!DH78*((CSV_NII!DT78-CSV_NII!DK78)*(CSV_NII!CJ78/(CSV_NII!CJ78+(CSV_NII!CK78/CSV_NII!CI78)))+(CSV_NII!DT78-CSV_NII!DL78)*((CSV_NII!CK78/CSV_NII!CI78)/(CSV_NII!CJ78+(CSV_NII!CK78/CSV_NII!CI78))))</f>
        <v>#DIV/0!</v>
      </c>
      <c r="EV78" s="1457" t="e">
        <f>CSV_NII!BA78*((CSV_NII!BM78-CSV_NII!BF78)*(CSV_NII!AE78/(CSV_NII!AE78+(CSV_NII!AF78/CSV_NII!AA78)))+(CSV_NII!BM78-CSV_NII!BG78)*((CSV_NII!AF78/CSV_NII!AA78)/(CSV_NII!AE78+(CSV_NII!AF78/CSV_NII!AA78))))+CSV_NII!DI78*((CSV_NII!DU78-CSV_NII!DN78)*(CSV_NII!CM78/(CSV_NII!CM78+(CSV_NII!CN78/CSV_NII!CI78)))+(CSV_NII!DU78-CSV_NII!DO78)*((CSV_NII!CN78/CSV_NII!CI78)/(CSV_NII!CM78+(CSV_NII!CN78/CSV_NII!CI78))))</f>
        <v>#DIV/0!</v>
      </c>
      <c r="EW78" s="1457" t="e">
        <f>CSV_NII!BB78*((CSV_NII!BN78-CSV_NII!BI78)*(CSV_NII!AH78/(CSV_NII!AH78+(CSV_NII!AI78/CSV_NII!AA78)))+(CSV_NII!BN78-CSV_NII!BJ78)*((CSV_NII!AI78/CSV_NII!AA78)/(CSV_NII!AH78+(CSV_NII!AI78/CSV_NII!AA78))))+CSV_NII!CU78*((CSV_NII!DG78-CSV_NII!DQ78)*(CSV_NII!CP78/(CSV_NII!CP78+(CSV_NII!CQ78/CSV_NII!CI78)))+(CSV_NII!DG78-CSV_NII!DR78)*((CSV_NII!CQ78/CSV_NII!CI78)/(CSV_NII!CP78+(CSV_NII!CQ78/CSV_NII!CI78))))</f>
        <v>#DIV/0!</v>
      </c>
      <c r="EX78" s="1457" t="str">
        <f t="shared" si="96"/>
        <v/>
      </c>
      <c r="EY78" s="1485" t="str">
        <f t="shared" si="97"/>
        <v/>
      </c>
      <c r="EZ78" s="1486" t="str">
        <f t="shared" si="98"/>
        <v/>
      </c>
    </row>
    <row r="79" spans="2:156" ht="12.75">
      <c r="B79" s="1395">
        <v>71</v>
      </c>
      <c r="C79" s="1467" t="s">
        <v>49</v>
      </c>
      <c r="D79" s="1467" t="s">
        <v>49</v>
      </c>
      <c r="E79" s="1467" t="s">
        <v>91</v>
      </c>
      <c r="F79" s="1468" t="s">
        <v>890</v>
      </c>
      <c r="G79" s="1468" t="s">
        <v>1324</v>
      </c>
      <c r="H79" s="1468" t="s">
        <v>1175</v>
      </c>
      <c r="I79" s="1469" t="str">
        <f t="shared" si="94"/>
        <v>Liabilities - Derivatives - Hedge accounting - Net investment hedge</v>
      </c>
      <c r="J79" s="1469" t="s">
        <v>925</v>
      </c>
      <c r="K79" s="1451"/>
      <c r="L79" s="1447"/>
      <c r="M79" s="1448"/>
      <c r="N79" s="1447"/>
      <c r="O79" s="1448"/>
      <c r="P79" s="2592"/>
      <c r="Q79" s="1370"/>
      <c r="R79" s="2589"/>
      <c r="S79" s="1451"/>
      <c r="T79" s="1447"/>
      <c r="U79" s="1447"/>
      <c r="V79" s="2434"/>
      <c r="W79" s="1370"/>
      <c r="X79" s="2589"/>
      <c r="Y79" s="1370"/>
      <c r="Z79" s="2589"/>
      <c r="AA79" s="1451"/>
      <c r="AB79" s="2582">
        <f t="shared" si="100"/>
        <v>0</v>
      </c>
      <c r="AC79" s="2582">
        <f t="shared" si="101"/>
        <v>0</v>
      </c>
      <c r="AD79" s="2583">
        <f t="shared" si="102"/>
        <v>0</v>
      </c>
      <c r="AE79" s="2584">
        <f t="shared" si="103"/>
        <v>0</v>
      </c>
      <c r="AF79" s="2582">
        <f t="shared" si="104"/>
        <v>0</v>
      </c>
      <c r="AG79" s="2585">
        <f t="shared" si="105"/>
        <v>0</v>
      </c>
      <c r="AH79" s="2584">
        <f t="shared" si="106"/>
        <v>0</v>
      </c>
      <c r="AI79" s="2582">
        <f t="shared" si="107"/>
        <v>0</v>
      </c>
      <c r="AJ79" s="2585">
        <f t="shared" si="108"/>
        <v>0</v>
      </c>
      <c r="AK79" s="1261"/>
      <c r="AL79" s="1453"/>
      <c r="AM79" s="2052"/>
      <c r="AN79" s="2586"/>
      <c r="AO79" s="1448"/>
      <c r="AP79" s="2579"/>
      <c r="AQ79" s="2586"/>
      <c r="AR79" s="1448"/>
      <c r="AS79" s="2588"/>
      <c r="AT79" s="2586"/>
      <c r="AU79" s="1450"/>
      <c r="AV79" s="2588"/>
      <c r="AW79" s="2607"/>
      <c r="AX79" s="1820"/>
      <c r="AY79" s="1819"/>
      <c r="AZ79" s="1261"/>
      <c r="BA79" s="1453"/>
      <c r="BB79" s="2052"/>
      <c r="BC79" s="2586"/>
      <c r="BD79" s="1448"/>
      <c r="BE79" s="2579"/>
      <c r="BF79" s="2586"/>
      <c r="BG79" s="1448"/>
      <c r="BH79" s="2588"/>
      <c r="BI79" s="2586"/>
      <c r="BJ79" s="1450"/>
      <c r="BK79" s="2588"/>
      <c r="BL79" s="2608"/>
      <c r="BM79" s="1820"/>
      <c r="BN79" s="1819"/>
      <c r="BO79" s="1370"/>
      <c r="BP79" s="1447"/>
      <c r="BQ79" s="1448"/>
      <c r="BR79" s="1447"/>
      <c r="BS79" s="1448"/>
      <c r="BT79" s="1452"/>
      <c r="BU79" s="2595"/>
      <c r="BV79" s="1370"/>
      <c r="BW79" s="2588"/>
      <c r="BX79" s="1370"/>
      <c r="BY79" s="1447"/>
      <c r="BZ79" s="1447"/>
      <c r="CA79" s="1449"/>
      <c r="CB79" s="2052"/>
      <c r="CC79" s="1370"/>
      <c r="CD79" s="1447"/>
      <c r="CE79" s="2052"/>
      <c r="CF79" s="1370"/>
      <c r="CG79" s="1447"/>
      <c r="CH79" s="2052"/>
      <c r="CI79" s="1481"/>
      <c r="CJ79" s="2582">
        <f t="shared" si="109"/>
        <v>0</v>
      </c>
      <c r="CK79" s="2582">
        <f t="shared" si="110"/>
        <v>0</v>
      </c>
      <c r="CL79" s="2585">
        <f t="shared" si="111"/>
        <v>0</v>
      </c>
      <c r="CM79" s="2584">
        <f t="shared" si="112"/>
        <v>0</v>
      </c>
      <c r="CN79" s="2582">
        <f t="shared" si="113"/>
        <v>0</v>
      </c>
      <c r="CO79" s="2585">
        <f t="shared" si="114"/>
        <v>0</v>
      </c>
      <c r="CP79" s="2584">
        <f t="shared" si="115"/>
        <v>0</v>
      </c>
      <c r="CQ79" s="2582">
        <f t="shared" si="116"/>
        <v>0</v>
      </c>
      <c r="CR79" s="2585">
        <f t="shared" si="117"/>
        <v>0</v>
      </c>
      <c r="CS79" s="1261"/>
      <c r="CT79" s="1453"/>
      <c r="CU79" s="2052"/>
      <c r="CV79" s="2586"/>
      <c r="CW79" s="1448"/>
      <c r="CX79" s="2579"/>
      <c r="CY79" s="2586"/>
      <c r="CZ79" s="1448"/>
      <c r="DA79" s="2588"/>
      <c r="DB79" s="2586"/>
      <c r="DC79" s="1450"/>
      <c r="DD79" s="2588"/>
      <c r="DE79" s="2610"/>
      <c r="DF79" s="1463"/>
      <c r="DG79" s="2611"/>
      <c r="DH79" s="1261"/>
      <c r="DI79" s="1453"/>
      <c r="DJ79" s="2052"/>
      <c r="DK79" s="2586"/>
      <c r="DL79" s="1448"/>
      <c r="DM79" s="2579"/>
      <c r="DN79" s="2586"/>
      <c r="DO79" s="1448"/>
      <c r="DP79" s="2588"/>
      <c r="DQ79" s="2586"/>
      <c r="DR79" s="1450"/>
      <c r="DS79" s="2588"/>
      <c r="DT79" s="2612"/>
      <c r="DU79" s="1464"/>
      <c r="DV79" s="1465"/>
      <c r="DW79" s="1454">
        <f>CSV_NII!AB79*CSV_NII!AN79+CSV_NII!CJ79*CSV_NII!CV79</f>
        <v>0</v>
      </c>
      <c r="DX79" s="1455">
        <f>CSV_NII!AC79*CSV_NII!AO79+CSV_NII!CK79*CSV_NII!CW79</f>
        <v>0</v>
      </c>
      <c r="DY79" s="1455">
        <f>CSV_NII!AD79*CSV_NII!AP79+CSV_NII!CL79*CSV_NII!CX79</f>
        <v>0</v>
      </c>
      <c r="DZ79" s="1455">
        <f>CSV_NII!AE79*CSV_NII!AQ79+CSV_NII!CM79*CSV_NII!CY79</f>
        <v>0</v>
      </c>
      <c r="EA79" s="1455">
        <f>CSV_NII!AF79*CSV_NII!AR79+CSV_NII!CN79*CSV_NII!CZ79</f>
        <v>0</v>
      </c>
      <c r="EB79" s="1455">
        <f>CSV_NII!AG79*CSV_NII!AS79+CSV_NII!CO79*CSV_NII!DA79</f>
        <v>0</v>
      </c>
      <c r="EC79" s="1455">
        <f>CSV_NII!AH79*CSV_NII!AT79+CSV_NII!CP79*CSV_NII!DB79</f>
        <v>0</v>
      </c>
      <c r="ED79" s="1455">
        <f>CSV_NII!AI79*CSV_NII!AU79+CSV_NII!CQ79*CSV_NII!DC79</f>
        <v>0</v>
      </c>
      <c r="EE79" s="1455">
        <f>CSV_NII!AJ79*CSV_NII!AV79+CSV_NII!CR79*CSV_NII!DD79</f>
        <v>0</v>
      </c>
      <c r="EF79" s="1455" t="e">
        <f>CSV_NII!AK79*((CSV_NII!AW79-CSV_NII!AN79)*(CSV_NII!AB79/(CSV_NII!AB79+(CSV_NII!AC79/CSV_NII!AA79)))+(CSV_NII!AW79-CSV_NII!AO79)*((CSV_NII!AC79/CSV_NII!AA79)/(CSV_NII!AB79+(CSV_NII!AC79/CSV_NII!AA79))))+CSV_NII!CS79*((CSV_NII!DE79-CSV_NII!CV79)*(CSV_NII!CJ79/(CSV_NII!CJ79+(CSV_NII!CK79/CSV_NII!CI79)))+(CSV_NII!DE79-CSV_NII!CW79)*((CSV_NII!CK79/CSV_NII!CI79)/(CSV_NII!CJ79+(CSV_NII!CK79/CSV_NII!CI79))))</f>
        <v>#DIV/0!</v>
      </c>
      <c r="EG79" s="1455" t="e">
        <f>CSV_NII!AL79*((CSV_NII!AX79-CSV_NII!AQ79)*(CSV_NII!AE79/(CSV_NII!AE79+(CSV_NII!AF79/CSV_NII!AA79)))+(CSV_NII!AX79-CSV_NII!AR79)*((CSV_NII!AF79/CSV_NII!AA79)/(CSV_NII!AE79+(CSV_NII!AF79/CSV_NII!AA79))))+CSV_NII!CT79*((CSV_NII!DF79-CSV_NII!CY79)*(CSV_NII!CM79/(CSV_NII!CM79+(CSV_NII!CN79/CSV_NII!CI79)))+(CSV_NII!DF79-CSV_NII!CZ79)*(CSV_NII!CN79/CSV_NII!CI79)/(CSV_NII!CM79+(CSV_NII!CN79/CSV_NII!CI79)))</f>
        <v>#DIV/0!</v>
      </c>
      <c r="EH79" s="1455" t="e">
        <f>CSV_NII!AM79*((CSV_NII!AY79-CSV_NII!AT79)*(CSV_NII!AH79/(CSV_NII!AH79+(CSV_NII!AI79/CSV_NII!AA79)))+(CSV_NII!AY79-CSV_NII!AU79)*((CSV_NII!AI79/CSV_NII!AA79)/(CSV_NII!AH79+(CSV_NII!AI79/CSV_NII!AA79))))+CSV_NII!CU79*((CSV_NII!DG79-CSV_NII!DB79)*(CSV_NII!CP79/(CSV_NII!CP79+(CSV_NII!CQ79/CSV_NII!CI79)))+(CSV_NII!DG79-CSV_NII!DC79)*((CSV_NII!CQ79/CSV_NII!CI79)/(CSV_NII!CP79+(CSV_NII!CQ79/CSV_NII!CI79))))</f>
        <v>#DIV/0!</v>
      </c>
      <c r="EI79" s="1455" t="str">
        <f t="shared" si="118"/>
        <v/>
      </c>
      <c r="EJ79" s="1455" t="str">
        <f t="shared" si="71"/>
        <v/>
      </c>
      <c r="EK79" s="1455" t="str">
        <f t="shared" si="95"/>
        <v/>
      </c>
      <c r="EL79" s="1455">
        <f>CSV_NII!AB79*CSV_NII!BC79+CSV_NII!CJ79*CSV_NII!DK79</f>
        <v>0</v>
      </c>
      <c r="EM79" s="1455">
        <f>CSV_NII!AC79*CSV_NII!BD79+CSV_NII!CK79*CSV_NII!DL79</f>
        <v>0</v>
      </c>
      <c r="EN79" s="1455">
        <f>CSV_NII!AD79*CSV_NII!BE79+CSV_NII!CL79*CSV_NII!DM79</f>
        <v>0</v>
      </c>
      <c r="EO79" s="1455">
        <f>CSV_NII!AE79*CSV_NII!BF79+CSV_NII!CM79*CSV_NII!DN79</f>
        <v>0</v>
      </c>
      <c r="EP79" s="1455">
        <f>CSV_NII!AF79*CSV_NII!BG79+CSV_NII!CN79*CSV_NII!DO79</f>
        <v>0</v>
      </c>
      <c r="EQ79" s="1455">
        <f>CSV_NII!AG79*CSV_NII!BH79+CSV_NII!CO79*CSV_NII!DP79</f>
        <v>0</v>
      </c>
      <c r="ER79" s="1455">
        <f>CSV_NII!AH79*CSV_NII!BI79+CSV_NII!CP79*CSV_NII!DQ79</f>
        <v>0</v>
      </c>
      <c r="ES79" s="1455">
        <f>CSV_NII!AI79*CSV_NII!BJ79+CSV_NII!CQ79*CSV_NII!DR79</f>
        <v>0</v>
      </c>
      <c r="ET79" s="1455">
        <f>CSV_NII!AJ79*CSV_NII!BK79+CSV_NII!CR79*CSV_NII!DS79</f>
        <v>0</v>
      </c>
      <c r="EU79" s="1455" t="e">
        <f>CSV_NII!AZ79*((CSV_NII!BL79-CSV_NII!BC79)*(CSV_NII!AB79/(CSV_NII!AB79+(CSV_NII!AC79/CSV_NII!AA79)))+(CSV_NII!BL79-CSV_NII!BD79)*((CSV_NII!AC79/CSV_NII!AA79)/(CSV_NII!AB79+(CSV_NII!AC79/CSV_NII!AA79))))+CSV_NII!DH79*((CSV_NII!DT79-CSV_NII!DK79)*(CSV_NII!CJ79/(CSV_NII!CJ79+(CSV_NII!CK79/CSV_NII!CI79)))+(CSV_NII!DT79-CSV_NII!DL79)*((CSV_NII!CK79/CSV_NII!CI79)/(CSV_NII!CJ79+(CSV_NII!CK79/CSV_NII!CI79))))</f>
        <v>#DIV/0!</v>
      </c>
      <c r="EV79" s="1455" t="e">
        <f>CSV_NII!BA79*((CSV_NII!BM79-CSV_NII!BF79)*(CSV_NII!AE79/(CSV_NII!AE79+(CSV_NII!AF79/CSV_NII!AA79)))+(CSV_NII!BM79-CSV_NII!BG79)*((CSV_NII!AF79/CSV_NII!AA79)/(CSV_NII!AE79+(CSV_NII!AF79/CSV_NII!AA79))))+CSV_NII!DI79*((CSV_NII!DU79-CSV_NII!DN79)*(CSV_NII!CM79/(CSV_NII!CM79+(CSV_NII!CN79/CSV_NII!CI79)))+(CSV_NII!DU79-CSV_NII!DO79)*((CSV_NII!CN79/CSV_NII!CI79)/(CSV_NII!CM79+(CSV_NII!CN79/CSV_NII!CI79))))</f>
        <v>#DIV/0!</v>
      </c>
      <c r="EW79" s="1455" t="e">
        <f>CSV_NII!BB79*((CSV_NII!BN79-CSV_NII!BI79)*(CSV_NII!AH79/(CSV_NII!AH79+(CSV_NII!AI79/CSV_NII!AA79)))+(CSV_NII!BN79-CSV_NII!BJ79)*((CSV_NII!AI79/CSV_NII!AA79)/(CSV_NII!AH79+(CSV_NII!AI79/CSV_NII!AA79))))+CSV_NII!CU79*((CSV_NII!DG79-CSV_NII!DQ79)*(CSV_NII!CP79/(CSV_NII!CP79+(CSV_NII!CQ79/CSV_NII!CI79)))+(CSV_NII!DG79-CSV_NII!DR79)*((CSV_NII!CQ79/CSV_NII!CI79)/(CSV_NII!CP79+(CSV_NII!CQ79/CSV_NII!CI79))))</f>
        <v>#DIV/0!</v>
      </c>
      <c r="EX79" s="1457" t="str">
        <f t="shared" si="96"/>
        <v/>
      </c>
      <c r="EY79" s="1485" t="str">
        <f t="shared" si="97"/>
        <v/>
      </c>
      <c r="EZ79" s="1486" t="str">
        <f t="shared" si="98"/>
        <v/>
      </c>
    </row>
    <row r="80" spans="2:156" ht="13.5" thickBot="1">
      <c r="B80" s="1395">
        <v>72</v>
      </c>
      <c r="C80" s="1467" t="s">
        <v>49</v>
      </c>
      <c r="D80" s="1467" t="s">
        <v>49</v>
      </c>
      <c r="E80" s="1467" t="s">
        <v>91</v>
      </c>
      <c r="F80" s="1468" t="s">
        <v>890</v>
      </c>
      <c r="G80" s="1468" t="s">
        <v>1324</v>
      </c>
      <c r="H80" s="1468" t="s">
        <v>1175</v>
      </c>
      <c r="I80" s="1469" t="str">
        <f t="shared" si="94"/>
        <v>Liabilities - Derivatives - Hedge accounting - Net investment hedge</v>
      </c>
      <c r="J80" s="1469" t="s">
        <v>82</v>
      </c>
      <c r="K80" s="1466">
        <f>K79</f>
        <v>0</v>
      </c>
      <c r="L80" s="1466">
        <f>L79</f>
        <v>0</v>
      </c>
      <c r="M80" s="1450"/>
      <c r="N80" s="1466">
        <f>N79</f>
        <v>0</v>
      </c>
      <c r="O80" s="1450"/>
      <c r="P80" s="2577">
        <f>P79</f>
        <v>0</v>
      </c>
      <c r="Q80" s="2578">
        <f>Q79</f>
        <v>0</v>
      </c>
      <c r="R80" s="2589"/>
      <c r="S80" s="1466">
        <f>S79</f>
        <v>0</v>
      </c>
      <c r="T80" s="1244">
        <f t="shared" ref="T80:AA80" si="121">T79</f>
        <v>0</v>
      </c>
      <c r="U80" s="1244">
        <f t="shared" si="121"/>
        <v>0</v>
      </c>
      <c r="V80" s="2580">
        <f t="shared" si="121"/>
        <v>0</v>
      </c>
      <c r="W80" s="2578">
        <f t="shared" si="121"/>
        <v>0</v>
      </c>
      <c r="X80" s="2581">
        <f t="shared" si="121"/>
        <v>0</v>
      </c>
      <c r="Y80" s="2578">
        <f t="shared" si="121"/>
        <v>0</v>
      </c>
      <c r="Z80" s="2581">
        <f t="shared" si="121"/>
        <v>0</v>
      </c>
      <c r="AA80" s="1466">
        <f t="shared" si="121"/>
        <v>0</v>
      </c>
      <c r="AB80" s="2582">
        <f t="shared" si="100"/>
        <v>0</v>
      </c>
      <c r="AC80" s="2582">
        <f t="shared" si="101"/>
        <v>0</v>
      </c>
      <c r="AD80" s="2583">
        <f t="shared" si="102"/>
        <v>0</v>
      </c>
      <c r="AE80" s="2584">
        <f t="shared" si="103"/>
        <v>0</v>
      </c>
      <c r="AF80" s="2582">
        <f t="shared" si="104"/>
        <v>0</v>
      </c>
      <c r="AG80" s="2585">
        <f t="shared" si="105"/>
        <v>0</v>
      </c>
      <c r="AH80" s="2584">
        <f t="shared" si="106"/>
        <v>0</v>
      </c>
      <c r="AI80" s="2582">
        <f t="shared" si="107"/>
        <v>0</v>
      </c>
      <c r="AJ80" s="2585">
        <f t="shared" si="108"/>
        <v>0</v>
      </c>
      <c r="AK80" s="1261"/>
      <c r="AL80" s="1453"/>
      <c r="AM80" s="2052"/>
      <c r="AN80" s="2586"/>
      <c r="AO80" s="1447"/>
      <c r="AP80" s="2589"/>
      <c r="AQ80" s="2586"/>
      <c r="AR80" s="1447"/>
      <c r="AS80" s="2589"/>
      <c r="AT80" s="2586"/>
      <c r="AU80" s="1447"/>
      <c r="AV80" s="2589"/>
      <c r="AW80" s="2607"/>
      <c r="AX80" s="1820"/>
      <c r="AY80" s="1819"/>
      <c r="AZ80" s="1261"/>
      <c r="BA80" s="1453"/>
      <c r="BB80" s="2052"/>
      <c r="BC80" s="2586"/>
      <c r="BD80" s="1447"/>
      <c r="BE80" s="2589"/>
      <c r="BF80" s="2586"/>
      <c r="BG80" s="1447"/>
      <c r="BH80" s="2589"/>
      <c r="BI80" s="2586"/>
      <c r="BJ80" s="1447"/>
      <c r="BK80" s="2589"/>
      <c r="BL80" s="2608"/>
      <c r="BM80" s="1820"/>
      <c r="BN80" s="1819"/>
      <c r="BO80" s="2578">
        <f>BO79</f>
        <v>0</v>
      </c>
      <c r="BP80" s="1244">
        <f>BP79</f>
        <v>0</v>
      </c>
      <c r="BQ80" s="1448"/>
      <c r="BR80" s="1244">
        <f>BR79</f>
        <v>0</v>
      </c>
      <c r="BS80" s="1450"/>
      <c r="BT80" s="1822"/>
      <c r="BU80" s="2609"/>
      <c r="BV80" s="2578">
        <f>BV79</f>
        <v>0</v>
      </c>
      <c r="BW80" s="2588"/>
      <c r="BX80" s="1370"/>
      <c r="BY80" s="1244">
        <f>BX80</f>
        <v>0</v>
      </c>
      <c r="BZ80" s="1453"/>
      <c r="CA80" s="1453"/>
      <c r="CB80" s="2589"/>
      <c r="CC80" s="1453"/>
      <c r="CD80" s="1453"/>
      <c r="CE80" s="2589"/>
      <c r="CF80" s="1453"/>
      <c r="CG80" s="1453"/>
      <c r="CH80" s="2589"/>
      <c r="CI80" s="1481"/>
      <c r="CJ80" s="2582">
        <f t="shared" si="109"/>
        <v>0</v>
      </c>
      <c r="CK80" s="2582">
        <f t="shared" si="110"/>
        <v>0</v>
      </c>
      <c r="CL80" s="2585">
        <f t="shared" si="111"/>
        <v>0</v>
      </c>
      <c r="CM80" s="2584">
        <f t="shared" si="112"/>
        <v>0</v>
      </c>
      <c r="CN80" s="2582">
        <f t="shared" si="113"/>
        <v>0</v>
      </c>
      <c r="CO80" s="2585">
        <f t="shared" si="114"/>
        <v>0</v>
      </c>
      <c r="CP80" s="2584">
        <f t="shared" si="115"/>
        <v>0</v>
      </c>
      <c r="CQ80" s="2582">
        <f t="shared" si="116"/>
        <v>0</v>
      </c>
      <c r="CR80" s="2585">
        <f t="shared" si="117"/>
        <v>0</v>
      </c>
      <c r="CS80" s="1261"/>
      <c r="CT80" s="1453"/>
      <c r="CU80" s="2052"/>
      <c r="CV80" s="2586"/>
      <c r="CW80" s="1450"/>
      <c r="CX80" s="2588"/>
      <c r="CY80" s="2586"/>
      <c r="CZ80" s="1450"/>
      <c r="DA80" s="2588"/>
      <c r="DB80" s="2586"/>
      <c r="DC80" s="1450"/>
      <c r="DD80" s="2588"/>
      <c r="DE80" s="2610"/>
      <c r="DF80" s="1463"/>
      <c r="DG80" s="2611"/>
      <c r="DH80" s="1261"/>
      <c r="DI80" s="1453"/>
      <c r="DJ80" s="2052"/>
      <c r="DK80" s="2586"/>
      <c r="DL80" s="1450"/>
      <c r="DM80" s="2588"/>
      <c r="DN80" s="2586"/>
      <c r="DO80" s="1450"/>
      <c r="DP80" s="2588"/>
      <c r="DQ80" s="2586"/>
      <c r="DR80" s="1450"/>
      <c r="DS80" s="2588"/>
      <c r="DT80" s="2612"/>
      <c r="DU80" s="1464"/>
      <c r="DV80" s="1465"/>
      <c r="DW80" s="1456">
        <f>CSV_NII!AB80*CSV_NII!AN80+CSV_NII!CJ80*CSV_NII!CV80</f>
        <v>0</v>
      </c>
      <c r="DX80" s="1457">
        <f>CSV_NII!AC80*CSV_NII!AO80+CSV_NII!CK80*CSV_NII!CW80</f>
        <v>0</v>
      </c>
      <c r="DY80" s="1457">
        <f>CSV_NII!AD80*CSV_NII!AP80+CSV_NII!CL80*CSV_NII!CX80</f>
        <v>0</v>
      </c>
      <c r="DZ80" s="1457">
        <f>CSV_NII!AE80*CSV_NII!AQ80+CSV_NII!CM80*CSV_NII!CY80</f>
        <v>0</v>
      </c>
      <c r="EA80" s="1457">
        <f>CSV_NII!AF80*CSV_NII!AR80+CSV_NII!CN80*CSV_NII!CZ80</f>
        <v>0</v>
      </c>
      <c r="EB80" s="1457">
        <f>CSV_NII!AG80*CSV_NII!AS80+CSV_NII!CO80*CSV_NII!DA80</f>
        <v>0</v>
      </c>
      <c r="EC80" s="1457">
        <f>CSV_NII!AH80*CSV_NII!AT80+CSV_NII!CP80*CSV_NII!DB80</f>
        <v>0</v>
      </c>
      <c r="ED80" s="1457">
        <f>CSV_NII!AI80*CSV_NII!AU80+CSV_NII!CQ80*CSV_NII!DC80</f>
        <v>0</v>
      </c>
      <c r="EE80" s="1457">
        <f>CSV_NII!AJ80*CSV_NII!AV80+CSV_NII!CR80*CSV_NII!DD80</f>
        <v>0</v>
      </c>
      <c r="EF80" s="1457" t="e">
        <f>CSV_NII!AK80*((CSV_NII!AW80-CSV_NII!AN80)*(CSV_NII!AB80/(CSV_NII!AB80+(CSV_NII!AC80/CSV_NII!AA80)))+(CSV_NII!AW80-CSV_NII!AO80)*((CSV_NII!AC80/CSV_NII!AA80)/(CSV_NII!AB80+(CSV_NII!AC80/CSV_NII!AA80))))+CSV_NII!CS80*((CSV_NII!DE80-CSV_NII!CV80)*(CSV_NII!CJ80/(CSV_NII!CJ80+(CSV_NII!CK80/CSV_NII!CI80)))+(CSV_NII!DE80-CSV_NII!CW80)*((CSV_NII!CK80/CSV_NII!CI80)/(CSV_NII!CJ80+(CSV_NII!CK80/CSV_NII!CI80))))</f>
        <v>#DIV/0!</v>
      </c>
      <c r="EG80" s="1457" t="e">
        <f>CSV_NII!AL80*((CSV_NII!AX80-CSV_NII!AQ80)*(CSV_NII!AE80/(CSV_NII!AE80+(CSV_NII!AF80/CSV_NII!AA80)))+(CSV_NII!AX80-CSV_NII!AR80)*((CSV_NII!AF80/CSV_NII!AA80)/(CSV_NII!AE80+(CSV_NII!AF80/CSV_NII!AA80))))+CSV_NII!CT80*((CSV_NII!DF80-CSV_NII!CY80)*(CSV_NII!CM80/(CSV_NII!CM80+(CSV_NII!CN80/CSV_NII!CI80)))+(CSV_NII!DF80-CSV_NII!CZ80)*(CSV_NII!CN80/CSV_NII!CI80)/(CSV_NII!CM80+(CSV_NII!CN80/CSV_NII!CI80)))</f>
        <v>#DIV/0!</v>
      </c>
      <c r="EH80" s="1457" t="e">
        <f>CSV_NII!AM80*((CSV_NII!AY80-CSV_NII!AT80)*(CSV_NII!AH80/(CSV_NII!AH80+(CSV_NII!AI80/CSV_NII!AA80)))+(CSV_NII!AY80-CSV_NII!AU80)*((CSV_NII!AI80/CSV_NII!AA80)/(CSV_NII!AH80+(CSV_NII!AI80/CSV_NII!AA80))))+CSV_NII!CU80*((CSV_NII!DG80-CSV_NII!DB80)*(CSV_NII!CP80/(CSV_NII!CP80+(CSV_NII!CQ80/CSV_NII!CI80)))+(CSV_NII!DG80-CSV_NII!DC80)*((CSV_NII!CQ80/CSV_NII!CI80)/(CSV_NII!CP80+(CSV_NII!CQ80/CSV_NII!CI80))))</f>
        <v>#DIV/0!</v>
      </c>
      <c r="EI80" s="1457" t="str">
        <f t="shared" si="118"/>
        <v/>
      </c>
      <c r="EJ80" s="1457" t="str">
        <f t="shared" si="71"/>
        <v/>
      </c>
      <c r="EK80" s="1457" t="str">
        <f t="shared" si="95"/>
        <v/>
      </c>
      <c r="EL80" s="1457">
        <f>CSV_NII!AB80*CSV_NII!BC80+CSV_NII!CJ80*CSV_NII!DK80</f>
        <v>0</v>
      </c>
      <c r="EM80" s="1457">
        <f>CSV_NII!AC80*CSV_NII!BD80+CSV_NII!CK80*CSV_NII!DL80</f>
        <v>0</v>
      </c>
      <c r="EN80" s="1457">
        <f>CSV_NII!AD80*CSV_NII!BE80+CSV_NII!CL80*CSV_NII!DM80</f>
        <v>0</v>
      </c>
      <c r="EO80" s="1457">
        <f>CSV_NII!AE80*CSV_NII!BF80+CSV_NII!CM80*CSV_NII!DN80</f>
        <v>0</v>
      </c>
      <c r="EP80" s="1457">
        <f>CSV_NII!AF80*CSV_NII!BG80+CSV_NII!CN80*CSV_NII!DO80</f>
        <v>0</v>
      </c>
      <c r="EQ80" s="1457">
        <f>CSV_NII!AG80*CSV_NII!BH80+CSV_NII!CO80*CSV_NII!DP80</f>
        <v>0</v>
      </c>
      <c r="ER80" s="1457">
        <f>CSV_NII!AH80*CSV_NII!BI80+CSV_NII!CP80*CSV_NII!DQ80</f>
        <v>0</v>
      </c>
      <c r="ES80" s="1457">
        <f>CSV_NII!AI80*CSV_NII!BJ80+CSV_NII!CQ80*CSV_NII!DR80</f>
        <v>0</v>
      </c>
      <c r="ET80" s="1457">
        <f>CSV_NII!AJ80*CSV_NII!BK80+CSV_NII!CR80*CSV_NII!DS80</f>
        <v>0</v>
      </c>
      <c r="EU80" s="1457" t="e">
        <f>CSV_NII!AZ80*((CSV_NII!BL80-CSV_NII!BC80)*(CSV_NII!AB80/(CSV_NII!AB80+(CSV_NII!AC80/CSV_NII!AA80)))+(CSV_NII!BL80-CSV_NII!BD80)*((CSV_NII!AC80/CSV_NII!AA80)/(CSV_NII!AB80+(CSV_NII!AC80/CSV_NII!AA80))))+CSV_NII!DH80*((CSV_NII!DT80-CSV_NII!DK80)*(CSV_NII!CJ80/(CSV_NII!CJ80+(CSV_NII!CK80/CSV_NII!CI80)))+(CSV_NII!DT80-CSV_NII!DL80)*((CSV_NII!CK80/CSV_NII!CI80)/(CSV_NII!CJ80+(CSV_NII!CK80/CSV_NII!CI80))))</f>
        <v>#DIV/0!</v>
      </c>
      <c r="EV80" s="1457" t="e">
        <f>CSV_NII!BA80*((CSV_NII!BM80-CSV_NII!BF80)*(CSV_NII!AE80/(CSV_NII!AE80+(CSV_NII!AF80/CSV_NII!AA80)))+(CSV_NII!BM80-CSV_NII!BG80)*((CSV_NII!AF80/CSV_NII!AA80)/(CSV_NII!AE80+(CSV_NII!AF80/CSV_NII!AA80))))+CSV_NII!DI80*((CSV_NII!DU80-CSV_NII!DN80)*(CSV_NII!CM80/(CSV_NII!CM80+(CSV_NII!CN80/CSV_NII!CI80)))+(CSV_NII!DU80-CSV_NII!DO80)*((CSV_NII!CN80/CSV_NII!CI80)/(CSV_NII!CM80+(CSV_NII!CN80/CSV_NII!CI80))))</f>
        <v>#DIV/0!</v>
      </c>
      <c r="EW80" s="1457" t="e">
        <f>CSV_NII!BB80*((CSV_NII!BN80-CSV_NII!BI80)*(CSV_NII!AH80/(CSV_NII!AH80+(CSV_NII!AI80/CSV_NII!AA80)))+(CSV_NII!BN80-CSV_NII!BJ80)*((CSV_NII!AI80/CSV_NII!AA80)/(CSV_NII!AH80+(CSV_NII!AI80/CSV_NII!AA80))))+CSV_NII!CU80*((CSV_NII!DG80-CSV_NII!DQ80)*(CSV_NII!CP80/(CSV_NII!CP80+(CSV_NII!CQ80/CSV_NII!CI80)))+(CSV_NII!DG80-CSV_NII!DR80)*((CSV_NII!CQ80/CSV_NII!CI80)/(CSV_NII!CP80+(CSV_NII!CQ80/CSV_NII!CI80))))</f>
        <v>#DIV/0!</v>
      </c>
      <c r="EX80" s="1457" t="str">
        <f t="shared" si="96"/>
        <v/>
      </c>
      <c r="EY80" s="1485" t="str">
        <f t="shared" si="97"/>
        <v/>
      </c>
      <c r="EZ80" s="1486" t="str">
        <f t="shared" si="98"/>
        <v/>
      </c>
    </row>
    <row r="81" spans="2:156" ht="12" customHeight="1">
      <c r="B81" s="1395">
        <v>73</v>
      </c>
      <c r="C81" s="1467" t="s">
        <v>49</v>
      </c>
      <c r="D81" s="1467" t="s">
        <v>49</v>
      </c>
      <c r="E81" s="1467" t="s">
        <v>91</v>
      </c>
      <c r="F81" s="1468" t="s">
        <v>890</v>
      </c>
      <c r="G81" s="1468" t="s">
        <v>1176</v>
      </c>
      <c r="H81" s="1468"/>
      <c r="I81" s="1469" t="str">
        <f t="shared" si="94"/>
        <v>Liabilities - Derivatives - Not used for hedge accounting</v>
      </c>
      <c r="J81" s="1469" t="s">
        <v>925</v>
      </c>
      <c r="K81" s="1451"/>
      <c r="L81" s="1447"/>
      <c r="M81" s="1448"/>
      <c r="N81" s="1447"/>
      <c r="O81" s="1448"/>
      <c r="P81" s="2592"/>
      <c r="Q81" s="1370"/>
      <c r="R81" s="2589"/>
      <c r="S81" s="1451"/>
      <c r="T81" s="1447"/>
      <c r="U81" s="1447"/>
      <c r="V81" s="2434"/>
      <c r="W81" s="1370"/>
      <c r="X81" s="2589"/>
      <c r="Y81" s="1370"/>
      <c r="Z81" s="2589"/>
      <c r="AA81" s="1451"/>
      <c r="AB81" s="2582">
        <f t="shared" si="100"/>
        <v>0</v>
      </c>
      <c r="AC81" s="2582">
        <f t="shared" si="101"/>
        <v>0</v>
      </c>
      <c r="AD81" s="2583">
        <f t="shared" si="102"/>
        <v>0</v>
      </c>
      <c r="AE81" s="2584">
        <f t="shared" si="103"/>
        <v>0</v>
      </c>
      <c r="AF81" s="2582">
        <f t="shared" si="104"/>
        <v>0</v>
      </c>
      <c r="AG81" s="2585">
        <f t="shared" si="105"/>
        <v>0</v>
      </c>
      <c r="AH81" s="2584">
        <f t="shared" si="106"/>
        <v>0</v>
      </c>
      <c r="AI81" s="2582">
        <f t="shared" si="107"/>
        <v>0</v>
      </c>
      <c r="AJ81" s="2585">
        <f t="shared" si="108"/>
        <v>0</v>
      </c>
      <c r="AK81" s="1261"/>
      <c r="AL81" s="1453"/>
      <c r="AM81" s="2052"/>
      <c r="AN81" s="2586"/>
      <c r="AO81" s="1448"/>
      <c r="AP81" s="2579"/>
      <c r="AQ81" s="2586"/>
      <c r="AR81" s="1448"/>
      <c r="AS81" s="2588"/>
      <c r="AT81" s="2586"/>
      <c r="AU81" s="1450"/>
      <c r="AV81" s="2588"/>
      <c r="AW81" s="2607"/>
      <c r="AX81" s="1820"/>
      <c r="AY81" s="1819"/>
      <c r="AZ81" s="1261"/>
      <c r="BA81" s="1453"/>
      <c r="BB81" s="2052"/>
      <c r="BC81" s="2586"/>
      <c r="BD81" s="1448"/>
      <c r="BE81" s="2579"/>
      <c r="BF81" s="2586"/>
      <c r="BG81" s="1448"/>
      <c r="BH81" s="2588"/>
      <c r="BI81" s="2586"/>
      <c r="BJ81" s="1450"/>
      <c r="BK81" s="2588"/>
      <c r="BL81" s="2608"/>
      <c r="BM81" s="1820"/>
      <c r="BN81" s="1819"/>
      <c r="BO81" s="1370"/>
      <c r="BP81" s="1447"/>
      <c r="BQ81" s="1448"/>
      <c r="BR81" s="1447"/>
      <c r="BS81" s="1448"/>
      <c r="BT81" s="1452"/>
      <c r="BU81" s="2595"/>
      <c r="BV81" s="1370"/>
      <c r="BW81" s="2588"/>
      <c r="BX81" s="1370"/>
      <c r="BY81" s="1447"/>
      <c r="BZ81" s="1447"/>
      <c r="CA81" s="1449"/>
      <c r="CB81" s="2052"/>
      <c r="CC81" s="1370"/>
      <c r="CD81" s="1447"/>
      <c r="CE81" s="2052"/>
      <c r="CF81" s="1370"/>
      <c r="CG81" s="1447"/>
      <c r="CH81" s="2052"/>
      <c r="CI81" s="1481"/>
      <c r="CJ81" s="2582">
        <f t="shared" si="109"/>
        <v>0</v>
      </c>
      <c r="CK81" s="2582">
        <f t="shared" si="110"/>
        <v>0</v>
      </c>
      <c r="CL81" s="2585">
        <f t="shared" si="111"/>
        <v>0</v>
      </c>
      <c r="CM81" s="2584">
        <f t="shared" si="112"/>
        <v>0</v>
      </c>
      <c r="CN81" s="2582">
        <f t="shared" si="113"/>
        <v>0</v>
      </c>
      <c r="CO81" s="2585">
        <f t="shared" si="114"/>
        <v>0</v>
      </c>
      <c r="CP81" s="2584">
        <f t="shared" si="115"/>
        <v>0</v>
      </c>
      <c r="CQ81" s="2582">
        <f t="shared" si="116"/>
        <v>0</v>
      </c>
      <c r="CR81" s="2585">
        <f t="shared" si="117"/>
        <v>0</v>
      </c>
      <c r="CS81" s="1261"/>
      <c r="CT81" s="1453"/>
      <c r="CU81" s="2052"/>
      <c r="CV81" s="2586"/>
      <c r="CW81" s="1448"/>
      <c r="CX81" s="2579"/>
      <c r="CY81" s="2586"/>
      <c r="CZ81" s="1448"/>
      <c r="DA81" s="2588"/>
      <c r="DB81" s="2586"/>
      <c r="DC81" s="1450"/>
      <c r="DD81" s="2588"/>
      <c r="DE81" s="2610"/>
      <c r="DF81" s="1463"/>
      <c r="DG81" s="2611"/>
      <c r="DH81" s="1261"/>
      <c r="DI81" s="1453"/>
      <c r="DJ81" s="2052"/>
      <c r="DK81" s="2586"/>
      <c r="DL81" s="1448"/>
      <c r="DM81" s="2579"/>
      <c r="DN81" s="2586"/>
      <c r="DO81" s="1448"/>
      <c r="DP81" s="2588"/>
      <c r="DQ81" s="2586"/>
      <c r="DR81" s="1450"/>
      <c r="DS81" s="2588"/>
      <c r="DT81" s="2612"/>
      <c r="DU81" s="1464"/>
      <c r="DV81" s="1465"/>
      <c r="DW81" s="1454">
        <f>CSV_NII!AB81*CSV_NII!AN81+CSV_NII!CJ81*CSV_NII!CV81</f>
        <v>0</v>
      </c>
      <c r="DX81" s="1455">
        <f>CSV_NII!AC81*CSV_NII!AO81+CSV_NII!CK81*CSV_NII!CW81</f>
        <v>0</v>
      </c>
      <c r="DY81" s="1455">
        <f>CSV_NII!AD81*CSV_NII!AP81+CSV_NII!CL81*CSV_NII!CX81</f>
        <v>0</v>
      </c>
      <c r="DZ81" s="1455">
        <f>CSV_NII!AE81*CSV_NII!AQ81+CSV_NII!CM81*CSV_NII!CY81</f>
        <v>0</v>
      </c>
      <c r="EA81" s="1455">
        <f>CSV_NII!AF81*CSV_NII!AR81+CSV_NII!CN81*CSV_NII!CZ81</f>
        <v>0</v>
      </c>
      <c r="EB81" s="1455">
        <f>CSV_NII!AG81*CSV_NII!AS81+CSV_NII!CO81*CSV_NII!DA81</f>
        <v>0</v>
      </c>
      <c r="EC81" s="1455">
        <f>CSV_NII!AH81*CSV_NII!AT81+CSV_NII!CP81*CSV_NII!DB81</f>
        <v>0</v>
      </c>
      <c r="ED81" s="1455">
        <f>CSV_NII!AI81*CSV_NII!AU81+CSV_NII!CQ81*CSV_NII!DC81</f>
        <v>0</v>
      </c>
      <c r="EE81" s="1455">
        <f>CSV_NII!AJ81*CSV_NII!AV81+CSV_NII!CR81*CSV_NII!DD81</f>
        <v>0</v>
      </c>
      <c r="EF81" s="1455" t="e">
        <f>CSV_NII!AK81*((CSV_NII!AW81-CSV_NII!AN81)*(CSV_NII!AB81/(CSV_NII!AB81+(CSV_NII!AC81/CSV_NII!AA81)))+(CSV_NII!AW81-CSV_NII!AO81)*((CSV_NII!AC81/CSV_NII!AA81)/(CSV_NII!AB81+(CSV_NII!AC81/CSV_NII!AA81))))+CSV_NII!CS81*((CSV_NII!DE81-CSV_NII!CV81)*(CSV_NII!CJ81/(CSV_NII!CJ81+(CSV_NII!CK81/CSV_NII!CI81)))+(CSV_NII!DE81-CSV_NII!CW81)*((CSV_NII!CK81/CSV_NII!CI81)/(CSV_NII!CJ81+(CSV_NII!CK81/CSV_NII!CI81))))</f>
        <v>#DIV/0!</v>
      </c>
      <c r="EG81" s="1455" t="e">
        <f>CSV_NII!AL81*((CSV_NII!AX81-CSV_NII!AQ81)*(CSV_NII!AE81/(CSV_NII!AE81+(CSV_NII!AF81/CSV_NII!AA81)))+(CSV_NII!AX81-CSV_NII!AR81)*((CSV_NII!AF81/CSV_NII!AA81)/(CSV_NII!AE81+(CSV_NII!AF81/CSV_NII!AA81))))+CSV_NII!CT81*((CSV_NII!DF81-CSV_NII!CY81)*(CSV_NII!CM81/(CSV_NII!CM81+(CSV_NII!CN81/CSV_NII!CI81)))+(CSV_NII!DF81-CSV_NII!CZ81)*(CSV_NII!CN81/CSV_NII!CI81)/(CSV_NII!CM81+(CSV_NII!CN81/CSV_NII!CI81)))</f>
        <v>#DIV/0!</v>
      </c>
      <c r="EH81" s="1455" t="e">
        <f>CSV_NII!AM81*((CSV_NII!AY81-CSV_NII!AT81)*(CSV_NII!AH81/(CSV_NII!AH81+(CSV_NII!AI81/CSV_NII!AA81)))+(CSV_NII!AY81-CSV_NII!AU81)*((CSV_NII!AI81/CSV_NII!AA81)/(CSV_NII!AH81+(CSV_NII!AI81/CSV_NII!AA81))))+CSV_NII!CU81*((CSV_NII!DG81-CSV_NII!DB81)*(CSV_NII!CP81/(CSV_NII!CP81+(CSV_NII!CQ81/CSV_NII!CI81)))+(CSV_NII!DG81-CSV_NII!DC81)*((CSV_NII!CQ81/CSV_NII!CI81)/(CSV_NII!CP81+(CSV_NII!CQ81/CSV_NII!CI81))))</f>
        <v>#DIV/0!</v>
      </c>
      <c r="EI81" s="1455" t="str">
        <f t="shared" si="118"/>
        <v/>
      </c>
      <c r="EJ81" s="1455" t="str">
        <f t="shared" si="71"/>
        <v/>
      </c>
      <c r="EK81" s="1455" t="str">
        <f t="shared" si="95"/>
        <v/>
      </c>
      <c r="EL81" s="1455">
        <f>CSV_NII!AB81*CSV_NII!BC81+CSV_NII!CJ81*CSV_NII!DK81</f>
        <v>0</v>
      </c>
      <c r="EM81" s="1455">
        <f>CSV_NII!AC81*CSV_NII!BD81+CSV_NII!CK81*CSV_NII!DL81</f>
        <v>0</v>
      </c>
      <c r="EN81" s="1455">
        <f>CSV_NII!AD81*CSV_NII!BE81+CSV_NII!CL81*CSV_NII!DM81</f>
        <v>0</v>
      </c>
      <c r="EO81" s="1455">
        <f>CSV_NII!AE81*CSV_NII!BF81+CSV_NII!CM81*CSV_NII!DN81</f>
        <v>0</v>
      </c>
      <c r="EP81" s="1455">
        <f>CSV_NII!AF81*CSV_NII!BG81+CSV_NII!CN81*CSV_NII!DO81</f>
        <v>0</v>
      </c>
      <c r="EQ81" s="1455">
        <f>CSV_NII!AG81*CSV_NII!BH81+CSV_NII!CO81*CSV_NII!DP81</f>
        <v>0</v>
      </c>
      <c r="ER81" s="1455">
        <f>CSV_NII!AH81*CSV_NII!BI81+CSV_NII!CP81*CSV_NII!DQ81</f>
        <v>0</v>
      </c>
      <c r="ES81" s="1455">
        <f>CSV_NII!AI81*CSV_NII!BJ81+CSV_NII!CQ81*CSV_NII!DR81</f>
        <v>0</v>
      </c>
      <c r="ET81" s="1455">
        <f>CSV_NII!AJ81*CSV_NII!BK81+CSV_NII!CR81*CSV_NII!DS81</f>
        <v>0</v>
      </c>
      <c r="EU81" s="1455" t="e">
        <f>CSV_NII!AZ81*((CSV_NII!BL81-CSV_NII!BC81)*(CSV_NII!AB81/(CSV_NII!AB81+(CSV_NII!AC81/CSV_NII!AA81)))+(CSV_NII!BL81-CSV_NII!BD81)*((CSV_NII!AC81/CSV_NII!AA81)/(CSV_NII!AB81+(CSV_NII!AC81/CSV_NII!AA81))))+CSV_NII!DH81*((CSV_NII!DT81-CSV_NII!DK81)*(CSV_NII!CJ81/(CSV_NII!CJ81+(CSV_NII!CK81/CSV_NII!CI81)))+(CSV_NII!DT81-CSV_NII!DL81)*((CSV_NII!CK81/CSV_NII!CI81)/(CSV_NII!CJ81+(CSV_NII!CK81/CSV_NII!CI81))))</f>
        <v>#DIV/0!</v>
      </c>
      <c r="EV81" s="1455" t="e">
        <f>CSV_NII!BA81*((CSV_NII!BM81-CSV_NII!BF81)*(CSV_NII!AE81/(CSV_NII!AE81+(CSV_NII!AF81/CSV_NII!AA81)))+(CSV_NII!BM81-CSV_NII!BG81)*((CSV_NII!AF81/CSV_NII!AA81)/(CSV_NII!AE81+(CSV_NII!AF81/CSV_NII!AA81))))+CSV_NII!DI81*((CSV_NII!DU81-CSV_NII!DN81)*(CSV_NII!CM81/(CSV_NII!CM81+(CSV_NII!CN81/CSV_NII!CI81)))+(CSV_NII!DU81-CSV_NII!DO81)*((CSV_NII!CN81/CSV_NII!CI81)/(CSV_NII!CM81+(CSV_NII!CN81/CSV_NII!CI81))))</f>
        <v>#DIV/0!</v>
      </c>
      <c r="EW81" s="1455" t="e">
        <f>CSV_NII!BB81*((CSV_NII!BN81-CSV_NII!BI81)*(CSV_NII!AH81/(CSV_NII!AH81+(CSV_NII!AI81/CSV_NII!AA81)))+(CSV_NII!BN81-CSV_NII!BJ81)*((CSV_NII!AI81/CSV_NII!AA81)/(CSV_NII!AH81+(CSV_NII!AI81/CSV_NII!AA81))))+CSV_NII!CU81*((CSV_NII!DG81-CSV_NII!DQ81)*(CSV_NII!CP81/(CSV_NII!CP81+(CSV_NII!CQ81/CSV_NII!CI81)))+(CSV_NII!DG81-CSV_NII!DR81)*((CSV_NII!CQ81/CSV_NII!CI81)/(CSV_NII!CP81+(CSV_NII!CQ81/CSV_NII!CI81))))</f>
        <v>#DIV/0!</v>
      </c>
      <c r="EX81" s="1457" t="str">
        <f t="shared" si="96"/>
        <v/>
      </c>
      <c r="EY81" s="1485" t="str">
        <f t="shared" si="97"/>
        <v/>
      </c>
      <c r="EZ81" s="1486" t="str">
        <f t="shared" si="98"/>
        <v/>
      </c>
    </row>
    <row r="82" spans="2:156" ht="13.5" thickBot="1">
      <c r="B82" s="1584">
        <v>74</v>
      </c>
      <c r="C82" s="1470" t="s">
        <v>49</v>
      </c>
      <c r="D82" s="1470" t="s">
        <v>49</v>
      </c>
      <c r="E82" s="1470" t="s">
        <v>91</v>
      </c>
      <c r="F82" s="1471" t="s">
        <v>890</v>
      </c>
      <c r="G82" s="1471" t="s">
        <v>1176</v>
      </c>
      <c r="H82" s="1471"/>
      <c r="I82" s="1472" t="str">
        <f t="shared" si="94"/>
        <v>Liabilities - Derivatives - Not used for hedge accounting</v>
      </c>
      <c r="J82" s="1472" t="s">
        <v>82</v>
      </c>
      <c r="K82" s="1466">
        <f>K81</f>
        <v>0</v>
      </c>
      <c r="L82" s="1466">
        <f>L81</f>
        <v>0</v>
      </c>
      <c r="M82" s="1450"/>
      <c r="N82" s="1466">
        <f>N81</f>
        <v>0</v>
      </c>
      <c r="O82" s="1450"/>
      <c r="P82" s="2577">
        <f>P81</f>
        <v>0</v>
      </c>
      <c r="Q82" s="2578">
        <f>Q81</f>
        <v>0</v>
      </c>
      <c r="R82" s="2589"/>
      <c r="S82" s="1466">
        <f>S81</f>
        <v>0</v>
      </c>
      <c r="T82" s="1244">
        <f t="shared" ref="T82:AA82" si="122">T81</f>
        <v>0</v>
      </c>
      <c r="U82" s="1244">
        <f t="shared" si="122"/>
        <v>0</v>
      </c>
      <c r="V82" s="2580">
        <f t="shared" si="122"/>
        <v>0</v>
      </c>
      <c r="W82" s="2578">
        <f t="shared" si="122"/>
        <v>0</v>
      </c>
      <c r="X82" s="2581">
        <f t="shared" si="122"/>
        <v>0</v>
      </c>
      <c r="Y82" s="2578">
        <f t="shared" si="122"/>
        <v>0</v>
      </c>
      <c r="Z82" s="2581">
        <f t="shared" si="122"/>
        <v>0</v>
      </c>
      <c r="AA82" s="1466">
        <f t="shared" si="122"/>
        <v>0</v>
      </c>
      <c r="AB82" s="2582">
        <f t="shared" si="100"/>
        <v>0</v>
      </c>
      <c r="AC82" s="2582">
        <f t="shared" si="101"/>
        <v>0</v>
      </c>
      <c r="AD82" s="2583">
        <f t="shared" si="102"/>
        <v>0</v>
      </c>
      <c r="AE82" s="2584">
        <f t="shared" si="103"/>
        <v>0</v>
      </c>
      <c r="AF82" s="2582">
        <f t="shared" si="104"/>
        <v>0</v>
      </c>
      <c r="AG82" s="2585">
        <f t="shared" si="105"/>
        <v>0</v>
      </c>
      <c r="AH82" s="2584">
        <f t="shared" si="106"/>
        <v>0</v>
      </c>
      <c r="AI82" s="2582">
        <f t="shared" si="107"/>
        <v>0</v>
      </c>
      <c r="AJ82" s="2585">
        <f t="shared" si="108"/>
        <v>0</v>
      </c>
      <c r="AK82" s="1261"/>
      <c r="AL82" s="1453"/>
      <c r="AM82" s="2052"/>
      <c r="AN82" s="2586"/>
      <c r="AO82" s="1447"/>
      <c r="AP82" s="2589"/>
      <c r="AQ82" s="2586"/>
      <c r="AR82" s="1447"/>
      <c r="AS82" s="2589"/>
      <c r="AT82" s="2586"/>
      <c r="AU82" s="1447"/>
      <c r="AV82" s="2589"/>
      <c r="AW82" s="2607"/>
      <c r="AX82" s="1820"/>
      <c r="AY82" s="1819"/>
      <c r="AZ82" s="1261"/>
      <c r="BA82" s="1453"/>
      <c r="BB82" s="2052"/>
      <c r="BC82" s="2586"/>
      <c r="BD82" s="1447"/>
      <c r="BE82" s="2589"/>
      <c r="BF82" s="2586"/>
      <c r="BG82" s="1447"/>
      <c r="BH82" s="2589"/>
      <c r="BI82" s="2586"/>
      <c r="BJ82" s="1447"/>
      <c r="BK82" s="2589"/>
      <c r="BL82" s="2608"/>
      <c r="BM82" s="1820"/>
      <c r="BN82" s="1819"/>
      <c r="BO82" s="2578">
        <f>BO81</f>
        <v>0</v>
      </c>
      <c r="BP82" s="1244">
        <f>BP81</f>
        <v>0</v>
      </c>
      <c r="BQ82" s="1448"/>
      <c r="BR82" s="1244">
        <f>BR81</f>
        <v>0</v>
      </c>
      <c r="BS82" s="1450"/>
      <c r="BT82" s="1822"/>
      <c r="BU82" s="2609"/>
      <c r="BV82" s="2578">
        <f>BV81</f>
        <v>0</v>
      </c>
      <c r="BW82" s="2588"/>
      <c r="BX82" s="1370"/>
      <c r="BY82" s="1244">
        <f>BX82</f>
        <v>0</v>
      </c>
      <c r="BZ82" s="1453"/>
      <c r="CA82" s="1453"/>
      <c r="CB82" s="2589"/>
      <c r="CC82" s="1453"/>
      <c r="CD82" s="1453"/>
      <c r="CE82" s="2589"/>
      <c r="CF82" s="1453"/>
      <c r="CG82" s="1453"/>
      <c r="CH82" s="2589"/>
      <c r="CI82" s="1481"/>
      <c r="CJ82" s="2582">
        <f t="shared" si="109"/>
        <v>0</v>
      </c>
      <c r="CK82" s="2582">
        <f t="shared" si="110"/>
        <v>0</v>
      </c>
      <c r="CL82" s="2585">
        <f t="shared" si="111"/>
        <v>0</v>
      </c>
      <c r="CM82" s="2584">
        <f t="shared" si="112"/>
        <v>0</v>
      </c>
      <c r="CN82" s="2582">
        <f t="shared" si="113"/>
        <v>0</v>
      </c>
      <c r="CO82" s="2585">
        <f t="shared" si="114"/>
        <v>0</v>
      </c>
      <c r="CP82" s="2584">
        <f t="shared" si="115"/>
        <v>0</v>
      </c>
      <c r="CQ82" s="2582">
        <f t="shared" si="116"/>
        <v>0</v>
      </c>
      <c r="CR82" s="2585">
        <f t="shared" si="117"/>
        <v>0</v>
      </c>
      <c r="CS82" s="1261"/>
      <c r="CT82" s="1453"/>
      <c r="CU82" s="2052"/>
      <c r="CV82" s="2586"/>
      <c r="CW82" s="1450"/>
      <c r="CX82" s="2588"/>
      <c r="CY82" s="2586"/>
      <c r="CZ82" s="1450"/>
      <c r="DA82" s="2588"/>
      <c r="DB82" s="2586"/>
      <c r="DC82" s="1450"/>
      <c r="DD82" s="2588"/>
      <c r="DE82" s="2610"/>
      <c r="DF82" s="1463"/>
      <c r="DG82" s="2611"/>
      <c r="DH82" s="1261"/>
      <c r="DI82" s="1453"/>
      <c r="DJ82" s="2052"/>
      <c r="DK82" s="2586"/>
      <c r="DL82" s="1450"/>
      <c r="DM82" s="2588"/>
      <c r="DN82" s="2586"/>
      <c r="DO82" s="1450"/>
      <c r="DP82" s="2588"/>
      <c r="DQ82" s="2586"/>
      <c r="DR82" s="1450"/>
      <c r="DS82" s="2588"/>
      <c r="DT82" s="2612"/>
      <c r="DU82" s="1464"/>
      <c r="DV82" s="1465"/>
      <c r="DW82" s="1456">
        <f>CSV_NII!AB82*CSV_NII!AN82+CSV_NII!CJ82*CSV_NII!CV82</f>
        <v>0</v>
      </c>
      <c r="DX82" s="1457">
        <f>CSV_NII!AC82*CSV_NII!AO82+CSV_NII!CK82*CSV_NII!CW82</f>
        <v>0</v>
      </c>
      <c r="DY82" s="1457">
        <f>CSV_NII!AD82*CSV_NII!AP82+CSV_NII!CL82*CSV_NII!CX82</f>
        <v>0</v>
      </c>
      <c r="DZ82" s="1457">
        <f>CSV_NII!AE82*CSV_NII!AQ82+CSV_NII!CM82*CSV_NII!CY82</f>
        <v>0</v>
      </c>
      <c r="EA82" s="1457">
        <f>CSV_NII!AF82*CSV_NII!AR82+CSV_NII!CN82*CSV_NII!CZ82</f>
        <v>0</v>
      </c>
      <c r="EB82" s="1457">
        <f>CSV_NII!AG82*CSV_NII!AS82+CSV_NII!CO82*CSV_NII!DA82</f>
        <v>0</v>
      </c>
      <c r="EC82" s="1457">
        <f>CSV_NII!AH82*CSV_NII!AT82+CSV_NII!CP82*CSV_NII!DB82</f>
        <v>0</v>
      </c>
      <c r="ED82" s="1457">
        <f>CSV_NII!AI82*CSV_NII!AU82+CSV_NII!CQ82*CSV_NII!DC82</f>
        <v>0</v>
      </c>
      <c r="EE82" s="1457">
        <f>CSV_NII!AJ82*CSV_NII!AV82+CSV_NII!CR82*CSV_NII!DD82</f>
        <v>0</v>
      </c>
      <c r="EF82" s="1457" t="e">
        <f>CSV_NII!AK82*((CSV_NII!AW82-CSV_NII!AN82)*(CSV_NII!AB82/(CSV_NII!AB82+(CSV_NII!AC82/CSV_NII!AA82)))+(CSV_NII!AW82-CSV_NII!AO82)*((CSV_NII!AC82/CSV_NII!AA82)/(CSV_NII!AB82+(CSV_NII!AC82/CSV_NII!AA82))))+CSV_NII!CS82*((CSV_NII!DE82-CSV_NII!CV82)*(CSV_NII!CJ82/(CSV_NII!CJ82+(CSV_NII!CK82/CSV_NII!CI82)))+(CSV_NII!DE82-CSV_NII!CW82)*((CSV_NII!CK82/CSV_NII!CI82)/(CSV_NII!CJ82+(CSV_NII!CK82/CSV_NII!CI82))))</f>
        <v>#DIV/0!</v>
      </c>
      <c r="EG82" s="1457" t="e">
        <f>CSV_NII!AL82*((CSV_NII!AX82-CSV_NII!AQ82)*(CSV_NII!AE82/(CSV_NII!AE82+(CSV_NII!AF82/CSV_NII!AA82)))+(CSV_NII!AX82-CSV_NII!AR82)*((CSV_NII!AF82/CSV_NII!AA82)/(CSV_NII!AE82+(CSV_NII!AF82/CSV_NII!AA82))))+CSV_NII!CT82*((CSV_NII!DF82-CSV_NII!CY82)*(CSV_NII!CM82/(CSV_NII!CM82+(CSV_NII!CN82/CSV_NII!CI82)))+(CSV_NII!DF82-CSV_NII!CZ82)*(CSV_NII!CN82/CSV_NII!CI82)/(CSV_NII!CM82+(CSV_NII!CN82/CSV_NII!CI82)))</f>
        <v>#DIV/0!</v>
      </c>
      <c r="EH82" s="1457" t="e">
        <f>CSV_NII!AM82*((CSV_NII!AY82-CSV_NII!AT82)*(CSV_NII!AH82/(CSV_NII!AH82+(CSV_NII!AI82/CSV_NII!AA82)))+(CSV_NII!AY82-CSV_NII!AU82)*((CSV_NII!AI82/CSV_NII!AA82)/(CSV_NII!AH82+(CSV_NII!AI82/CSV_NII!AA82))))+CSV_NII!CU82*((CSV_NII!DG82-CSV_NII!DB82)*(CSV_NII!CP82/(CSV_NII!CP82+(CSV_NII!CQ82/CSV_NII!CI82)))+(CSV_NII!DG82-CSV_NII!DC82)*((CSV_NII!CQ82/CSV_NII!CI82)/(CSV_NII!CP82+(CSV_NII!CQ82/CSV_NII!CI82))))</f>
        <v>#DIV/0!</v>
      </c>
      <c r="EI82" s="1457" t="str">
        <f t="shared" si="118"/>
        <v/>
      </c>
      <c r="EJ82" s="1457" t="str">
        <f t="shared" si="71"/>
        <v/>
      </c>
      <c r="EK82" s="1457" t="str">
        <f t="shared" si="95"/>
        <v/>
      </c>
      <c r="EL82" s="1457">
        <f>CSV_NII!AB82*CSV_NII!BC82+CSV_NII!CJ82*CSV_NII!DK82</f>
        <v>0</v>
      </c>
      <c r="EM82" s="1457">
        <f>CSV_NII!AC82*CSV_NII!BD82+CSV_NII!CK82*CSV_NII!DL82</f>
        <v>0</v>
      </c>
      <c r="EN82" s="1457">
        <f>CSV_NII!AD82*CSV_NII!BE82+CSV_NII!CL82*CSV_NII!DM82</f>
        <v>0</v>
      </c>
      <c r="EO82" s="1457">
        <f>CSV_NII!AE82*CSV_NII!BF82+CSV_NII!CM82*CSV_NII!DN82</f>
        <v>0</v>
      </c>
      <c r="EP82" s="1457">
        <f>CSV_NII!AF82*CSV_NII!BG82+CSV_NII!CN82*CSV_NII!DO82</f>
        <v>0</v>
      </c>
      <c r="EQ82" s="1457">
        <f>CSV_NII!AG82*CSV_NII!BH82+CSV_NII!CO82*CSV_NII!DP82</f>
        <v>0</v>
      </c>
      <c r="ER82" s="1457">
        <f>CSV_NII!AH82*CSV_NII!BI82+CSV_NII!CP82*CSV_NII!DQ82</f>
        <v>0</v>
      </c>
      <c r="ES82" s="1457">
        <f>CSV_NII!AI82*CSV_NII!BJ82+CSV_NII!CQ82*CSV_NII!DR82</f>
        <v>0</v>
      </c>
      <c r="ET82" s="1457">
        <f>CSV_NII!AJ82*CSV_NII!BK82+CSV_NII!CR82*CSV_NII!DS82</f>
        <v>0</v>
      </c>
      <c r="EU82" s="1457" t="e">
        <f>CSV_NII!AZ82*((CSV_NII!BL82-CSV_NII!BC82)*(CSV_NII!AB82/(CSV_NII!AB82+(CSV_NII!AC82/CSV_NII!AA82)))+(CSV_NII!BL82-CSV_NII!BD82)*((CSV_NII!AC82/CSV_NII!AA82)/(CSV_NII!AB82+(CSV_NII!AC82/CSV_NII!AA82))))+CSV_NII!DH82*((CSV_NII!DT82-CSV_NII!DK82)*(CSV_NII!CJ82/(CSV_NII!CJ82+(CSV_NII!CK82/CSV_NII!CI82)))+(CSV_NII!DT82-CSV_NII!DL82)*((CSV_NII!CK82/CSV_NII!CI82)/(CSV_NII!CJ82+(CSV_NII!CK82/CSV_NII!CI82))))</f>
        <v>#DIV/0!</v>
      </c>
      <c r="EV82" s="1457" t="e">
        <f>CSV_NII!BA82*((CSV_NII!BM82-CSV_NII!BF82)*(CSV_NII!AE82/(CSV_NII!AE82+(CSV_NII!AF82/CSV_NII!AA82)))+(CSV_NII!BM82-CSV_NII!BG82)*((CSV_NII!AF82/CSV_NII!AA82)/(CSV_NII!AE82+(CSV_NII!AF82/CSV_NII!AA82))))+CSV_NII!DI82*((CSV_NII!DU82-CSV_NII!DN82)*(CSV_NII!CM82/(CSV_NII!CM82+(CSV_NII!CN82/CSV_NII!CI82)))+(CSV_NII!DU82-CSV_NII!DO82)*((CSV_NII!CN82/CSV_NII!CI82)/(CSV_NII!CM82+(CSV_NII!CN82/CSV_NII!CI82))))</f>
        <v>#DIV/0!</v>
      </c>
      <c r="EW82" s="1457" t="e">
        <f>CSV_NII!BB82*((CSV_NII!BN82-CSV_NII!BI82)*(CSV_NII!AH82/(CSV_NII!AH82+(CSV_NII!AI82/CSV_NII!AA82)))+(CSV_NII!BN82-CSV_NII!BJ82)*((CSV_NII!AI82/CSV_NII!AA82)/(CSV_NII!AH82+(CSV_NII!AI82/CSV_NII!AA82))))+CSV_NII!CU82*((CSV_NII!DG82-CSV_NII!DQ82)*(CSV_NII!CP82/(CSV_NII!CP82+(CSV_NII!CQ82/CSV_NII!CI82)))+(CSV_NII!DG82-CSV_NII!DR82)*((CSV_NII!CQ82/CSV_NII!CI82)/(CSV_NII!CP82+(CSV_NII!CQ82/CSV_NII!CI82))))</f>
        <v>#DIV/0!</v>
      </c>
      <c r="EX82" s="1457" t="str">
        <f t="shared" si="96"/>
        <v/>
      </c>
      <c r="EY82" s="1485" t="str">
        <f t="shared" si="97"/>
        <v/>
      </c>
      <c r="EZ82" s="1486" t="str">
        <f t="shared" si="98"/>
        <v/>
      </c>
    </row>
  </sheetData>
  <dataConsolidate/>
  <mergeCells count="70">
    <mergeCell ref="K3:BN3"/>
    <mergeCell ref="BO3:DV3"/>
    <mergeCell ref="DW3:EZ3"/>
    <mergeCell ref="K4:Z4"/>
    <mergeCell ref="AA4:AJ4"/>
    <mergeCell ref="AK4:AY4"/>
    <mergeCell ref="AZ4:BN4"/>
    <mergeCell ref="BO4:CH4"/>
    <mergeCell ref="CI4:CR4"/>
    <mergeCell ref="CS4:DG4"/>
    <mergeCell ref="DH4:DV4"/>
    <mergeCell ref="DW4:EK4"/>
    <mergeCell ref="EL4:EZ4"/>
    <mergeCell ref="K5:P5"/>
    <mergeCell ref="Q5:R5"/>
    <mergeCell ref="S5:Z5"/>
    <mergeCell ref="AA5:AJ5"/>
    <mergeCell ref="AK5:AM6"/>
    <mergeCell ref="AN5:AV5"/>
    <mergeCell ref="AW5:AY6"/>
    <mergeCell ref="DK5:DS5"/>
    <mergeCell ref="CI6:CL6"/>
    <mergeCell ref="CM6:CO6"/>
    <mergeCell ref="CP6:CR6"/>
    <mergeCell ref="CV6:CX6"/>
    <mergeCell ref="CI5:CR5"/>
    <mergeCell ref="CS5:CU6"/>
    <mergeCell ref="CV5:DD5"/>
    <mergeCell ref="DE5:DG6"/>
    <mergeCell ref="DH5:DJ6"/>
    <mergeCell ref="CC6:CE6"/>
    <mergeCell ref="BC6:BE6"/>
    <mergeCell ref="BF6:BH6"/>
    <mergeCell ref="BI6:BK6"/>
    <mergeCell ref="EU5:EW6"/>
    <mergeCell ref="DZ6:EB6"/>
    <mergeCell ref="EC6:EE6"/>
    <mergeCell ref="EL6:EN6"/>
    <mergeCell ref="EO6:EQ6"/>
    <mergeCell ref="ER6:ET6"/>
    <mergeCell ref="EX5:EZ6"/>
    <mergeCell ref="K6:R6"/>
    <mergeCell ref="S6:V6"/>
    <mergeCell ref="W6:X6"/>
    <mergeCell ref="Y6:Z6"/>
    <mergeCell ref="AA6:AD6"/>
    <mergeCell ref="AE6:AG6"/>
    <mergeCell ref="AH6:AJ6"/>
    <mergeCell ref="AN6:AP6"/>
    <mergeCell ref="AQ6:AS6"/>
    <mergeCell ref="DT5:DV6"/>
    <mergeCell ref="DW5:EE5"/>
    <mergeCell ref="EF5:EH6"/>
    <mergeCell ref="EI5:EK6"/>
    <mergeCell ref="EL5:ET5"/>
    <mergeCell ref="AT6:AV6"/>
    <mergeCell ref="BX6:CB6"/>
    <mergeCell ref="AZ5:BB6"/>
    <mergeCell ref="BC5:BK5"/>
    <mergeCell ref="BL5:BN6"/>
    <mergeCell ref="BO5:BU6"/>
    <mergeCell ref="BV5:BW6"/>
    <mergeCell ref="BX5:CH5"/>
    <mergeCell ref="CF6:CH6"/>
    <mergeCell ref="DW6:DY6"/>
    <mergeCell ref="CY6:DA6"/>
    <mergeCell ref="DB6:DD6"/>
    <mergeCell ref="DK6:DM6"/>
    <mergeCell ref="DN6:DP6"/>
    <mergeCell ref="DQ6:DS6"/>
  </mergeCells>
  <pageMargins left="0.7" right="0.7" top="0.78740157499999996" bottom="0.78740157499999996"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V46"/>
  <sheetViews>
    <sheetView showGridLines="0" zoomScale="85" zoomScaleNormal="85" zoomScaleSheetLayoutView="80" workbookViewId="0">
      <pane xSplit="3" ySplit="6" topLeftCell="D7" activePane="bottomRight" state="frozen"/>
      <selection activeCell="D15" sqref="D15"/>
      <selection pane="topRight" activeCell="D15" sqref="D15"/>
      <selection pane="bottomLeft" activeCell="D15" sqref="D15"/>
      <selection pane="bottomRight" activeCell="C5" sqref="C5"/>
    </sheetView>
  </sheetViews>
  <sheetFormatPr defaultColWidth="9.140625" defaultRowHeight="15"/>
  <cols>
    <col min="1" max="1" width="4.7109375" style="325" customWidth="1"/>
    <col min="2" max="2" width="12.7109375" style="325" hidden="1" customWidth="1"/>
    <col min="3" max="3" width="60.7109375" style="324" customWidth="1"/>
    <col min="4" max="14" width="12.28515625" style="325" customWidth="1"/>
    <col min="15" max="16" width="18.140625" style="325" bestFit="1" customWidth="1"/>
    <col min="17" max="22" width="12.28515625" style="325" customWidth="1"/>
    <col min="23" max="16384" width="9.140625" style="324"/>
  </cols>
  <sheetData>
    <row r="1" spans="1:22" ht="63.95" customHeight="1">
      <c r="A1" s="1488"/>
      <c r="B1" s="1488"/>
      <c r="C1" s="1487"/>
      <c r="D1" s="323" t="s">
        <v>1365</v>
      </c>
      <c r="E1" s="323"/>
      <c r="F1" s="323"/>
    </row>
    <row r="2" spans="1:22" ht="15.75" thickBot="1">
      <c r="A2" s="1488"/>
      <c r="B2" s="1488"/>
      <c r="C2" s="1487"/>
    </row>
    <row r="3" spans="1:22" s="325" customFormat="1" ht="21" customHeight="1" thickBot="1">
      <c r="A3" s="1588"/>
      <c r="B3" s="1588"/>
      <c r="C3" s="1589"/>
      <c r="D3" s="2987" t="s">
        <v>553</v>
      </c>
      <c r="E3" s="2988"/>
      <c r="F3" s="2988"/>
      <c r="G3" s="2988"/>
      <c r="H3" s="2989"/>
      <c r="I3" s="2987" t="s">
        <v>554</v>
      </c>
      <c r="J3" s="2988"/>
      <c r="K3" s="2988"/>
      <c r="L3" s="2988"/>
      <c r="M3" s="2988"/>
      <c r="N3" s="2988"/>
      <c r="O3" s="2988"/>
      <c r="P3" s="2989"/>
      <c r="Q3" s="2987" t="s">
        <v>555</v>
      </c>
      <c r="R3" s="2988"/>
      <c r="S3" s="2988"/>
      <c r="T3" s="2988"/>
      <c r="U3" s="2988"/>
      <c r="V3" s="2989"/>
    </row>
    <row r="4" spans="1:22" s="325" customFormat="1" ht="21" hidden="1" customHeight="1" thickTop="1" thickBot="1">
      <c r="A4" s="1588"/>
      <c r="B4" s="1588"/>
      <c r="C4" s="1589"/>
      <c r="D4" s="2465">
        <v>1</v>
      </c>
      <c r="E4" s="2466">
        <v>2</v>
      </c>
      <c r="F4" s="2466">
        <v>3</v>
      </c>
      <c r="G4" s="2466">
        <v>4</v>
      </c>
      <c r="H4" s="2467">
        <v>5</v>
      </c>
      <c r="I4" s="2466">
        <v>6</v>
      </c>
      <c r="J4" s="2466">
        <v>8</v>
      </c>
      <c r="K4" s="2466">
        <v>10</v>
      </c>
      <c r="L4" s="2466">
        <v>7</v>
      </c>
      <c r="M4" s="2466">
        <v>9</v>
      </c>
      <c r="N4" s="2467">
        <v>11</v>
      </c>
      <c r="O4" s="2466">
        <v>12</v>
      </c>
      <c r="P4" s="2466">
        <v>13</v>
      </c>
      <c r="Q4" s="2466">
        <v>14</v>
      </c>
      <c r="R4" s="2466">
        <v>16</v>
      </c>
      <c r="S4" s="2466">
        <v>18</v>
      </c>
      <c r="T4" s="2466">
        <v>15</v>
      </c>
      <c r="U4" s="2466">
        <v>17</v>
      </c>
      <c r="V4" s="2468">
        <v>19</v>
      </c>
    </row>
    <row r="5" spans="1:22" s="325" customFormat="1" ht="21" customHeight="1" thickBot="1">
      <c r="A5" s="1588"/>
      <c r="B5" s="1588"/>
      <c r="C5" s="1589"/>
      <c r="D5" s="2987"/>
      <c r="E5" s="2988"/>
      <c r="F5" s="2988"/>
      <c r="G5" s="2988"/>
      <c r="H5" s="2989"/>
      <c r="I5" s="2984" t="s">
        <v>50</v>
      </c>
      <c r="J5" s="2985"/>
      <c r="K5" s="2986"/>
      <c r="L5" s="2984" t="s">
        <v>51</v>
      </c>
      <c r="M5" s="2985"/>
      <c r="N5" s="2986"/>
      <c r="O5" s="2470" t="s">
        <v>50</v>
      </c>
      <c r="P5" s="2470" t="s">
        <v>51</v>
      </c>
      <c r="Q5" s="2984" t="s">
        <v>50</v>
      </c>
      <c r="R5" s="2985"/>
      <c r="S5" s="2986"/>
      <c r="T5" s="2984" t="s">
        <v>51</v>
      </c>
      <c r="U5" s="2985"/>
      <c r="V5" s="2986"/>
    </row>
    <row r="6" spans="1:22" ht="64.5" customHeight="1" thickBot="1">
      <c r="A6" s="1587"/>
      <c r="B6" s="1527" t="s">
        <v>1201</v>
      </c>
      <c r="C6" s="2464"/>
      <c r="D6" s="2806">
        <v>40908</v>
      </c>
      <c r="E6" s="2807">
        <v>41274</v>
      </c>
      <c r="F6" s="2807">
        <v>41639</v>
      </c>
      <c r="G6" s="2807">
        <v>42004</v>
      </c>
      <c r="H6" s="2807">
        <v>42369</v>
      </c>
      <c r="I6" s="2807">
        <v>42735</v>
      </c>
      <c r="J6" s="2807">
        <v>43100</v>
      </c>
      <c r="K6" s="2807">
        <v>43465</v>
      </c>
      <c r="L6" s="2807">
        <v>42735</v>
      </c>
      <c r="M6" s="2807">
        <v>43100</v>
      </c>
      <c r="N6" s="2807">
        <v>43465</v>
      </c>
      <c r="O6" s="2464" t="s">
        <v>49</v>
      </c>
      <c r="P6" s="2471" t="s">
        <v>49</v>
      </c>
      <c r="Q6" s="2807">
        <v>42735</v>
      </c>
      <c r="R6" s="2807">
        <v>43100</v>
      </c>
      <c r="S6" s="2807">
        <v>43465</v>
      </c>
      <c r="T6" s="2807">
        <v>42735</v>
      </c>
      <c r="U6" s="2807">
        <v>43100</v>
      </c>
      <c r="V6" s="2807">
        <v>43465</v>
      </c>
    </row>
    <row r="7" spans="1:22" ht="20.100000000000001" customHeight="1">
      <c r="A7" s="1587"/>
      <c r="B7" s="1395">
        <v>1</v>
      </c>
      <c r="C7" s="1617" t="s">
        <v>1379</v>
      </c>
      <c r="D7" s="1592">
        <f>D8+D14</f>
        <v>0</v>
      </c>
      <c r="E7" s="1606">
        <f t="shared" ref="E7:H7" si="0">E8+E14</f>
        <v>0</v>
      </c>
      <c r="F7" s="1606">
        <f t="shared" si="0"/>
        <v>0</v>
      </c>
      <c r="G7" s="1606">
        <f t="shared" si="0"/>
        <v>0</v>
      </c>
      <c r="H7" s="1608">
        <f t="shared" si="0"/>
        <v>0</v>
      </c>
      <c r="I7" s="1592">
        <f>I8+I14</f>
        <v>0</v>
      </c>
      <c r="J7" s="1606">
        <f t="shared" ref="J7:N7" si="1">J8+J14</f>
        <v>0</v>
      </c>
      <c r="K7" s="1606">
        <f>K8+K14</f>
        <v>0</v>
      </c>
      <c r="L7" s="1606">
        <f>L8+L14</f>
        <v>0</v>
      </c>
      <c r="M7" s="1606">
        <f t="shared" si="1"/>
        <v>0</v>
      </c>
      <c r="N7" s="1608">
        <f t="shared" si="1"/>
        <v>0</v>
      </c>
      <c r="O7" s="2475"/>
      <c r="P7" s="1600"/>
      <c r="Q7" s="1590"/>
      <c r="R7" s="1603"/>
      <c r="S7" s="1603"/>
      <c r="T7" s="1603"/>
      <c r="U7" s="1603"/>
      <c r="V7" s="1600"/>
    </row>
    <row r="8" spans="1:22" ht="20.100000000000001" customHeight="1">
      <c r="A8" s="1587"/>
      <c r="B8" s="1395">
        <v>2</v>
      </c>
      <c r="C8" s="1617" t="s">
        <v>1380</v>
      </c>
      <c r="D8" s="1592">
        <f>SUM(D9:D12)</f>
        <v>0</v>
      </c>
      <c r="E8" s="1606">
        <f t="shared" ref="E8:H8" si="2">SUM(E9:E12)</f>
        <v>0</v>
      </c>
      <c r="F8" s="1606">
        <f t="shared" si="2"/>
        <v>0</v>
      </c>
      <c r="G8" s="1606">
        <f t="shared" si="2"/>
        <v>0</v>
      </c>
      <c r="H8" s="1608">
        <f t="shared" si="2"/>
        <v>0</v>
      </c>
      <c r="I8" s="1591"/>
      <c r="J8" s="2472"/>
      <c r="K8" s="2472"/>
      <c r="L8" s="2472"/>
      <c r="M8" s="2472"/>
      <c r="N8" s="2473"/>
      <c r="O8" s="2475"/>
      <c r="P8" s="1600"/>
      <c r="Q8" s="1590"/>
      <c r="R8" s="1603"/>
      <c r="S8" s="1603"/>
      <c r="T8" s="1603"/>
      <c r="U8" s="1603"/>
      <c r="V8" s="1600"/>
    </row>
    <row r="9" spans="1:22" ht="20.100000000000001" customHeight="1">
      <c r="A9" s="1587"/>
      <c r="B9" s="1395">
        <v>3</v>
      </c>
      <c r="C9" s="1617" t="s">
        <v>556</v>
      </c>
      <c r="D9" s="1591"/>
      <c r="E9" s="2472"/>
      <c r="F9" s="2472"/>
      <c r="G9" s="2472"/>
      <c r="H9" s="2473"/>
      <c r="I9" s="1590"/>
      <c r="J9" s="1603"/>
      <c r="K9" s="1603"/>
      <c r="L9" s="1603"/>
      <c r="M9" s="1603"/>
      <c r="N9" s="1600"/>
      <c r="O9" s="2475"/>
      <c r="P9" s="1600"/>
      <c r="Q9" s="1590"/>
      <c r="R9" s="1603"/>
      <c r="S9" s="1603"/>
      <c r="T9" s="1603"/>
      <c r="U9" s="1603"/>
      <c r="V9" s="1600"/>
    </row>
    <row r="10" spans="1:22" ht="20.100000000000001" customHeight="1">
      <c r="A10" s="1587"/>
      <c r="B10" s="1395">
        <v>4</v>
      </c>
      <c r="C10" s="1617" t="s">
        <v>557</v>
      </c>
      <c r="D10" s="1591"/>
      <c r="E10" s="2472"/>
      <c r="F10" s="2472"/>
      <c r="G10" s="2472"/>
      <c r="H10" s="2473"/>
      <c r="I10" s="1590"/>
      <c r="J10" s="1603"/>
      <c r="K10" s="1603"/>
      <c r="L10" s="1603"/>
      <c r="M10" s="1603"/>
      <c r="N10" s="1600"/>
      <c r="O10" s="2475"/>
      <c r="P10" s="1600"/>
      <c r="Q10" s="1590"/>
      <c r="R10" s="1603"/>
      <c r="S10" s="1603"/>
      <c r="T10" s="1603"/>
      <c r="U10" s="1603"/>
      <c r="V10" s="1600"/>
    </row>
    <row r="11" spans="1:22" ht="20.100000000000001" customHeight="1">
      <c r="A11" s="1587"/>
      <c r="B11" s="1395">
        <v>5</v>
      </c>
      <c r="C11" s="1617" t="s">
        <v>558</v>
      </c>
      <c r="D11" s="1591"/>
      <c r="E11" s="2472"/>
      <c r="F11" s="2472"/>
      <c r="G11" s="2472"/>
      <c r="H11" s="2473"/>
      <c r="I11" s="1590"/>
      <c r="J11" s="1603"/>
      <c r="K11" s="1603"/>
      <c r="L11" s="1603"/>
      <c r="M11" s="1603"/>
      <c r="N11" s="1600"/>
      <c r="O11" s="2475"/>
      <c r="P11" s="1600"/>
      <c r="Q11" s="1590"/>
      <c r="R11" s="1603"/>
      <c r="S11" s="1603"/>
      <c r="T11" s="1603"/>
      <c r="U11" s="1603"/>
      <c r="V11" s="1600"/>
    </row>
    <row r="12" spans="1:22" ht="20.100000000000001" customHeight="1">
      <c r="A12" s="1587"/>
      <c r="B12" s="1395">
        <v>6</v>
      </c>
      <c r="C12" s="1617" t="s">
        <v>559</v>
      </c>
      <c r="D12" s="1591"/>
      <c r="E12" s="2472"/>
      <c r="F12" s="2472"/>
      <c r="G12" s="2472"/>
      <c r="H12" s="2473"/>
      <c r="I12" s="1590"/>
      <c r="J12" s="1603"/>
      <c r="K12" s="1603"/>
      <c r="L12" s="1603"/>
      <c r="M12" s="1603"/>
      <c r="N12" s="1600"/>
      <c r="O12" s="2475"/>
      <c r="P12" s="1600"/>
      <c r="Q12" s="1590"/>
      <c r="R12" s="1603"/>
      <c r="S12" s="1603"/>
      <c r="T12" s="1603"/>
      <c r="U12" s="1603"/>
      <c r="V12" s="1600"/>
    </row>
    <row r="13" spans="1:22" ht="25.5">
      <c r="A13" s="1587"/>
      <c r="B13" s="1395">
        <v>7</v>
      </c>
      <c r="C13" s="2463" t="s">
        <v>1181</v>
      </c>
      <c r="D13" s="1591"/>
      <c r="E13" s="2472"/>
      <c r="F13" s="2472"/>
      <c r="G13" s="2472"/>
      <c r="H13" s="2473"/>
      <c r="I13" s="1590"/>
      <c r="J13" s="1603"/>
      <c r="K13" s="1603"/>
      <c r="L13" s="1603"/>
      <c r="M13" s="1603"/>
      <c r="N13" s="1600"/>
      <c r="O13" s="2475"/>
      <c r="P13" s="1600"/>
      <c r="Q13" s="1590"/>
      <c r="R13" s="1603"/>
      <c r="S13" s="1603"/>
      <c r="T13" s="1603"/>
      <c r="U13" s="1603"/>
      <c r="V13" s="1600"/>
    </row>
    <row r="14" spans="1:22" ht="20.100000000000001" customHeight="1">
      <c r="A14" s="1587"/>
      <c r="B14" s="1395">
        <v>8</v>
      </c>
      <c r="C14" s="1617" t="s">
        <v>1381</v>
      </c>
      <c r="D14" s="1592">
        <f>SUM(D15:D18)</f>
        <v>0</v>
      </c>
      <c r="E14" s="1606">
        <f t="shared" ref="E14:H14" si="3">SUM(E15:E18)</f>
        <v>0</v>
      </c>
      <c r="F14" s="1606">
        <f t="shared" si="3"/>
        <v>0</v>
      </c>
      <c r="G14" s="1606">
        <f t="shared" si="3"/>
        <v>0</v>
      </c>
      <c r="H14" s="1608">
        <f t="shared" si="3"/>
        <v>0</v>
      </c>
      <c r="I14" s="1591"/>
      <c r="J14" s="2472"/>
      <c r="K14" s="2472"/>
      <c r="L14" s="2472"/>
      <c r="M14" s="2472"/>
      <c r="N14" s="2473"/>
      <c r="O14" s="2475"/>
      <c r="P14" s="1600"/>
      <c r="Q14" s="1590"/>
      <c r="R14" s="1603"/>
      <c r="S14" s="1603"/>
      <c r="T14" s="1603"/>
      <c r="U14" s="1603"/>
      <c r="V14" s="1600"/>
    </row>
    <row r="15" spans="1:22" ht="20.100000000000001" customHeight="1">
      <c r="A15" s="1587"/>
      <c r="B15" s="1395">
        <v>9</v>
      </c>
      <c r="C15" s="1617" t="s">
        <v>556</v>
      </c>
      <c r="D15" s="1591"/>
      <c r="E15" s="2472"/>
      <c r="F15" s="2472"/>
      <c r="G15" s="2472"/>
      <c r="H15" s="2473"/>
      <c r="I15" s="1590"/>
      <c r="J15" s="1603"/>
      <c r="K15" s="1603"/>
      <c r="L15" s="1603"/>
      <c r="M15" s="1603"/>
      <c r="N15" s="1600"/>
      <c r="O15" s="2475"/>
      <c r="P15" s="1600"/>
      <c r="Q15" s="1590"/>
      <c r="R15" s="1603"/>
      <c r="S15" s="1603"/>
      <c r="T15" s="1603"/>
      <c r="U15" s="1603"/>
      <c r="V15" s="1600"/>
    </row>
    <row r="16" spans="1:22" ht="20.100000000000001" customHeight="1">
      <c r="A16" s="1587"/>
      <c r="B16" s="1395">
        <v>10</v>
      </c>
      <c r="C16" s="1617" t="s">
        <v>557</v>
      </c>
      <c r="D16" s="1591"/>
      <c r="E16" s="2472"/>
      <c r="F16" s="2472"/>
      <c r="G16" s="2472"/>
      <c r="H16" s="2473"/>
      <c r="I16" s="1590"/>
      <c r="J16" s="1603"/>
      <c r="K16" s="1603"/>
      <c r="L16" s="1603"/>
      <c r="M16" s="1603"/>
      <c r="N16" s="1600"/>
      <c r="O16" s="2475"/>
      <c r="P16" s="1600"/>
      <c r="Q16" s="1590"/>
      <c r="R16" s="1603"/>
      <c r="S16" s="1603"/>
      <c r="T16" s="1603"/>
      <c r="U16" s="1603"/>
      <c r="V16" s="1600"/>
    </row>
    <row r="17" spans="1:22" ht="20.100000000000001" customHeight="1">
      <c r="A17" s="1587"/>
      <c r="B17" s="1395">
        <v>11</v>
      </c>
      <c r="C17" s="1617" t="s">
        <v>558</v>
      </c>
      <c r="D17" s="1591"/>
      <c r="E17" s="2472"/>
      <c r="F17" s="2472"/>
      <c r="G17" s="2472"/>
      <c r="H17" s="2473"/>
      <c r="I17" s="1590"/>
      <c r="J17" s="1603"/>
      <c r="K17" s="1603"/>
      <c r="L17" s="1603"/>
      <c r="M17" s="1603"/>
      <c r="N17" s="1600"/>
      <c r="O17" s="2475"/>
      <c r="P17" s="1600"/>
      <c r="Q17" s="1590"/>
      <c r="R17" s="1603"/>
      <c r="S17" s="1603"/>
      <c r="T17" s="1603"/>
      <c r="U17" s="1603"/>
      <c r="V17" s="1600"/>
    </row>
    <row r="18" spans="1:22" ht="20.100000000000001" customHeight="1">
      <c r="A18" s="1587"/>
      <c r="B18" s="1395">
        <v>12</v>
      </c>
      <c r="C18" s="1617" t="s">
        <v>559</v>
      </c>
      <c r="D18" s="1591"/>
      <c r="E18" s="2472"/>
      <c r="F18" s="2472"/>
      <c r="G18" s="2472"/>
      <c r="H18" s="2473"/>
      <c r="I18" s="1590"/>
      <c r="J18" s="1603"/>
      <c r="K18" s="1603"/>
      <c r="L18" s="1603"/>
      <c r="M18" s="1603"/>
      <c r="N18" s="1600"/>
      <c r="O18" s="2475"/>
      <c r="P18" s="1600"/>
      <c r="Q18" s="1590"/>
      <c r="R18" s="1603"/>
      <c r="S18" s="1603"/>
      <c r="T18" s="1603"/>
      <c r="U18" s="1603"/>
      <c r="V18" s="1600"/>
    </row>
    <row r="19" spans="1:22" ht="20.100000000000001" customHeight="1">
      <c r="A19" s="1587"/>
      <c r="B19" s="1395">
        <v>13</v>
      </c>
      <c r="C19" s="1617" t="s">
        <v>1371</v>
      </c>
      <c r="D19" s="1592">
        <f>D20+D30</f>
        <v>0</v>
      </c>
      <c r="E19" s="1606">
        <f t="shared" ref="E19:H19" si="4">E20+E30</f>
        <v>0</v>
      </c>
      <c r="F19" s="1606">
        <f t="shared" si="4"/>
        <v>0</v>
      </c>
      <c r="G19" s="1606">
        <f t="shared" si="4"/>
        <v>0</v>
      </c>
      <c r="H19" s="1608">
        <f t="shared" si="4"/>
        <v>0</v>
      </c>
      <c r="I19" s="1592">
        <f>IF($O$37="NA", I20+I36, $O$37/3)</f>
        <v>0</v>
      </c>
      <c r="J19" s="1606">
        <f>IF($O$37="NA", J20+J36, $O$37/3)</f>
        <v>0</v>
      </c>
      <c r="K19" s="1606">
        <f>IF($O$37="NA", K20+K36, $O$37/3)</f>
        <v>0</v>
      </c>
      <c r="L19" s="1606">
        <f>IF($P$37="NA", L20+L36, $P$37/3)</f>
        <v>0</v>
      </c>
      <c r="M19" s="1606">
        <f>IF($P$37="NA", M20+M36, $P$37/3)</f>
        <v>0</v>
      </c>
      <c r="N19" s="1608">
        <f>IF($P$37="NA", N20+N36, $P$37/3)</f>
        <v>0</v>
      </c>
      <c r="O19" s="2476">
        <f>I19+J19+K19</f>
        <v>0</v>
      </c>
      <c r="P19" s="1608">
        <f>L19+M19+N19</f>
        <v>0</v>
      </c>
      <c r="Q19" s="1590"/>
      <c r="R19" s="1603"/>
      <c r="S19" s="1603"/>
      <c r="T19" s="1603"/>
      <c r="U19" s="1603"/>
      <c r="V19" s="1600"/>
    </row>
    <row r="20" spans="1:22" ht="20.100000000000001" customHeight="1">
      <c r="A20" s="1587"/>
      <c r="B20" s="1395">
        <v>14</v>
      </c>
      <c r="C20" s="1617" t="s">
        <v>1372</v>
      </c>
      <c r="D20" s="1593"/>
      <c r="E20" s="1602"/>
      <c r="F20" s="1602"/>
      <c r="G20" s="1602"/>
      <c r="H20" s="1605"/>
      <c r="I20" s="1592">
        <f>I25+I28+I29</f>
        <v>0</v>
      </c>
      <c r="J20" s="1606">
        <f t="shared" ref="J20:N20" si="5">J25+J28+J29</f>
        <v>0</v>
      </c>
      <c r="K20" s="1606">
        <f>K25+K28+K29</f>
        <v>0</v>
      </c>
      <c r="L20" s="1606">
        <f>L25+L28+L29</f>
        <v>0</v>
      </c>
      <c r="M20" s="1606">
        <f t="shared" si="5"/>
        <v>0</v>
      </c>
      <c r="N20" s="1608">
        <f t="shared" si="5"/>
        <v>0</v>
      </c>
      <c r="O20" s="2476">
        <f>I20+J20+K20</f>
        <v>0</v>
      </c>
      <c r="P20" s="1608">
        <f>L20+M20+N20</f>
        <v>0</v>
      </c>
      <c r="Q20" s="1590"/>
      <c r="R20" s="1603"/>
      <c r="S20" s="1603"/>
      <c r="T20" s="1603"/>
      <c r="U20" s="1603"/>
      <c r="V20" s="1600"/>
    </row>
    <row r="21" spans="1:22" ht="20.100000000000001" customHeight="1">
      <c r="A21" s="1587"/>
      <c r="B21" s="1395">
        <v>15</v>
      </c>
      <c r="C21" s="1617" t="s">
        <v>556</v>
      </c>
      <c r="D21" s="1591"/>
      <c r="E21" s="2472"/>
      <c r="F21" s="2472"/>
      <c r="G21" s="2472"/>
      <c r="H21" s="2473"/>
      <c r="I21" s="1590"/>
      <c r="J21" s="1603"/>
      <c r="K21" s="1603"/>
      <c r="L21" s="1603"/>
      <c r="M21" s="1603"/>
      <c r="N21" s="1600"/>
      <c r="O21" s="2475"/>
      <c r="P21" s="1600"/>
      <c r="Q21" s="1590"/>
      <c r="R21" s="1603"/>
      <c r="S21" s="1603"/>
      <c r="T21" s="1603"/>
      <c r="U21" s="1603"/>
      <c r="V21" s="1600"/>
    </row>
    <row r="22" spans="1:22" ht="20.100000000000001" customHeight="1">
      <c r="A22" s="1587"/>
      <c r="B22" s="1395">
        <v>16</v>
      </c>
      <c r="C22" s="1617" t="s">
        <v>557</v>
      </c>
      <c r="D22" s="1591"/>
      <c r="E22" s="2472"/>
      <c r="F22" s="2472"/>
      <c r="G22" s="2472"/>
      <c r="H22" s="2473"/>
      <c r="I22" s="1590"/>
      <c r="J22" s="1603"/>
      <c r="K22" s="1603"/>
      <c r="L22" s="1603"/>
      <c r="M22" s="1603"/>
      <c r="N22" s="1600"/>
      <c r="O22" s="2475"/>
      <c r="P22" s="1600"/>
      <c r="Q22" s="1590"/>
      <c r="R22" s="1603"/>
      <c r="S22" s="1603"/>
      <c r="T22" s="1603"/>
      <c r="U22" s="1603"/>
      <c r="V22" s="1600"/>
    </row>
    <row r="23" spans="1:22" ht="20.100000000000001" customHeight="1">
      <c r="A23" s="1587"/>
      <c r="B23" s="1395">
        <v>17</v>
      </c>
      <c r="C23" s="1617" t="s">
        <v>558</v>
      </c>
      <c r="D23" s="1591"/>
      <c r="E23" s="2472"/>
      <c r="F23" s="2472"/>
      <c r="G23" s="2472"/>
      <c r="H23" s="2473"/>
      <c r="I23" s="1590"/>
      <c r="J23" s="1603"/>
      <c r="K23" s="1603"/>
      <c r="L23" s="1603"/>
      <c r="M23" s="1603"/>
      <c r="N23" s="1600"/>
      <c r="O23" s="2475"/>
      <c r="P23" s="1600"/>
      <c r="Q23" s="1590"/>
      <c r="R23" s="1603"/>
      <c r="S23" s="1603"/>
      <c r="T23" s="1603"/>
      <c r="U23" s="1603"/>
      <c r="V23" s="1600"/>
    </row>
    <row r="24" spans="1:22" ht="20.100000000000001" customHeight="1">
      <c r="A24" s="1587"/>
      <c r="B24" s="1395">
        <v>18</v>
      </c>
      <c r="C24" s="1617" t="s">
        <v>923</v>
      </c>
      <c r="D24" s="1591"/>
      <c r="E24" s="2472"/>
      <c r="F24" s="2472"/>
      <c r="G24" s="2472"/>
      <c r="H24" s="2473"/>
      <c r="I24" s="1590"/>
      <c r="J24" s="1603"/>
      <c r="K24" s="1603"/>
      <c r="L24" s="1603"/>
      <c r="M24" s="1603"/>
      <c r="N24" s="1600"/>
      <c r="O24" s="2475"/>
      <c r="P24" s="1600"/>
      <c r="Q24" s="1590"/>
      <c r="R24" s="1603"/>
      <c r="S24" s="1603"/>
      <c r="T24" s="1603"/>
      <c r="U24" s="1603"/>
      <c r="V24" s="1600"/>
    </row>
    <row r="25" spans="1:22" ht="25.5">
      <c r="A25" s="1587"/>
      <c r="B25" s="1395">
        <v>19</v>
      </c>
      <c r="C25" s="2459" t="s">
        <v>1309</v>
      </c>
      <c r="D25" s="1591"/>
      <c r="E25" s="2472"/>
      <c r="F25" s="2472"/>
      <c r="G25" s="2472"/>
      <c r="H25" s="2473"/>
      <c r="I25" s="1592">
        <f>CSV_OR_CON!L60</f>
        <v>0</v>
      </c>
      <c r="J25" s="1606">
        <f>CSV_OR_CON!M60</f>
        <v>0</v>
      </c>
      <c r="K25" s="1606">
        <f>CSV_OR_CON!N60</f>
        <v>0</v>
      </c>
      <c r="L25" s="1606">
        <f>CSV_OR_CON!O60</f>
        <v>0</v>
      </c>
      <c r="M25" s="1606">
        <f>CSV_OR_CON!P60</f>
        <v>0</v>
      </c>
      <c r="N25" s="1608">
        <f>CSV_OR_CON!Q60</f>
        <v>0</v>
      </c>
      <c r="O25" s="2476">
        <f>I25+J25+K25</f>
        <v>0</v>
      </c>
      <c r="P25" s="1608">
        <f>L25+M25+N25</f>
        <v>0</v>
      </c>
      <c r="Q25" s="1590"/>
      <c r="R25" s="1603"/>
      <c r="S25" s="1603"/>
      <c r="T25" s="1603"/>
      <c r="U25" s="1603"/>
      <c r="V25" s="1600"/>
    </row>
    <row r="26" spans="1:22" ht="25.5">
      <c r="A26" s="1587"/>
      <c r="B26" s="1395">
        <v>20</v>
      </c>
      <c r="C26" s="2460" t="s">
        <v>1182</v>
      </c>
      <c r="D26" s="1590"/>
      <c r="E26" s="1603"/>
      <c r="F26" s="1603"/>
      <c r="G26" s="1603"/>
      <c r="H26" s="1600"/>
      <c r="I26" s="1591"/>
      <c r="J26" s="2472"/>
      <c r="K26" s="2472"/>
      <c r="L26" s="2472"/>
      <c r="M26" s="2472"/>
      <c r="N26" s="2473"/>
      <c r="O26" s="2476">
        <f>I26+J26+K26</f>
        <v>0</v>
      </c>
      <c r="P26" s="1608">
        <f>L26+M26+N26</f>
        <v>0</v>
      </c>
      <c r="Q26" s="1590"/>
      <c r="R26" s="1603"/>
      <c r="S26" s="1603"/>
      <c r="T26" s="1603"/>
      <c r="U26" s="1603"/>
      <c r="V26" s="1600"/>
    </row>
    <row r="27" spans="1:22" ht="25.5">
      <c r="A27" s="1587"/>
      <c r="B27" s="1395">
        <v>21</v>
      </c>
      <c r="C27" s="2461" t="s">
        <v>1183</v>
      </c>
      <c r="D27" s="1590"/>
      <c r="E27" s="1603"/>
      <c r="F27" s="1603"/>
      <c r="G27" s="1603"/>
      <c r="H27" s="1600"/>
      <c r="I27" s="1590"/>
      <c r="J27" s="1603"/>
      <c r="K27" s="1603"/>
      <c r="L27" s="1603"/>
      <c r="M27" s="1603"/>
      <c r="N27" s="1600"/>
      <c r="O27" s="2476">
        <f>(((D20-D25)+(E20-E25)+(F20-F25)+(G20-G25)+(H20-H25))/5)*3</f>
        <v>0</v>
      </c>
      <c r="P27" s="1608">
        <f>((((D20-D25)+(E20-E25)+(F20-F25)+(G20-G25)+(H20-H25))/5))*3*2.5</f>
        <v>0</v>
      </c>
      <c r="Q27" s="1590"/>
      <c r="R27" s="1603"/>
      <c r="S27" s="1603"/>
      <c r="T27" s="1603"/>
      <c r="U27" s="1603"/>
      <c r="V27" s="1600"/>
    </row>
    <row r="28" spans="1:22" ht="25.5">
      <c r="A28" s="1587"/>
      <c r="B28" s="1395">
        <v>22</v>
      </c>
      <c r="C28" s="2462" t="s">
        <v>1184</v>
      </c>
      <c r="D28" s="1590"/>
      <c r="E28" s="1603"/>
      <c r="F28" s="1603"/>
      <c r="G28" s="1603"/>
      <c r="H28" s="1600"/>
      <c r="I28" s="1592">
        <f t="shared" ref="I28:N28" si="6">IF($O$27&gt;$O$26, $O$27/3, I26)</f>
        <v>0</v>
      </c>
      <c r="J28" s="1606">
        <f t="shared" si="6"/>
        <v>0</v>
      </c>
      <c r="K28" s="1606">
        <f t="shared" si="6"/>
        <v>0</v>
      </c>
      <c r="L28" s="1606">
        <f t="shared" si="6"/>
        <v>0</v>
      </c>
      <c r="M28" s="1606">
        <f t="shared" si="6"/>
        <v>0</v>
      </c>
      <c r="N28" s="1608">
        <f t="shared" si="6"/>
        <v>0</v>
      </c>
      <c r="O28" s="2476">
        <f>I28+J28+K28</f>
        <v>0</v>
      </c>
      <c r="P28" s="1608">
        <f>L28+M28+N28</f>
        <v>0</v>
      </c>
      <c r="Q28" s="1590"/>
      <c r="R28" s="1603"/>
      <c r="S28" s="1603"/>
      <c r="T28" s="1603"/>
      <c r="U28" s="1603"/>
      <c r="V28" s="1600"/>
    </row>
    <row r="29" spans="1:22" ht="25.5">
      <c r="A29" s="1587"/>
      <c r="B29" s="1395">
        <v>23</v>
      </c>
      <c r="C29" s="2462" t="s">
        <v>1185</v>
      </c>
      <c r="D29" s="1590"/>
      <c r="E29" s="1603"/>
      <c r="F29" s="1603"/>
      <c r="G29" s="1603"/>
      <c r="H29" s="1600"/>
      <c r="I29" s="1592">
        <f>CSV_OR_CON!L61</f>
        <v>0</v>
      </c>
      <c r="J29" s="1606">
        <f>CSV_OR_CON!M61</f>
        <v>0</v>
      </c>
      <c r="K29" s="1606">
        <f>CSV_OR_CON!N61</f>
        <v>0</v>
      </c>
      <c r="L29" s="1606">
        <f>CSV_OR_CON!O61</f>
        <v>0</v>
      </c>
      <c r="M29" s="1606">
        <f>CSV_OR_CON!P61</f>
        <v>0</v>
      </c>
      <c r="N29" s="1608">
        <f>CSV_OR_CON!Q61</f>
        <v>0</v>
      </c>
      <c r="O29" s="2476">
        <f>I29+J29+K29</f>
        <v>0</v>
      </c>
      <c r="P29" s="1608">
        <f>L29+M29+N29</f>
        <v>0</v>
      </c>
      <c r="Q29" s="1590"/>
      <c r="R29" s="1603"/>
      <c r="S29" s="1603"/>
      <c r="T29" s="1603"/>
      <c r="U29" s="1603"/>
      <c r="V29" s="1600"/>
    </row>
    <row r="30" spans="1:22" ht="20.100000000000001" customHeight="1">
      <c r="A30" s="1587"/>
      <c r="B30" s="1395">
        <v>24</v>
      </c>
      <c r="C30" s="1617" t="s">
        <v>1373</v>
      </c>
      <c r="D30" s="1593"/>
      <c r="E30" s="1602"/>
      <c r="F30" s="1602"/>
      <c r="G30" s="1602"/>
      <c r="H30" s="1605"/>
      <c r="I30" s="1593"/>
      <c r="J30" s="1602"/>
      <c r="K30" s="1602"/>
      <c r="L30" s="1602"/>
      <c r="M30" s="1602"/>
      <c r="N30" s="1605"/>
      <c r="O30" s="2476">
        <f>I30+J30+K30</f>
        <v>0</v>
      </c>
      <c r="P30" s="1608">
        <f>L30+M30+N30</f>
        <v>0</v>
      </c>
      <c r="Q30" s="1590"/>
      <c r="R30" s="1603"/>
      <c r="S30" s="1603"/>
      <c r="T30" s="1603"/>
      <c r="U30" s="1603"/>
      <c r="V30" s="1600"/>
    </row>
    <row r="31" spans="1:22" ht="20.100000000000001" customHeight="1">
      <c r="A31" s="1587"/>
      <c r="B31" s="1395">
        <v>25</v>
      </c>
      <c r="C31" s="1617" t="s">
        <v>556</v>
      </c>
      <c r="D31" s="1591"/>
      <c r="E31" s="2472"/>
      <c r="F31" s="2472"/>
      <c r="G31" s="2472"/>
      <c r="H31" s="2473"/>
      <c r="I31" s="1590"/>
      <c r="J31" s="1603"/>
      <c r="K31" s="1603"/>
      <c r="L31" s="1603"/>
      <c r="M31" s="1603"/>
      <c r="N31" s="1600"/>
      <c r="O31" s="2475"/>
      <c r="P31" s="1600"/>
      <c r="Q31" s="1590"/>
      <c r="R31" s="1603"/>
      <c r="S31" s="1603"/>
      <c r="T31" s="1603"/>
      <c r="U31" s="1603"/>
      <c r="V31" s="1600"/>
    </row>
    <row r="32" spans="1:22" ht="20.100000000000001" customHeight="1">
      <c r="A32" s="1587"/>
      <c r="B32" s="1395">
        <v>26</v>
      </c>
      <c r="C32" s="1617" t="s">
        <v>557</v>
      </c>
      <c r="D32" s="1591"/>
      <c r="E32" s="2472"/>
      <c r="F32" s="2472"/>
      <c r="G32" s="2472"/>
      <c r="H32" s="2473"/>
      <c r="I32" s="1590"/>
      <c r="J32" s="1603"/>
      <c r="K32" s="1603"/>
      <c r="L32" s="1603"/>
      <c r="M32" s="1603"/>
      <c r="N32" s="1600"/>
      <c r="O32" s="2475"/>
      <c r="P32" s="1600"/>
      <c r="Q32" s="1590"/>
      <c r="R32" s="1603"/>
      <c r="S32" s="1603"/>
      <c r="T32" s="1603"/>
      <c r="U32" s="1603"/>
      <c r="V32" s="1600"/>
    </row>
    <row r="33" spans="1:22" ht="20.100000000000001" customHeight="1">
      <c r="A33" s="1587"/>
      <c r="B33" s="1395">
        <v>27</v>
      </c>
      <c r="C33" s="1617" t="s">
        <v>558</v>
      </c>
      <c r="D33" s="1591"/>
      <c r="E33" s="2472"/>
      <c r="F33" s="2472"/>
      <c r="G33" s="2472"/>
      <c r="H33" s="2473"/>
      <c r="I33" s="1590"/>
      <c r="J33" s="1603"/>
      <c r="K33" s="1603"/>
      <c r="L33" s="1603"/>
      <c r="M33" s="1603"/>
      <c r="N33" s="1600"/>
      <c r="O33" s="2475"/>
      <c r="P33" s="1600"/>
      <c r="Q33" s="1590"/>
      <c r="R33" s="1603"/>
      <c r="S33" s="1603"/>
      <c r="T33" s="1603"/>
      <c r="U33" s="1603"/>
      <c r="V33" s="1600"/>
    </row>
    <row r="34" spans="1:22" ht="20.100000000000001" customHeight="1">
      <c r="A34" s="1587"/>
      <c r="B34" s="1395">
        <v>28</v>
      </c>
      <c r="C34" s="1617" t="s">
        <v>559</v>
      </c>
      <c r="D34" s="1591"/>
      <c r="E34" s="2472"/>
      <c r="F34" s="2472"/>
      <c r="G34" s="2472"/>
      <c r="H34" s="2473"/>
      <c r="I34" s="1590"/>
      <c r="J34" s="1603"/>
      <c r="K34" s="1603"/>
      <c r="L34" s="1603"/>
      <c r="M34" s="1603"/>
      <c r="N34" s="1600"/>
      <c r="O34" s="2475"/>
      <c r="P34" s="1600"/>
      <c r="Q34" s="1590"/>
      <c r="R34" s="1603"/>
      <c r="S34" s="1603"/>
      <c r="T34" s="1603"/>
      <c r="U34" s="1603"/>
      <c r="V34" s="1600"/>
    </row>
    <row r="35" spans="1:22" ht="20.100000000000001" customHeight="1">
      <c r="A35" s="1587"/>
      <c r="B35" s="1395">
        <v>29</v>
      </c>
      <c r="C35" s="1618" t="s">
        <v>928</v>
      </c>
      <c r="D35" s="1590"/>
      <c r="E35" s="1603"/>
      <c r="F35" s="1603"/>
      <c r="G35" s="1603"/>
      <c r="H35" s="1600"/>
      <c r="I35" s="1592">
        <f>SUM(D30:H30)/5</f>
        <v>0</v>
      </c>
      <c r="J35" s="1606">
        <f>SUM(D30:H30)/5</f>
        <v>0</v>
      </c>
      <c r="K35" s="1606">
        <f>SUM(D30:H30)/5</f>
        <v>0</v>
      </c>
      <c r="L35" s="1606">
        <f>IF((I35*2.5)&gt;=MAX($D$30,$E$30,$F$30,$G$30,$H$30), I35*2.5, MAX($D$30,$E$30,$F$30,$G$30,$H$30))</f>
        <v>0</v>
      </c>
      <c r="M35" s="1606">
        <f>IF((J35*2.5)&gt;=MAX($D$30,$E$30,$F$30,$G$30,$H$30), J35*2.5, MAX($D$30,$E$30,$F$30,$G$30,$H$30))</f>
        <v>0</v>
      </c>
      <c r="N35" s="1608">
        <f>IF((K35*2.5)&gt;=MAX($D$30,$E$30,$F$30,$G$30,$H$30), K35*2.5, MAX($D$30,$E$30,$F$30,$G$30,$H$30))</f>
        <v>0</v>
      </c>
      <c r="O35" s="2476">
        <f>I35+J35+K35</f>
        <v>0</v>
      </c>
      <c r="P35" s="1608">
        <f>L35+M35+N35</f>
        <v>0</v>
      </c>
      <c r="Q35" s="1590"/>
      <c r="R35" s="1603"/>
      <c r="S35" s="1603"/>
      <c r="T35" s="1603"/>
      <c r="U35" s="1603"/>
      <c r="V35" s="1600"/>
    </row>
    <row r="36" spans="1:22" ht="25.5">
      <c r="A36" s="1587"/>
      <c r="B36" s="1395">
        <v>30</v>
      </c>
      <c r="C36" s="1619" t="s">
        <v>929</v>
      </c>
      <c r="D36" s="1590"/>
      <c r="E36" s="1603"/>
      <c r="F36" s="1603"/>
      <c r="G36" s="1603"/>
      <c r="H36" s="1600"/>
      <c r="I36" s="1592">
        <f>IF(I30&gt;=I35,I30,I35)</f>
        <v>0</v>
      </c>
      <c r="J36" s="1606">
        <f t="shared" ref="J36:N36" si="7">IF(J30&gt;=J35,J30,J35)</f>
        <v>0</v>
      </c>
      <c r="K36" s="1606">
        <f>IF(K30&gt;=K35,K30,K35)</f>
        <v>0</v>
      </c>
      <c r="L36" s="1606">
        <f>IF(L30&gt;=L35,L30,L35)</f>
        <v>0</v>
      </c>
      <c r="M36" s="1606">
        <f t="shared" si="7"/>
        <v>0</v>
      </c>
      <c r="N36" s="1608">
        <f t="shared" si="7"/>
        <v>0</v>
      </c>
      <c r="O36" s="2476">
        <f>I36+J36+K36</f>
        <v>0</v>
      </c>
      <c r="P36" s="1608">
        <f>L36+M36+N36</f>
        <v>0</v>
      </c>
      <c r="Q36" s="1590"/>
      <c r="R36" s="1603"/>
      <c r="S36" s="1603"/>
      <c r="T36" s="1603"/>
      <c r="U36" s="1603"/>
      <c r="V36" s="1600"/>
    </row>
    <row r="37" spans="1:22" ht="25.5">
      <c r="A37" s="1587"/>
      <c r="B37" s="1395">
        <v>31</v>
      </c>
      <c r="C37" s="1618" t="s">
        <v>1186</v>
      </c>
      <c r="D37" s="1590"/>
      <c r="E37" s="1603"/>
      <c r="F37" s="1603"/>
      <c r="G37" s="1603"/>
      <c r="H37" s="1600"/>
      <c r="I37" s="1590"/>
      <c r="J37" s="1603"/>
      <c r="K37" s="1603"/>
      <c r="L37" s="1603"/>
      <c r="M37" s="1603"/>
      <c r="N37" s="1600"/>
      <c r="O37" s="2479" t="str">
        <f>IF($H$45&lt;&gt;0, 0.06*$H$45, "NA")</f>
        <v>NA</v>
      </c>
      <c r="P37" s="2480" t="str">
        <f>IF($H$45&lt;&gt;0, 0.15*$H$45, "NA")</f>
        <v>NA</v>
      </c>
      <c r="Q37" s="1590"/>
      <c r="R37" s="1603"/>
      <c r="S37" s="1603"/>
      <c r="T37" s="1603"/>
      <c r="U37" s="1603"/>
      <c r="V37" s="1600"/>
    </row>
    <row r="38" spans="1:22" ht="20.100000000000001" customHeight="1">
      <c r="A38" s="1587"/>
      <c r="B38" s="1395">
        <v>32</v>
      </c>
      <c r="C38" s="1617" t="s">
        <v>1378</v>
      </c>
      <c r="D38" s="1591"/>
      <c r="E38" s="2472"/>
      <c r="F38" s="2472"/>
      <c r="G38" s="2472"/>
      <c r="H38" s="2473"/>
      <c r="I38" s="1590"/>
      <c r="J38" s="1603"/>
      <c r="K38" s="1603"/>
      <c r="L38" s="1603"/>
      <c r="M38" s="1603"/>
      <c r="N38" s="1600"/>
      <c r="O38" s="2475"/>
      <c r="P38" s="1600"/>
      <c r="Q38" s="1590"/>
      <c r="R38" s="1603"/>
      <c r="S38" s="1603"/>
      <c r="T38" s="1603"/>
      <c r="U38" s="1603"/>
      <c r="V38" s="1600"/>
    </row>
    <row r="39" spans="1:22" ht="20.100000000000001" customHeight="1">
      <c r="A39" s="1587"/>
      <c r="B39" s="1395">
        <v>33</v>
      </c>
      <c r="C39" s="1617" t="s">
        <v>1374</v>
      </c>
      <c r="D39" s="1591"/>
      <c r="E39" s="2472"/>
      <c r="F39" s="2472"/>
      <c r="G39" s="2472"/>
      <c r="H39" s="2473"/>
      <c r="I39" s="1591"/>
      <c r="J39" s="2472"/>
      <c r="K39" s="2472"/>
      <c r="L39" s="2472"/>
      <c r="M39" s="2472"/>
      <c r="N39" s="2473"/>
      <c r="O39" s="2477"/>
      <c r="P39" s="2473"/>
      <c r="Q39" s="1590"/>
      <c r="R39" s="1603"/>
      <c r="S39" s="1603"/>
      <c r="T39" s="1603"/>
      <c r="U39" s="1603"/>
      <c r="V39" s="1600"/>
    </row>
    <row r="40" spans="1:22" ht="19.149999999999999" customHeight="1">
      <c r="A40" s="1587"/>
      <c r="B40" s="1395">
        <v>34</v>
      </c>
      <c r="C40" s="1617" t="s">
        <v>560</v>
      </c>
      <c r="D40" s="1591"/>
      <c r="E40" s="2472"/>
      <c r="F40" s="2472"/>
      <c r="G40" s="2472"/>
      <c r="H40" s="2473"/>
      <c r="I40" s="1591"/>
      <c r="J40" s="2472"/>
      <c r="K40" s="2472"/>
      <c r="L40" s="2472"/>
      <c r="M40" s="2472"/>
      <c r="N40" s="2473"/>
      <c r="O40" s="2477"/>
      <c r="P40" s="2473"/>
      <c r="Q40" s="1590"/>
      <c r="R40" s="1603"/>
      <c r="S40" s="1603"/>
      <c r="T40" s="1603"/>
      <c r="U40" s="1603"/>
      <c r="V40" s="1600"/>
    </row>
    <row r="41" spans="1:22" ht="19.149999999999999" customHeight="1">
      <c r="A41" s="1587"/>
      <c r="B41" s="1395">
        <v>35</v>
      </c>
      <c r="C41" s="1617" t="s">
        <v>561</v>
      </c>
      <c r="D41" s="1591"/>
      <c r="E41" s="2472"/>
      <c r="F41" s="2472"/>
      <c r="G41" s="2472"/>
      <c r="H41" s="2473"/>
      <c r="I41" s="1591"/>
      <c r="J41" s="2472"/>
      <c r="K41" s="2472"/>
      <c r="L41" s="2472"/>
      <c r="M41" s="2472"/>
      <c r="N41" s="2473"/>
      <c r="O41" s="2477"/>
      <c r="P41" s="2473"/>
      <c r="Q41" s="1590"/>
      <c r="R41" s="1603"/>
      <c r="S41" s="1603"/>
      <c r="T41" s="1603"/>
      <c r="U41" s="1603"/>
      <c r="V41" s="1600"/>
    </row>
    <row r="42" spans="1:22" ht="19.149999999999999" customHeight="1">
      <c r="A42" s="1587"/>
      <c r="B42" s="1395">
        <v>36</v>
      </c>
      <c r="C42" s="1617" t="s">
        <v>1375</v>
      </c>
      <c r="D42" s="1591"/>
      <c r="E42" s="2472"/>
      <c r="F42" s="2472"/>
      <c r="G42" s="2472"/>
      <c r="H42" s="2473"/>
      <c r="I42" s="1590"/>
      <c r="J42" s="1603"/>
      <c r="K42" s="1603"/>
      <c r="L42" s="1603"/>
      <c r="M42" s="1603"/>
      <c r="N42" s="1600"/>
      <c r="O42" s="2475"/>
      <c r="P42" s="1600"/>
      <c r="Q42" s="1590"/>
      <c r="R42" s="1603"/>
      <c r="S42" s="1603"/>
      <c r="T42" s="1603"/>
      <c r="U42" s="1603"/>
      <c r="V42" s="1600"/>
    </row>
    <row r="43" spans="1:22" ht="19.149999999999999" customHeight="1">
      <c r="A43" s="1587"/>
      <c r="B43" s="1395">
        <v>37</v>
      </c>
      <c r="C43" s="1617" t="s">
        <v>1376</v>
      </c>
      <c r="D43" s="1591"/>
      <c r="E43" s="2472"/>
      <c r="F43" s="2472"/>
      <c r="G43" s="2472"/>
      <c r="H43" s="2473"/>
      <c r="I43" s="1590"/>
      <c r="J43" s="1603"/>
      <c r="K43" s="1603"/>
      <c r="L43" s="1603"/>
      <c r="M43" s="1603"/>
      <c r="N43" s="1600"/>
      <c r="O43" s="2475"/>
      <c r="P43" s="1600"/>
      <c r="Q43" s="1591"/>
      <c r="R43" s="2472"/>
      <c r="S43" s="2472"/>
      <c r="T43" s="2472"/>
      <c r="U43" s="2472"/>
      <c r="V43" s="2473"/>
    </row>
    <row r="44" spans="1:22" ht="19.149999999999999" customHeight="1">
      <c r="A44" s="1587"/>
      <c r="B44" s="1395">
        <v>38</v>
      </c>
      <c r="C44" s="1617" t="s">
        <v>1377</v>
      </c>
      <c r="D44" s="1591"/>
      <c r="E44" s="2472"/>
      <c r="F44" s="2472"/>
      <c r="G44" s="2472"/>
      <c r="H44" s="2473"/>
      <c r="I44" s="1590"/>
      <c r="J44" s="1603"/>
      <c r="K44" s="1603"/>
      <c r="L44" s="1603"/>
      <c r="M44" s="1603"/>
      <c r="N44" s="1600"/>
      <c r="O44" s="2475"/>
      <c r="P44" s="1600"/>
      <c r="Q44" s="1592">
        <f>MAX($H$43,Q43)</f>
        <v>0</v>
      </c>
      <c r="R44" s="1606">
        <f t="shared" ref="R44:V44" si="8">MAX($H$43,R43)</f>
        <v>0</v>
      </c>
      <c r="S44" s="1606">
        <f t="shared" si="8"/>
        <v>0</v>
      </c>
      <c r="T44" s="1606">
        <f t="shared" si="8"/>
        <v>0</v>
      </c>
      <c r="U44" s="1606">
        <f t="shared" si="8"/>
        <v>0</v>
      </c>
      <c r="V44" s="1608">
        <f t="shared" si="8"/>
        <v>0</v>
      </c>
    </row>
    <row r="45" spans="1:22" ht="26.25" thickBot="1">
      <c r="A45" s="1587"/>
      <c r="B45" s="1584">
        <v>39</v>
      </c>
      <c r="C45" s="1493" t="s">
        <v>1382</v>
      </c>
      <c r="D45" s="1594"/>
      <c r="E45" s="1609"/>
      <c r="F45" s="1609"/>
      <c r="G45" s="1609"/>
      <c r="H45" s="2474"/>
      <c r="I45" s="1594"/>
      <c r="J45" s="1609"/>
      <c r="K45" s="1609"/>
      <c r="L45" s="1609"/>
      <c r="M45" s="1609"/>
      <c r="N45" s="2080"/>
      <c r="O45" s="2478"/>
      <c r="P45" s="2080"/>
      <c r="Q45" s="1594"/>
      <c r="R45" s="1609"/>
      <c r="S45" s="1609"/>
      <c r="T45" s="1609"/>
      <c r="U45" s="1609"/>
      <c r="V45" s="2080"/>
    </row>
    <row r="46" spans="1:22" ht="26.25" thickBot="1">
      <c r="C46" s="1493" t="s">
        <v>1383</v>
      </c>
      <c r="D46" s="324"/>
      <c r="E46" s="1609"/>
      <c r="F46" s="1609"/>
      <c r="G46" s="1609"/>
      <c r="H46" s="2474"/>
      <c r="I46" s="1594"/>
      <c r="J46" s="1609"/>
      <c r="K46" s="1609"/>
      <c r="L46" s="1609"/>
      <c r="M46" s="1609"/>
      <c r="N46" s="2080"/>
      <c r="O46" s="2478"/>
      <c r="P46" s="2080"/>
      <c r="Q46" s="1594"/>
      <c r="R46" s="1609"/>
      <c r="S46" s="1609"/>
      <c r="T46" s="1609"/>
      <c r="U46" s="1609"/>
      <c r="V46" s="2080"/>
    </row>
  </sheetData>
  <mergeCells count="8">
    <mergeCell ref="T5:V5"/>
    <mergeCell ref="Q3:V3"/>
    <mergeCell ref="I3:P3"/>
    <mergeCell ref="D3:H3"/>
    <mergeCell ref="I5:K5"/>
    <mergeCell ref="D5:H5"/>
    <mergeCell ref="L5:N5"/>
    <mergeCell ref="Q5:S5"/>
  </mergeCells>
  <pageMargins left="0.7" right="0.7" top="0.75" bottom="0.75" header="0.3" footer="0.3"/>
  <pageSetup paperSize="9" scale="4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93"/>
  <sheetViews>
    <sheetView showGridLines="0" zoomScale="85" zoomScaleNormal="85" zoomScaleSheetLayoutView="70" workbookViewId="0">
      <pane xSplit="3" ySplit="6" topLeftCell="D7" activePane="bottomRight" state="frozen"/>
      <selection activeCell="D15" sqref="D15"/>
      <selection pane="topRight" activeCell="D15" sqref="D15"/>
      <selection pane="bottomLeft" activeCell="D15" sqref="D15"/>
      <selection pane="bottomRight" activeCell="H6" sqref="H6"/>
    </sheetView>
  </sheetViews>
  <sheetFormatPr defaultColWidth="9.140625" defaultRowHeight="14.25"/>
  <cols>
    <col min="1" max="1" width="4.7109375" style="327" customWidth="1"/>
    <col min="2" max="2" width="12.7109375" style="327" hidden="1" customWidth="1"/>
    <col min="3" max="3" width="48.7109375" style="327" customWidth="1"/>
    <col min="4" max="10" width="13.42578125" style="327" customWidth="1"/>
    <col min="11" max="11" width="23.42578125" style="327" customWidth="1"/>
    <col min="12" max="17" width="13.42578125" style="327" customWidth="1"/>
    <col min="18" max="16384" width="9.140625" style="327"/>
  </cols>
  <sheetData>
    <row r="1" spans="1:17" s="326" customFormat="1" ht="63.95" customHeight="1">
      <c r="A1" s="1614"/>
      <c r="B1" s="1614"/>
      <c r="C1" s="1614"/>
      <c r="D1" s="323" t="s">
        <v>854</v>
      </c>
      <c r="E1" s="323"/>
      <c r="F1" s="323"/>
      <c r="G1" s="1614"/>
      <c r="H1" s="1614"/>
      <c r="I1" s="1614"/>
      <c r="J1" s="1614"/>
    </row>
    <row r="2" spans="1:17" s="326" customFormat="1" ht="15" thickBot="1">
      <c r="A2" s="1614"/>
      <c r="B2" s="1614"/>
      <c r="C2" s="1614"/>
      <c r="D2" s="1614"/>
      <c r="E2" s="1614"/>
      <c r="F2" s="1614"/>
      <c r="G2" s="1614"/>
      <c r="H2" s="1614"/>
      <c r="I2" s="1614"/>
      <c r="J2" s="1614"/>
    </row>
    <row r="3" spans="1:17" ht="34.9" customHeight="1" thickBot="1">
      <c r="A3" s="1615"/>
      <c r="B3" s="1008"/>
      <c r="C3" s="2990" t="s">
        <v>127</v>
      </c>
      <c r="D3" s="2987" t="s">
        <v>671</v>
      </c>
      <c r="E3" s="2988"/>
      <c r="F3" s="2988"/>
      <c r="G3" s="2988"/>
      <c r="H3" s="2988"/>
      <c r="I3" s="2988"/>
      <c r="J3" s="2988"/>
      <c r="K3" s="2989"/>
      <c r="L3" s="2987" t="s">
        <v>924</v>
      </c>
      <c r="M3" s="2988"/>
      <c r="N3" s="2988"/>
      <c r="O3" s="2988"/>
      <c r="P3" s="2988"/>
      <c r="Q3" s="2989"/>
    </row>
    <row r="4" spans="1:17" ht="34.9" hidden="1" customHeight="1" thickBot="1">
      <c r="B4" s="294"/>
      <c r="C4" s="2990"/>
      <c r="D4" s="1595">
        <v>1</v>
      </c>
      <c r="E4" s="1596">
        <v>2</v>
      </c>
      <c r="F4" s="1596">
        <v>3</v>
      </c>
      <c r="G4" s="1596">
        <v>4</v>
      </c>
      <c r="H4" s="1596">
        <v>5</v>
      </c>
      <c r="I4" s="1596">
        <v>6</v>
      </c>
      <c r="J4" s="1596">
        <v>7</v>
      </c>
      <c r="K4" s="1596">
        <v>8</v>
      </c>
      <c r="L4" s="2482">
        <v>9</v>
      </c>
      <c r="M4" s="2482">
        <v>11</v>
      </c>
      <c r="N4" s="2482">
        <v>13</v>
      </c>
      <c r="O4" s="2482">
        <v>10</v>
      </c>
      <c r="P4" s="2482">
        <v>12</v>
      </c>
      <c r="Q4" s="2483">
        <v>14</v>
      </c>
    </row>
    <row r="5" spans="1:17" ht="34.9" customHeight="1" thickBot="1">
      <c r="B5" s="294"/>
      <c r="C5" s="2990"/>
      <c r="D5" s="2806"/>
      <c r="E5" s="2987" t="s">
        <v>1408</v>
      </c>
      <c r="F5" s="2988"/>
      <c r="G5" s="2988"/>
      <c r="H5" s="2988"/>
      <c r="I5" s="2988"/>
      <c r="J5" s="2807" t="s">
        <v>1409</v>
      </c>
      <c r="K5" s="2807"/>
      <c r="L5" s="2984" t="s">
        <v>50</v>
      </c>
      <c r="M5" s="2985"/>
      <c r="N5" s="2986"/>
      <c r="O5" s="2984" t="s">
        <v>51</v>
      </c>
      <c r="P5" s="2985"/>
      <c r="Q5" s="2986"/>
    </row>
    <row r="6" spans="1:17" ht="98.25" customHeight="1" thickBot="1">
      <c r="B6" s="2075" t="s">
        <v>1201</v>
      </c>
      <c r="C6" s="2991"/>
      <c r="D6" s="2469" t="s">
        <v>564</v>
      </c>
      <c r="E6" s="2806">
        <v>40908</v>
      </c>
      <c r="F6" s="2807">
        <v>41274</v>
      </c>
      <c r="G6" s="2807">
        <v>41639</v>
      </c>
      <c r="H6" s="2807">
        <v>42004</v>
      </c>
      <c r="I6" s="2807">
        <v>42369</v>
      </c>
      <c r="J6" s="2807">
        <v>42369</v>
      </c>
      <c r="K6" s="2481" t="s">
        <v>1187</v>
      </c>
      <c r="L6" s="2807">
        <v>42735</v>
      </c>
      <c r="M6" s="2807">
        <v>43100</v>
      </c>
      <c r="N6" s="2807">
        <v>43465</v>
      </c>
      <c r="O6" s="2807">
        <v>42735</v>
      </c>
      <c r="P6" s="2807">
        <v>43100</v>
      </c>
      <c r="Q6" s="2807">
        <v>43465</v>
      </c>
    </row>
    <row r="7" spans="1:17" ht="15" customHeight="1">
      <c r="B7" s="2070">
        <v>1</v>
      </c>
      <c r="C7" s="1616" t="s">
        <v>563</v>
      </c>
      <c r="D7" s="2738"/>
      <c r="E7" s="1597"/>
      <c r="F7" s="1597"/>
      <c r="G7" s="1597"/>
      <c r="H7" s="1597"/>
      <c r="I7" s="1597"/>
      <c r="J7" s="1597"/>
      <c r="K7" s="1598"/>
      <c r="L7" s="2475"/>
      <c r="M7" s="1599"/>
      <c r="N7" s="1599"/>
      <c r="O7" s="1599"/>
      <c r="P7" s="1599"/>
      <c r="Q7" s="1600"/>
    </row>
    <row r="8" spans="1:17" ht="30" customHeight="1">
      <c r="B8" s="2070">
        <v>3</v>
      </c>
      <c r="C8" s="1617" t="s">
        <v>1288</v>
      </c>
      <c r="D8" s="1601"/>
      <c r="E8" s="1602"/>
      <c r="F8" s="1602"/>
      <c r="G8" s="1602"/>
      <c r="H8" s="1602"/>
      <c r="I8" s="1602"/>
      <c r="J8" s="1602"/>
      <c r="K8" s="1599"/>
      <c r="L8" s="1590"/>
      <c r="M8" s="1603"/>
      <c r="N8" s="1603"/>
      <c r="O8" s="1603"/>
      <c r="P8" s="1603"/>
      <c r="Q8" s="1600"/>
    </row>
    <row r="9" spans="1:17" ht="45" customHeight="1" thickBot="1">
      <c r="B9" s="2070">
        <v>4</v>
      </c>
      <c r="C9" s="2076" t="s">
        <v>1287</v>
      </c>
      <c r="D9" s="2077"/>
      <c r="E9" s="2078"/>
      <c r="F9" s="2078"/>
      <c r="G9" s="2078"/>
      <c r="H9" s="2078"/>
      <c r="I9" s="2078"/>
      <c r="J9" s="2078"/>
      <c r="K9" s="2079"/>
      <c r="L9" s="1594"/>
      <c r="M9" s="1609"/>
      <c r="N9" s="1609"/>
      <c r="O9" s="1609"/>
      <c r="P9" s="1609"/>
      <c r="Q9" s="2080"/>
    </row>
    <row r="10" spans="1:17" s="328" customFormat="1" ht="18.600000000000001" customHeight="1">
      <c r="B10" s="2070">
        <v>6</v>
      </c>
      <c r="C10" s="1617" t="s">
        <v>1237</v>
      </c>
      <c r="D10" s="2072"/>
      <c r="E10" s="1603"/>
      <c r="F10" s="1602"/>
      <c r="G10" s="1602"/>
      <c r="H10" s="1602"/>
      <c r="I10" s="1602"/>
      <c r="J10" s="1602"/>
      <c r="K10" s="1604" t="s">
        <v>927</v>
      </c>
      <c r="L10" s="1593"/>
      <c r="M10" s="1602"/>
      <c r="N10" s="1602"/>
      <c r="O10" s="1602"/>
      <c r="P10" s="1602"/>
      <c r="Q10" s="1605"/>
    </row>
    <row r="11" spans="1:17" s="328" customFormat="1" ht="18.600000000000001" customHeight="1">
      <c r="B11" s="2070">
        <v>7</v>
      </c>
      <c r="C11" s="1617" t="s">
        <v>1238</v>
      </c>
      <c r="D11" s="2073"/>
      <c r="E11" s="1603"/>
      <c r="F11" s="1602"/>
      <c r="G11" s="1602"/>
      <c r="H11" s="1602"/>
      <c r="I11" s="1602"/>
      <c r="J11" s="1602"/>
      <c r="K11" s="1604" t="s">
        <v>927</v>
      </c>
      <c r="L11" s="1593"/>
      <c r="M11" s="1602"/>
      <c r="N11" s="1602"/>
      <c r="O11" s="1602"/>
      <c r="P11" s="1602"/>
      <c r="Q11" s="1605"/>
    </row>
    <row r="12" spans="1:17" s="328" customFormat="1" ht="18.600000000000001" customHeight="1">
      <c r="B12" s="2070">
        <v>8</v>
      </c>
      <c r="C12" s="1617" t="s">
        <v>1239</v>
      </c>
      <c r="D12" s="2073"/>
      <c r="E12" s="1603"/>
      <c r="F12" s="1602"/>
      <c r="G12" s="1602"/>
      <c r="H12" s="1602"/>
      <c r="I12" s="1602"/>
      <c r="J12" s="1602"/>
      <c r="K12" s="1604" t="s">
        <v>927</v>
      </c>
      <c r="L12" s="1593"/>
      <c r="M12" s="1602"/>
      <c r="N12" s="1602"/>
      <c r="O12" s="1602"/>
      <c r="P12" s="1602"/>
      <c r="Q12" s="1605"/>
    </row>
    <row r="13" spans="1:17" s="328" customFormat="1" ht="18.600000000000001" customHeight="1">
      <c r="B13" s="2070">
        <v>9</v>
      </c>
      <c r="C13" s="1617" t="s">
        <v>1240</v>
      </c>
      <c r="D13" s="2073"/>
      <c r="E13" s="1603"/>
      <c r="F13" s="1602"/>
      <c r="G13" s="1602"/>
      <c r="H13" s="1602"/>
      <c r="I13" s="1602"/>
      <c r="J13" s="1602"/>
      <c r="K13" s="1604" t="s">
        <v>927</v>
      </c>
      <c r="L13" s="1593"/>
      <c r="M13" s="1602"/>
      <c r="N13" s="1602"/>
      <c r="O13" s="1602"/>
      <c r="P13" s="1602"/>
      <c r="Q13" s="1605"/>
    </row>
    <row r="14" spans="1:17" s="328" customFormat="1" ht="18.600000000000001" customHeight="1">
      <c r="B14" s="2070">
        <v>10</v>
      </c>
      <c r="C14" s="1617" t="s">
        <v>1241</v>
      </c>
      <c r="D14" s="2073"/>
      <c r="E14" s="1603"/>
      <c r="F14" s="1602"/>
      <c r="G14" s="1602"/>
      <c r="H14" s="1602"/>
      <c r="I14" s="1602"/>
      <c r="J14" s="1602"/>
      <c r="K14" s="1604" t="s">
        <v>927</v>
      </c>
      <c r="L14" s="1593"/>
      <c r="M14" s="1602"/>
      <c r="N14" s="1602"/>
      <c r="O14" s="1602"/>
      <c r="P14" s="1602"/>
      <c r="Q14" s="1605"/>
    </row>
    <row r="15" spans="1:17" s="328" customFormat="1" ht="18.600000000000001" customHeight="1">
      <c r="B15" s="2070">
        <v>11</v>
      </c>
      <c r="C15" s="1617" t="s">
        <v>1242</v>
      </c>
      <c r="D15" s="2073"/>
      <c r="E15" s="1603"/>
      <c r="F15" s="1602"/>
      <c r="G15" s="1602"/>
      <c r="H15" s="1602"/>
      <c r="I15" s="1602"/>
      <c r="J15" s="1602"/>
      <c r="K15" s="1604" t="s">
        <v>927</v>
      </c>
      <c r="L15" s="1593"/>
      <c r="M15" s="1602"/>
      <c r="N15" s="1602"/>
      <c r="O15" s="1602"/>
      <c r="P15" s="1602"/>
      <c r="Q15" s="1605"/>
    </row>
    <row r="16" spans="1:17" s="328" customFormat="1" ht="18.600000000000001" customHeight="1">
      <c r="B16" s="2070">
        <v>12</v>
      </c>
      <c r="C16" s="1617" t="s">
        <v>1243</v>
      </c>
      <c r="D16" s="2073"/>
      <c r="E16" s="1603"/>
      <c r="F16" s="1602"/>
      <c r="G16" s="1602"/>
      <c r="H16" s="1602"/>
      <c r="I16" s="1602"/>
      <c r="J16" s="1602"/>
      <c r="K16" s="1604" t="s">
        <v>927</v>
      </c>
      <c r="L16" s="1593"/>
      <c r="M16" s="1602"/>
      <c r="N16" s="1602"/>
      <c r="O16" s="1602"/>
      <c r="P16" s="1602"/>
      <c r="Q16" s="1605"/>
    </row>
    <row r="17" spans="2:17" ht="18.600000000000001" customHeight="1">
      <c r="B17" s="2070">
        <v>13</v>
      </c>
      <c r="C17" s="1617" t="s">
        <v>1244</v>
      </c>
      <c r="D17" s="2073"/>
      <c r="E17" s="1603"/>
      <c r="F17" s="1602"/>
      <c r="G17" s="1602"/>
      <c r="H17" s="1602"/>
      <c r="I17" s="1602"/>
      <c r="J17" s="1602"/>
      <c r="K17" s="1604" t="s">
        <v>927</v>
      </c>
      <c r="L17" s="1593"/>
      <c r="M17" s="1602"/>
      <c r="N17" s="1602"/>
      <c r="O17" s="1602"/>
      <c r="P17" s="1602"/>
      <c r="Q17" s="1605"/>
    </row>
    <row r="18" spans="2:17" ht="18.600000000000001" customHeight="1">
      <c r="B18" s="2070">
        <v>14</v>
      </c>
      <c r="C18" s="1617" t="s">
        <v>1245</v>
      </c>
      <c r="D18" s="2073"/>
      <c r="E18" s="1603"/>
      <c r="F18" s="1602"/>
      <c r="G18" s="1602"/>
      <c r="H18" s="1602"/>
      <c r="I18" s="1602"/>
      <c r="J18" s="1602"/>
      <c r="K18" s="1604" t="s">
        <v>927</v>
      </c>
      <c r="L18" s="1593"/>
      <c r="M18" s="1602"/>
      <c r="N18" s="1602"/>
      <c r="O18" s="1602"/>
      <c r="P18" s="1602"/>
      <c r="Q18" s="1605"/>
    </row>
    <row r="19" spans="2:17" ht="18.600000000000001" customHeight="1">
      <c r="B19" s="2070">
        <v>15</v>
      </c>
      <c r="C19" s="1617" t="s">
        <v>1246</v>
      </c>
      <c r="D19" s="2073"/>
      <c r="E19" s="1603"/>
      <c r="F19" s="1602"/>
      <c r="G19" s="1602"/>
      <c r="H19" s="1602"/>
      <c r="I19" s="1602"/>
      <c r="J19" s="1602"/>
      <c r="K19" s="1604" t="s">
        <v>927</v>
      </c>
      <c r="L19" s="1593"/>
      <c r="M19" s="1602"/>
      <c r="N19" s="1602"/>
      <c r="O19" s="1602"/>
      <c r="P19" s="1602"/>
      <c r="Q19" s="1605"/>
    </row>
    <row r="20" spans="2:17" ht="18.600000000000001" customHeight="1">
      <c r="B20" s="2070">
        <v>16</v>
      </c>
      <c r="C20" s="1617" t="s">
        <v>1247</v>
      </c>
      <c r="D20" s="2073"/>
      <c r="E20" s="1603"/>
      <c r="F20" s="1602"/>
      <c r="G20" s="1602"/>
      <c r="H20" s="1602"/>
      <c r="I20" s="1602"/>
      <c r="J20" s="1602"/>
      <c r="K20" s="1604" t="s">
        <v>927</v>
      </c>
      <c r="L20" s="1593"/>
      <c r="M20" s="1602"/>
      <c r="N20" s="1602"/>
      <c r="O20" s="1602"/>
      <c r="P20" s="1602"/>
      <c r="Q20" s="1605"/>
    </row>
    <row r="21" spans="2:17" ht="18.600000000000001" customHeight="1">
      <c r="B21" s="2070">
        <v>17</v>
      </c>
      <c r="C21" s="1617" t="s">
        <v>1248</v>
      </c>
      <c r="D21" s="2073"/>
      <c r="E21" s="1603"/>
      <c r="F21" s="1602"/>
      <c r="G21" s="1602"/>
      <c r="H21" s="1602"/>
      <c r="I21" s="1602"/>
      <c r="J21" s="1602"/>
      <c r="K21" s="1604" t="s">
        <v>927</v>
      </c>
      <c r="L21" s="1593"/>
      <c r="M21" s="1602"/>
      <c r="N21" s="1602"/>
      <c r="O21" s="1602"/>
      <c r="P21" s="1602"/>
      <c r="Q21" s="1605"/>
    </row>
    <row r="22" spans="2:17" ht="18.600000000000001" customHeight="1">
      <c r="B22" s="2070">
        <v>18</v>
      </c>
      <c r="C22" s="1617" t="s">
        <v>1249</v>
      </c>
      <c r="D22" s="2073"/>
      <c r="E22" s="1603"/>
      <c r="F22" s="1602"/>
      <c r="G22" s="1602"/>
      <c r="H22" s="1602"/>
      <c r="I22" s="1602"/>
      <c r="J22" s="1602"/>
      <c r="K22" s="1604" t="s">
        <v>927</v>
      </c>
      <c r="L22" s="1593"/>
      <c r="M22" s="1602"/>
      <c r="N22" s="1602"/>
      <c r="O22" s="1602"/>
      <c r="P22" s="1602"/>
      <c r="Q22" s="1605"/>
    </row>
    <row r="23" spans="2:17" ht="18.600000000000001" customHeight="1">
      <c r="B23" s="2070">
        <v>19</v>
      </c>
      <c r="C23" s="1617" t="s">
        <v>1250</v>
      </c>
      <c r="D23" s="2073"/>
      <c r="E23" s="1603"/>
      <c r="F23" s="1602"/>
      <c r="G23" s="1602"/>
      <c r="H23" s="1602"/>
      <c r="I23" s="1602"/>
      <c r="J23" s="1602"/>
      <c r="K23" s="1604" t="s">
        <v>927</v>
      </c>
      <c r="L23" s="1593"/>
      <c r="M23" s="1602"/>
      <c r="N23" s="1602"/>
      <c r="O23" s="1602"/>
      <c r="P23" s="1602"/>
      <c r="Q23" s="1605"/>
    </row>
    <row r="24" spans="2:17" ht="18.600000000000001" customHeight="1">
      <c r="B24" s="2070">
        <v>20</v>
      </c>
      <c r="C24" s="1617" t="s">
        <v>1251</v>
      </c>
      <c r="D24" s="2073"/>
      <c r="E24" s="1603"/>
      <c r="F24" s="1602"/>
      <c r="G24" s="1602"/>
      <c r="H24" s="1602"/>
      <c r="I24" s="1602"/>
      <c r="J24" s="1602"/>
      <c r="K24" s="1604" t="s">
        <v>927</v>
      </c>
      <c r="L24" s="1593"/>
      <c r="M24" s="1602"/>
      <c r="N24" s="1602"/>
      <c r="O24" s="1602"/>
      <c r="P24" s="1602"/>
      <c r="Q24" s="1605"/>
    </row>
    <row r="25" spans="2:17" ht="18.600000000000001" customHeight="1">
      <c r="B25" s="2070">
        <v>21</v>
      </c>
      <c r="C25" s="1617" t="s">
        <v>1252</v>
      </c>
      <c r="D25" s="2073"/>
      <c r="E25" s="1603"/>
      <c r="F25" s="1602"/>
      <c r="G25" s="1602"/>
      <c r="H25" s="1602"/>
      <c r="I25" s="1602"/>
      <c r="J25" s="1602"/>
      <c r="K25" s="1604" t="s">
        <v>927</v>
      </c>
      <c r="L25" s="1593"/>
      <c r="M25" s="1602"/>
      <c r="N25" s="1602"/>
      <c r="O25" s="1602"/>
      <c r="P25" s="1602"/>
      <c r="Q25" s="1605"/>
    </row>
    <row r="26" spans="2:17" ht="18.600000000000001" customHeight="1">
      <c r="B26" s="2070">
        <v>22</v>
      </c>
      <c r="C26" s="1617" t="s">
        <v>1253</v>
      </c>
      <c r="D26" s="2073"/>
      <c r="E26" s="1603"/>
      <c r="F26" s="1602"/>
      <c r="G26" s="1602"/>
      <c r="H26" s="1602"/>
      <c r="I26" s="1602"/>
      <c r="J26" s="1602"/>
      <c r="K26" s="1604" t="s">
        <v>927</v>
      </c>
      <c r="L26" s="1593"/>
      <c r="M26" s="1602"/>
      <c r="N26" s="1602"/>
      <c r="O26" s="1602"/>
      <c r="P26" s="1602"/>
      <c r="Q26" s="1605"/>
    </row>
    <row r="27" spans="2:17" ht="18.600000000000001" customHeight="1">
      <c r="B27" s="2070">
        <v>23</v>
      </c>
      <c r="C27" s="1617" t="s">
        <v>1254</v>
      </c>
      <c r="D27" s="2073"/>
      <c r="E27" s="1603"/>
      <c r="F27" s="1602"/>
      <c r="G27" s="1602"/>
      <c r="H27" s="1602"/>
      <c r="I27" s="1602"/>
      <c r="J27" s="1602"/>
      <c r="K27" s="1604" t="s">
        <v>927</v>
      </c>
      <c r="L27" s="1593"/>
      <c r="M27" s="1602"/>
      <c r="N27" s="1602"/>
      <c r="O27" s="1602"/>
      <c r="P27" s="1602"/>
      <c r="Q27" s="1605"/>
    </row>
    <row r="28" spans="2:17" ht="18.600000000000001" customHeight="1">
      <c r="B28" s="2070">
        <v>24</v>
      </c>
      <c r="C28" s="1617" t="s">
        <v>1255</v>
      </c>
      <c r="D28" s="2073"/>
      <c r="E28" s="1603"/>
      <c r="F28" s="1602"/>
      <c r="G28" s="1602"/>
      <c r="H28" s="1602"/>
      <c r="I28" s="1602"/>
      <c r="J28" s="1602"/>
      <c r="K28" s="1604" t="s">
        <v>927</v>
      </c>
      <c r="L28" s="1593"/>
      <c r="M28" s="1602"/>
      <c r="N28" s="1602"/>
      <c r="O28" s="1602"/>
      <c r="P28" s="1602"/>
      <c r="Q28" s="1605"/>
    </row>
    <row r="29" spans="2:17" ht="18.600000000000001" customHeight="1">
      <c r="B29" s="2070">
        <v>25</v>
      </c>
      <c r="C29" s="1617" t="s">
        <v>1256</v>
      </c>
      <c r="D29" s="2073"/>
      <c r="E29" s="1603"/>
      <c r="F29" s="1602"/>
      <c r="G29" s="1602"/>
      <c r="H29" s="1602"/>
      <c r="I29" s="1602"/>
      <c r="J29" s="1602"/>
      <c r="K29" s="1604" t="s">
        <v>927</v>
      </c>
      <c r="L29" s="1593"/>
      <c r="M29" s="1602"/>
      <c r="N29" s="1602"/>
      <c r="O29" s="1602"/>
      <c r="P29" s="1602"/>
      <c r="Q29" s="1605"/>
    </row>
    <row r="30" spans="2:17" ht="18.600000000000001" customHeight="1">
      <c r="B30" s="2070">
        <v>26</v>
      </c>
      <c r="C30" s="1617" t="s">
        <v>1257</v>
      </c>
      <c r="D30" s="2073"/>
      <c r="E30" s="1603"/>
      <c r="F30" s="1602"/>
      <c r="G30" s="1602"/>
      <c r="H30" s="1602"/>
      <c r="I30" s="1602"/>
      <c r="J30" s="1602"/>
      <c r="K30" s="1604" t="s">
        <v>927</v>
      </c>
      <c r="L30" s="1593"/>
      <c r="M30" s="1602"/>
      <c r="N30" s="1602"/>
      <c r="O30" s="1602"/>
      <c r="P30" s="1602"/>
      <c r="Q30" s="1605"/>
    </row>
    <row r="31" spans="2:17" ht="18.600000000000001" customHeight="1">
      <c r="B31" s="2070">
        <v>27</v>
      </c>
      <c r="C31" s="1617" t="s">
        <v>1258</v>
      </c>
      <c r="D31" s="2073"/>
      <c r="E31" s="1603"/>
      <c r="F31" s="1602"/>
      <c r="G31" s="1602"/>
      <c r="H31" s="1602"/>
      <c r="I31" s="1602"/>
      <c r="J31" s="1602"/>
      <c r="K31" s="1604" t="s">
        <v>927</v>
      </c>
      <c r="L31" s="1593"/>
      <c r="M31" s="1602"/>
      <c r="N31" s="1602"/>
      <c r="O31" s="1602"/>
      <c r="P31" s="1602"/>
      <c r="Q31" s="1605"/>
    </row>
    <row r="32" spans="2:17" ht="18.600000000000001" customHeight="1">
      <c r="B32" s="2070">
        <v>28</v>
      </c>
      <c r="C32" s="1617" t="s">
        <v>1259</v>
      </c>
      <c r="D32" s="2073"/>
      <c r="E32" s="1603"/>
      <c r="F32" s="1602"/>
      <c r="G32" s="1602"/>
      <c r="H32" s="1602"/>
      <c r="I32" s="1602"/>
      <c r="J32" s="1602"/>
      <c r="K32" s="1604" t="s">
        <v>927</v>
      </c>
      <c r="L32" s="1593"/>
      <c r="M32" s="1602"/>
      <c r="N32" s="1602"/>
      <c r="O32" s="1602"/>
      <c r="P32" s="1602"/>
      <c r="Q32" s="1605"/>
    </row>
    <row r="33" spans="2:17" ht="18.600000000000001" customHeight="1">
      <c r="B33" s="2070">
        <v>29</v>
      </c>
      <c r="C33" s="1617" t="s">
        <v>1260</v>
      </c>
      <c r="D33" s="2073"/>
      <c r="E33" s="1603"/>
      <c r="F33" s="1602"/>
      <c r="G33" s="1602"/>
      <c r="H33" s="1602"/>
      <c r="I33" s="1602"/>
      <c r="J33" s="1602"/>
      <c r="K33" s="1604" t="s">
        <v>927</v>
      </c>
      <c r="L33" s="1593"/>
      <c r="M33" s="1602"/>
      <c r="N33" s="1602"/>
      <c r="O33" s="1602"/>
      <c r="P33" s="1602"/>
      <c r="Q33" s="1605"/>
    </row>
    <row r="34" spans="2:17" ht="18.600000000000001" customHeight="1">
      <c r="B34" s="2070">
        <v>30</v>
      </c>
      <c r="C34" s="2081" t="s">
        <v>1261</v>
      </c>
      <c r="D34" s="2082"/>
      <c r="E34" s="2083"/>
      <c r="F34" s="2084"/>
      <c r="G34" s="2084"/>
      <c r="H34" s="2084"/>
      <c r="I34" s="2084"/>
      <c r="J34" s="2084"/>
      <c r="K34" s="2085" t="s">
        <v>927</v>
      </c>
      <c r="L34" s="2086"/>
      <c r="M34" s="2084"/>
      <c r="N34" s="2084"/>
      <c r="O34" s="2084"/>
      <c r="P34" s="2084"/>
      <c r="Q34" s="2087"/>
    </row>
    <row r="35" spans="2:17" ht="18.600000000000001" customHeight="1">
      <c r="B35" s="2070">
        <v>31</v>
      </c>
      <c r="C35" s="1617" t="s">
        <v>1262</v>
      </c>
      <c r="D35" s="2073"/>
      <c r="E35" s="1603"/>
      <c r="F35" s="1603"/>
      <c r="G35" s="1603"/>
      <c r="H35" s="1603"/>
      <c r="I35" s="1603"/>
      <c r="J35" s="1602"/>
      <c r="K35" s="1604" t="s">
        <v>79</v>
      </c>
      <c r="L35" s="1593"/>
      <c r="M35" s="1602"/>
      <c r="N35" s="1602"/>
      <c r="O35" s="1602"/>
      <c r="P35" s="1602"/>
      <c r="Q35" s="1605"/>
    </row>
    <row r="36" spans="2:17" ht="18.600000000000001" customHeight="1">
      <c r="B36" s="2070">
        <v>32</v>
      </c>
      <c r="C36" s="1617" t="s">
        <v>1263</v>
      </c>
      <c r="D36" s="2073"/>
      <c r="E36" s="1603"/>
      <c r="F36" s="1603"/>
      <c r="G36" s="1603"/>
      <c r="H36" s="1603"/>
      <c r="I36" s="1603"/>
      <c r="J36" s="1602"/>
      <c r="K36" s="1604" t="s">
        <v>79</v>
      </c>
      <c r="L36" s="1593"/>
      <c r="M36" s="1602"/>
      <c r="N36" s="1602"/>
      <c r="O36" s="1602"/>
      <c r="P36" s="1602"/>
      <c r="Q36" s="1605"/>
    </row>
    <row r="37" spans="2:17" ht="18.600000000000001" customHeight="1">
      <c r="B37" s="2070">
        <v>33</v>
      </c>
      <c r="C37" s="1617" t="s">
        <v>1264</v>
      </c>
      <c r="D37" s="2073"/>
      <c r="E37" s="1603"/>
      <c r="F37" s="1603"/>
      <c r="G37" s="1603"/>
      <c r="H37" s="1603"/>
      <c r="I37" s="1603"/>
      <c r="J37" s="1602"/>
      <c r="K37" s="1604" t="s">
        <v>79</v>
      </c>
      <c r="L37" s="1593"/>
      <c r="M37" s="1602"/>
      <c r="N37" s="1602"/>
      <c r="O37" s="1602"/>
      <c r="P37" s="1602"/>
      <c r="Q37" s="1605"/>
    </row>
    <row r="38" spans="2:17" ht="18.600000000000001" customHeight="1">
      <c r="B38" s="2070">
        <v>34</v>
      </c>
      <c r="C38" s="1617" t="s">
        <v>1265</v>
      </c>
      <c r="D38" s="2073"/>
      <c r="E38" s="1603"/>
      <c r="F38" s="1603"/>
      <c r="G38" s="1603"/>
      <c r="H38" s="1603"/>
      <c r="I38" s="1603"/>
      <c r="J38" s="1602"/>
      <c r="K38" s="1604" t="s">
        <v>79</v>
      </c>
      <c r="L38" s="1593"/>
      <c r="M38" s="1602"/>
      <c r="N38" s="1602"/>
      <c r="O38" s="1602"/>
      <c r="P38" s="1602"/>
      <c r="Q38" s="1605"/>
    </row>
    <row r="39" spans="2:17" ht="18.600000000000001" customHeight="1">
      <c r="B39" s="2070">
        <v>35</v>
      </c>
      <c r="C39" s="1617" t="s">
        <v>1266</v>
      </c>
      <c r="D39" s="2073"/>
      <c r="E39" s="1603"/>
      <c r="F39" s="1603"/>
      <c r="G39" s="1603"/>
      <c r="H39" s="1603"/>
      <c r="I39" s="1603"/>
      <c r="J39" s="1602"/>
      <c r="K39" s="1604" t="s">
        <v>79</v>
      </c>
      <c r="L39" s="1593"/>
      <c r="M39" s="1602"/>
      <c r="N39" s="1602"/>
      <c r="O39" s="1602"/>
      <c r="P39" s="1602"/>
      <c r="Q39" s="1605"/>
    </row>
    <row r="40" spans="2:17" ht="18.600000000000001" customHeight="1">
      <c r="B40" s="2070">
        <v>36</v>
      </c>
      <c r="C40" s="1617" t="s">
        <v>1267</v>
      </c>
      <c r="D40" s="2073"/>
      <c r="E40" s="1603"/>
      <c r="F40" s="1603"/>
      <c r="G40" s="1603"/>
      <c r="H40" s="1603"/>
      <c r="I40" s="1603"/>
      <c r="J40" s="1602"/>
      <c r="K40" s="1604" t="s">
        <v>79</v>
      </c>
      <c r="L40" s="1593"/>
      <c r="M40" s="1602"/>
      <c r="N40" s="1602"/>
      <c r="O40" s="1602"/>
      <c r="P40" s="1602"/>
      <c r="Q40" s="1605"/>
    </row>
    <row r="41" spans="2:17" ht="18.600000000000001" customHeight="1">
      <c r="B41" s="2070">
        <v>37</v>
      </c>
      <c r="C41" s="1617" t="s">
        <v>1268</v>
      </c>
      <c r="D41" s="2073"/>
      <c r="E41" s="1603"/>
      <c r="F41" s="1603"/>
      <c r="G41" s="1603"/>
      <c r="H41" s="1603"/>
      <c r="I41" s="1603"/>
      <c r="J41" s="1602"/>
      <c r="K41" s="1604" t="s">
        <v>79</v>
      </c>
      <c r="L41" s="1593"/>
      <c r="M41" s="1602"/>
      <c r="N41" s="1602"/>
      <c r="O41" s="1602"/>
      <c r="P41" s="1602"/>
      <c r="Q41" s="1605"/>
    </row>
    <row r="42" spans="2:17" ht="18.600000000000001" customHeight="1">
      <c r="B42" s="2070">
        <v>38</v>
      </c>
      <c r="C42" s="1617" t="s">
        <v>1269</v>
      </c>
      <c r="D42" s="2073"/>
      <c r="E42" s="1603"/>
      <c r="F42" s="1603"/>
      <c r="G42" s="1603"/>
      <c r="H42" s="1603"/>
      <c r="I42" s="1603"/>
      <c r="J42" s="1602"/>
      <c r="K42" s="1604" t="s">
        <v>79</v>
      </c>
      <c r="L42" s="1593"/>
      <c r="M42" s="1602"/>
      <c r="N42" s="1602"/>
      <c r="O42" s="1602"/>
      <c r="P42" s="1602"/>
      <c r="Q42" s="1605"/>
    </row>
    <row r="43" spans="2:17" ht="18.600000000000001" customHeight="1">
      <c r="B43" s="2070">
        <v>39</v>
      </c>
      <c r="C43" s="1617" t="s">
        <v>1270</v>
      </c>
      <c r="D43" s="2073"/>
      <c r="E43" s="1603"/>
      <c r="F43" s="1603"/>
      <c r="G43" s="1603"/>
      <c r="H43" s="1603"/>
      <c r="I43" s="1603"/>
      <c r="J43" s="1602"/>
      <c r="K43" s="1604" t="s">
        <v>79</v>
      </c>
      <c r="L43" s="1593"/>
      <c r="M43" s="1602"/>
      <c r="N43" s="1602"/>
      <c r="O43" s="1602"/>
      <c r="P43" s="1602"/>
      <c r="Q43" s="1605"/>
    </row>
    <row r="44" spans="2:17" ht="18.600000000000001" customHeight="1">
      <c r="B44" s="2070">
        <v>40</v>
      </c>
      <c r="C44" s="1617" t="s">
        <v>1271</v>
      </c>
      <c r="D44" s="2073"/>
      <c r="E44" s="1603"/>
      <c r="F44" s="1603"/>
      <c r="G44" s="1603"/>
      <c r="H44" s="1603"/>
      <c r="I44" s="1603"/>
      <c r="J44" s="1602"/>
      <c r="K44" s="1604" t="s">
        <v>79</v>
      </c>
      <c r="L44" s="1593"/>
      <c r="M44" s="1602"/>
      <c r="N44" s="1602"/>
      <c r="O44" s="1602"/>
      <c r="P44" s="1602"/>
      <c r="Q44" s="1605"/>
    </row>
    <row r="45" spans="2:17" ht="18.600000000000001" customHeight="1">
      <c r="B45" s="2070">
        <v>41</v>
      </c>
      <c r="C45" s="1617" t="s">
        <v>1272</v>
      </c>
      <c r="D45" s="2073"/>
      <c r="E45" s="1603"/>
      <c r="F45" s="1603"/>
      <c r="G45" s="1603"/>
      <c r="H45" s="1603"/>
      <c r="I45" s="1603"/>
      <c r="J45" s="1602"/>
      <c r="K45" s="1604" t="s">
        <v>79</v>
      </c>
      <c r="L45" s="1593"/>
      <c r="M45" s="1602"/>
      <c r="N45" s="1602"/>
      <c r="O45" s="1602"/>
      <c r="P45" s="1602"/>
      <c r="Q45" s="1605"/>
    </row>
    <row r="46" spans="2:17" ht="18.600000000000001" customHeight="1">
      <c r="B46" s="2070">
        <v>42</v>
      </c>
      <c r="C46" s="1617" t="s">
        <v>1273</v>
      </c>
      <c r="D46" s="2073"/>
      <c r="E46" s="1603"/>
      <c r="F46" s="1603"/>
      <c r="G46" s="1603"/>
      <c r="H46" s="1603"/>
      <c r="I46" s="1603"/>
      <c r="J46" s="1602"/>
      <c r="K46" s="1604" t="s">
        <v>79</v>
      </c>
      <c r="L46" s="1593"/>
      <c r="M46" s="1602"/>
      <c r="N46" s="1602"/>
      <c r="O46" s="1602"/>
      <c r="P46" s="1602"/>
      <c r="Q46" s="1605"/>
    </row>
    <row r="47" spans="2:17" ht="18.600000000000001" customHeight="1">
      <c r="B47" s="2070">
        <v>43</v>
      </c>
      <c r="C47" s="1617" t="s">
        <v>1274</v>
      </c>
      <c r="D47" s="2073"/>
      <c r="E47" s="1603"/>
      <c r="F47" s="1603"/>
      <c r="G47" s="1603"/>
      <c r="H47" s="1603"/>
      <c r="I47" s="1603"/>
      <c r="J47" s="1602"/>
      <c r="K47" s="1604" t="s">
        <v>79</v>
      </c>
      <c r="L47" s="1593"/>
      <c r="M47" s="1602"/>
      <c r="N47" s="1602"/>
      <c r="O47" s="1602"/>
      <c r="P47" s="1602"/>
      <c r="Q47" s="1605"/>
    </row>
    <row r="48" spans="2:17" ht="18.600000000000001" customHeight="1">
      <c r="B48" s="2070">
        <v>44</v>
      </c>
      <c r="C48" s="1617" t="s">
        <v>1275</v>
      </c>
      <c r="D48" s="2073"/>
      <c r="E48" s="1603"/>
      <c r="F48" s="1603"/>
      <c r="G48" s="1603"/>
      <c r="H48" s="1603"/>
      <c r="I48" s="1603"/>
      <c r="J48" s="1602"/>
      <c r="K48" s="1604" t="s">
        <v>79</v>
      </c>
      <c r="L48" s="1593"/>
      <c r="M48" s="1602"/>
      <c r="N48" s="1602"/>
      <c r="O48" s="1602"/>
      <c r="P48" s="1602"/>
      <c r="Q48" s="1605"/>
    </row>
    <row r="49" spans="2:17" ht="18.600000000000001" customHeight="1">
      <c r="B49" s="2070">
        <v>45</v>
      </c>
      <c r="C49" s="1617" t="s">
        <v>1276</v>
      </c>
      <c r="D49" s="2073"/>
      <c r="E49" s="1603"/>
      <c r="F49" s="1603"/>
      <c r="G49" s="1603"/>
      <c r="H49" s="1603"/>
      <c r="I49" s="1603"/>
      <c r="J49" s="1602"/>
      <c r="K49" s="1604" t="s">
        <v>79</v>
      </c>
      <c r="L49" s="1593"/>
      <c r="M49" s="1602"/>
      <c r="N49" s="1602"/>
      <c r="O49" s="1602"/>
      <c r="P49" s="1602"/>
      <c r="Q49" s="1605"/>
    </row>
    <row r="50" spans="2:17" ht="18.600000000000001" customHeight="1">
      <c r="B50" s="2070">
        <v>46</v>
      </c>
      <c r="C50" s="1617" t="s">
        <v>1277</v>
      </c>
      <c r="D50" s="2073"/>
      <c r="E50" s="1603"/>
      <c r="F50" s="1603"/>
      <c r="G50" s="1603"/>
      <c r="H50" s="1603"/>
      <c r="I50" s="1603"/>
      <c r="J50" s="1602"/>
      <c r="K50" s="1604" t="s">
        <v>79</v>
      </c>
      <c r="L50" s="1593"/>
      <c r="M50" s="1602"/>
      <c r="N50" s="1602"/>
      <c r="O50" s="1602"/>
      <c r="P50" s="1602"/>
      <c r="Q50" s="1605"/>
    </row>
    <row r="51" spans="2:17" ht="18.600000000000001" customHeight="1">
      <c r="B51" s="2070">
        <v>47</v>
      </c>
      <c r="C51" s="1617" t="s">
        <v>1278</v>
      </c>
      <c r="D51" s="2073"/>
      <c r="E51" s="1603"/>
      <c r="F51" s="1603"/>
      <c r="G51" s="1603"/>
      <c r="H51" s="1603"/>
      <c r="I51" s="1603"/>
      <c r="J51" s="1602"/>
      <c r="K51" s="1604" t="s">
        <v>79</v>
      </c>
      <c r="L51" s="1593"/>
      <c r="M51" s="1602"/>
      <c r="N51" s="1602"/>
      <c r="O51" s="1602"/>
      <c r="P51" s="1602"/>
      <c r="Q51" s="1605"/>
    </row>
    <row r="52" spans="2:17" ht="18.600000000000001" customHeight="1">
      <c r="B52" s="2070">
        <v>48</v>
      </c>
      <c r="C52" s="1617" t="s">
        <v>1279</v>
      </c>
      <c r="D52" s="2073"/>
      <c r="E52" s="1603"/>
      <c r="F52" s="1603"/>
      <c r="G52" s="1603"/>
      <c r="H52" s="1603"/>
      <c r="I52" s="1603"/>
      <c r="J52" s="1602"/>
      <c r="K52" s="1604" t="s">
        <v>79</v>
      </c>
      <c r="L52" s="1593"/>
      <c r="M52" s="1602"/>
      <c r="N52" s="1602"/>
      <c r="O52" s="1602"/>
      <c r="P52" s="1602"/>
      <c r="Q52" s="1605"/>
    </row>
    <row r="53" spans="2:17" ht="18.600000000000001" customHeight="1">
      <c r="B53" s="2070">
        <v>49</v>
      </c>
      <c r="C53" s="1617" t="s">
        <v>1280</v>
      </c>
      <c r="D53" s="2073"/>
      <c r="E53" s="1603"/>
      <c r="F53" s="1603"/>
      <c r="G53" s="1603"/>
      <c r="H53" s="1603"/>
      <c r="I53" s="1603"/>
      <c r="J53" s="1602"/>
      <c r="K53" s="1604" t="s">
        <v>79</v>
      </c>
      <c r="L53" s="1593"/>
      <c r="M53" s="1602"/>
      <c r="N53" s="1602"/>
      <c r="O53" s="1602"/>
      <c r="P53" s="1602"/>
      <c r="Q53" s="1605"/>
    </row>
    <row r="54" spans="2:17" ht="18.600000000000001" customHeight="1">
      <c r="B54" s="2070">
        <v>50</v>
      </c>
      <c r="C54" s="1617" t="s">
        <v>1281</v>
      </c>
      <c r="D54" s="2073"/>
      <c r="E54" s="1603"/>
      <c r="F54" s="1603"/>
      <c r="G54" s="1603"/>
      <c r="H54" s="1603"/>
      <c r="I54" s="1603"/>
      <c r="J54" s="1602"/>
      <c r="K54" s="1604" t="s">
        <v>79</v>
      </c>
      <c r="L54" s="1593"/>
      <c r="M54" s="1602"/>
      <c r="N54" s="1602"/>
      <c r="O54" s="1602"/>
      <c r="P54" s="1602"/>
      <c r="Q54" s="1605"/>
    </row>
    <row r="55" spans="2:17" ht="18.600000000000001" customHeight="1">
      <c r="B55" s="2070">
        <v>51</v>
      </c>
      <c r="C55" s="1617" t="s">
        <v>1282</v>
      </c>
      <c r="D55" s="2073"/>
      <c r="E55" s="1603"/>
      <c r="F55" s="1603"/>
      <c r="G55" s="1603"/>
      <c r="H55" s="1603"/>
      <c r="I55" s="1603"/>
      <c r="J55" s="1602"/>
      <c r="K55" s="1604" t="s">
        <v>79</v>
      </c>
      <c r="L55" s="1593"/>
      <c r="M55" s="1602"/>
      <c r="N55" s="1602"/>
      <c r="O55" s="1602"/>
      <c r="P55" s="1602"/>
      <c r="Q55" s="1605"/>
    </row>
    <row r="56" spans="2:17" ht="18.600000000000001" customHeight="1">
      <c r="B56" s="2070">
        <v>52</v>
      </c>
      <c r="C56" s="1617" t="s">
        <v>1283</v>
      </c>
      <c r="D56" s="2073"/>
      <c r="E56" s="1603"/>
      <c r="F56" s="1603"/>
      <c r="G56" s="1603"/>
      <c r="H56" s="1603"/>
      <c r="I56" s="1603"/>
      <c r="J56" s="1602"/>
      <c r="K56" s="1604" t="s">
        <v>79</v>
      </c>
      <c r="L56" s="1593"/>
      <c r="M56" s="1602"/>
      <c r="N56" s="1602"/>
      <c r="O56" s="1602"/>
      <c r="P56" s="1602"/>
      <c r="Q56" s="1605"/>
    </row>
    <row r="57" spans="2:17" ht="18.600000000000001" customHeight="1">
      <c r="B57" s="2070">
        <v>53</v>
      </c>
      <c r="C57" s="1617" t="s">
        <v>1284</v>
      </c>
      <c r="D57" s="2073"/>
      <c r="E57" s="1603"/>
      <c r="F57" s="1603"/>
      <c r="G57" s="1603"/>
      <c r="H57" s="1603"/>
      <c r="I57" s="1603"/>
      <c r="J57" s="1602"/>
      <c r="K57" s="1604" t="s">
        <v>79</v>
      </c>
      <c r="L57" s="1593"/>
      <c r="M57" s="1602"/>
      <c r="N57" s="1602"/>
      <c r="O57" s="1602"/>
      <c r="P57" s="1602"/>
      <c r="Q57" s="1605"/>
    </row>
    <row r="58" spans="2:17" ht="18.600000000000001" customHeight="1">
      <c r="B58" s="2070">
        <v>54</v>
      </c>
      <c r="C58" s="1617" t="s">
        <v>1285</v>
      </c>
      <c r="D58" s="2073"/>
      <c r="E58" s="1603"/>
      <c r="F58" s="1603"/>
      <c r="G58" s="1603"/>
      <c r="H58" s="1603"/>
      <c r="I58" s="1603"/>
      <c r="J58" s="1602"/>
      <c r="K58" s="1604" t="s">
        <v>79</v>
      </c>
      <c r="L58" s="1593"/>
      <c r="M58" s="1602"/>
      <c r="N58" s="1602"/>
      <c r="O58" s="1602"/>
      <c r="P58" s="1602"/>
      <c r="Q58" s="1605"/>
    </row>
    <row r="59" spans="2:17" ht="18.600000000000001" customHeight="1">
      <c r="B59" s="2070">
        <v>55</v>
      </c>
      <c r="C59" s="2081" t="s">
        <v>1286</v>
      </c>
      <c r="D59" s="2082"/>
      <c r="E59" s="2083"/>
      <c r="F59" s="2083"/>
      <c r="G59" s="2083"/>
      <c r="H59" s="2083"/>
      <c r="I59" s="2083"/>
      <c r="J59" s="2084"/>
      <c r="K59" s="2085" t="s">
        <v>79</v>
      </c>
      <c r="L59" s="2086"/>
      <c r="M59" s="2084"/>
      <c r="N59" s="2084"/>
      <c r="O59" s="2084"/>
      <c r="P59" s="2084"/>
      <c r="Q59" s="2087"/>
    </row>
    <row r="60" spans="2:17" ht="30" customHeight="1">
      <c r="B60" s="2070">
        <v>56</v>
      </c>
      <c r="C60" s="1617" t="s">
        <v>1188</v>
      </c>
      <c r="D60" s="2073"/>
      <c r="E60" s="1603"/>
      <c r="F60" s="1603"/>
      <c r="G60" s="1603"/>
      <c r="H60" s="1603"/>
      <c r="I60" s="1603"/>
      <c r="J60" s="1606">
        <f>SUM(J10:J34)</f>
        <v>0</v>
      </c>
      <c r="K60" s="1607" t="s">
        <v>927</v>
      </c>
      <c r="L60" s="1592">
        <f>SUM(L10:L34)</f>
        <v>0</v>
      </c>
      <c r="M60" s="1606">
        <f>SUM(M10:M34)</f>
        <v>0</v>
      </c>
      <c r="N60" s="1606">
        <f>SUM(N10:N34)</f>
        <v>0</v>
      </c>
      <c r="O60" s="1606">
        <f t="shared" ref="O60:Q60" si="0">SUM(O10:O34)</f>
        <v>0</v>
      </c>
      <c r="P60" s="1606">
        <f t="shared" si="0"/>
        <v>0</v>
      </c>
      <c r="Q60" s="1608">
        <f t="shared" si="0"/>
        <v>0</v>
      </c>
    </row>
    <row r="61" spans="2:17" ht="30" customHeight="1" thickBot="1">
      <c r="B61" s="2071">
        <v>57</v>
      </c>
      <c r="C61" s="2076" t="s">
        <v>1189</v>
      </c>
      <c r="D61" s="2074"/>
      <c r="E61" s="1609"/>
      <c r="F61" s="1609"/>
      <c r="G61" s="1609"/>
      <c r="H61" s="1609"/>
      <c r="I61" s="1609"/>
      <c r="J61" s="1610">
        <f>SUM(J35:J59)</f>
        <v>0</v>
      </c>
      <c r="K61" s="1611" t="s">
        <v>79</v>
      </c>
      <c r="L61" s="1612">
        <f>SUM(L35:L59)</f>
        <v>0</v>
      </c>
      <c r="M61" s="1610">
        <f>SUM(M35:M59)</f>
        <v>0</v>
      </c>
      <c r="N61" s="1610">
        <f>SUM(N35:N59)</f>
        <v>0</v>
      </c>
      <c r="O61" s="1610">
        <f t="shared" ref="O61:P61" si="1">SUM(O35:O59)</f>
        <v>0</v>
      </c>
      <c r="P61" s="1610">
        <f t="shared" si="1"/>
        <v>0</v>
      </c>
      <c r="Q61" s="1613">
        <f>SUM(Q35:Q59)</f>
        <v>0</v>
      </c>
    </row>
    <row r="62" spans="2:17">
      <c r="C62" s="329"/>
      <c r="D62" s="329"/>
      <c r="E62" s="329"/>
      <c r="F62" s="329"/>
      <c r="G62" s="329"/>
      <c r="H62" s="329"/>
      <c r="I62" s="329"/>
      <c r="J62" s="329"/>
      <c r="K62" s="329"/>
      <c r="L62" s="329"/>
      <c r="M62" s="329"/>
      <c r="N62" s="329"/>
      <c r="O62" s="329"/>
      <c r="P62" s="329"/>
      <c r="Q62" s="329"/>
    </row>
    <row r="63" spans="2:17">
      <c r="C63" s="329"/>
      <c r="D63" s="329"/>
      <c r="E63" s="329"/>
      <c r="F63" s="329"/>
      <c r="G63" s="329"/>
      <c r="H63" s="329"/>
      <c r="I63" s="329"/>
      <c r="J63" s="329"/>
      <c r="K63" s="329"/>
      <c r="L63" s="329"/>
      <c r="M63" s="329"/>
      <c r="N63" s="329"/>
      <c r="O63" s="329"/>
      <c r="P63" s="329"/>
      <c r="Q63" s="329"/>
    </row>
    <row r="64" spans="2:17">
      <c r="C64" s="329"/>
      <c r="D64" s="329"/>
      <c r="E64" s="329"/>
      <c r="F64" s="329"/>
      <c r="G64" s="329"/>
      <c r="H64" s="329"/>
      <c r="I64" s="329"/>
      <c r="J64" s="329"/>
      <c r="K64" s="329"/>
      <c r="L64" s="329"/>
      <c r="M64" s="329"/>
      <c r="N64" s="329"/>
      <c r="O64" s="329"/>
      <c r="P64" s="329"/>
      <c r="Q64" s="329"/>
    </row>
    <row r="65" spans="3:17">
      <c r="C65" s="329"/>
      <c r="D65" s="329"/>
      <c r="E65" s="329"/>
      <c r="F65" s="329"/>
      <c r="G65" s="329"/>
      <c r="H65" s="329"/>
      <c r="I65" s="329"/>
      <c r="J65" s="329"/>
      <c r="K65" s="329"/>
      <c r="L65" s="329"/>
      <c r="M65" s="329"/>
      <c r="N65" s="329"/>
      <c r="O65" s="329"/>
      <c r="P65" s="329"/>
      <c r="Q65" s="329"/>
    </row>
    <row r="66" spans="3:17">
      <c r="C66" s="329"/>
      <c r="D66" s="329"/>
      <c r="E66" s="329"/>
      <c r="F66" s="329"/>
      <c r="G66" s="329"/>
      <c r="H66" s="329"/>
      <c r="I66" s="329"/>
      <c r="J66" s="329"/>
      <c r="K66" s="329"/>
      <c r="L66" s="329"/>
      <c r="M66" s="329"/>
      <c r="N66" s="329"/>
      <c r="O66" s="329"/>
      <c r="P66" s="329"/>
      <c r="Q66" s="329"/>
    </row>
    <row r="67" spans="3:17">
      <c r="C67" s="329"/>
      <c r="D67" s="329"/>
      <c r="E67" s="329"/>
      <c r="F67" s="329"/>
      <c r="G67" s="329"/>
      <c r="H67" s="329"/>
      <c r="I67" s="329"/>
      <c r="J67" s="329"/>
      <c r="K67" s="329"/>
      <c r="L67" s="329"/>
      <c r="M67" s="329"/>
      <c r="N67" s="329"/>
      <c r="O67" s="329"/>
      <c r="P67" s="329"/>
      <c r="Q67" s="329"/>
    </row>
    <row r="68" spans="3:17">
      <c r="C68" s="329"/>
      <c r="D68" s="329"/>
      <c r="E68" s="329"/>
      <c r="F68" s="329"/>
      <c r="G68" s="329"/>
      <c r="H68" s="329"/>
      <c r="I68" s="329"/>
      <c r="J68" s="329"/>
      <c r="K68" s="329"/>
      <c r="L68" s="329"/>
      <c r="M68" s="329"/>
      <c r="N68" s="329"/>
      <c r="O68" s="329"/>
      <c r="P68" s="329"/>
      <c r="Q68" s="329"/>
    </row>
    <row r="69" spans="3:17">
      <c r="C69" s="329"/>
      <c r="D69" s="329"/>
      <c r="E69" s="329"/>
      <c r="F69" s="329"/>
      <c r="G69" s="329"/>
      <c r="H69" s="329"/>
      <c r="I69" s="329"/>
      <c r="J69" s="329"/>
      <c r="K69" s="329"/>
      <c r="L69" s="329"/>
      <c r="M69" s="329"/>
      <c r="N69" s="329"/>
      <c r="O69" s="329"/>
      <c r="P69" s="329"/>
      <c r="Q69" s="329"/>
    </row>
    <row r="70" spans="3:17">
      <c r="C70" s="329"/>
      <c r="D70" s="329"/>
      <c r="E70" s="329"/>
      <c r="F70" s="329"/>
      <c r="G70" s="329"/>
      <c r="H70" s="329"/>
      <c r="I70" s="329"/>
      <c r="J70" s="329"/>
      <c r="K70" s="329"/>
      <c r="L70" s="329"/>
      <c r="M70" s="329"/>
      <c r="N70" s="329"/>
      <c r="O70" s="329"/>
      <c r="P70" s="329"/>
      <c r="Q70" s="329"/>
    </row>
    <row r="71" spans="3:17">
      <c r="C71" s="329"/>
      <c r="D71" s="329"/>
      <c r="E71" s="329"/>
      <c r="F71" s="329"/>
      <c r="G71" s="329"/>
      <c r="H71" s="329"/>
      <c r="I71" s="329"/>
      <c r="J71" s="329"/>
      <c r="K71" s="329"/>
      <c r="L71" s="329"/>
      <c r="M71" s="329"/>
      <c r="N71" s="329"/>
      <c r="O71" s="329"/>
      <c r="P71" s="329"/>
      <c r="Q71" s="329"/>
    </row>
    <row r="72" spans="3:17">
      <c r="C72" s="329"/>
      <c r="D72" s="329"/>
      <c r="E72" s="329"/>
      <c r="F72" s="329"/>
      <c r="G72" s="329"/>
      <c r="H72" s="329"/>
      <c r="I72" s="329"/>
      <c r="J72" s="329"/>
      <c r="K72" s="329"/>
      <c r="L72" s="329"/>
      <c r="M72" s="329"/>
      <c r="N72" s="329"/>
      <c r="O72" s="329"/>
      <c r="P72" s="329"/>
      <c r="Q72" s="329"/>
    </row>
    <row r="73" spans="3:17">
      <c r="C73" s="329"/>
      <c r="D73" s="329"/>
      <c r="E73" s="329"/>
      <c r="F73" s="329"/>
      <c r="G73" s="329"/>
      <c r="H73" s="329"/>
      <c r="I73" s="329"/>
      <c r="J73" s="329"/>
      <c r="K73" s="329"/>
      <c r="L73" s="329"/>
      <c r="M73" s="329"/>
      <c r="N73" s="329"/>
      <c r="O73" s="329"/>
      <c r="P73" s="329"/>
      <c r="Q73" s="329"/>
    </row>
    <row r="74" spans="3:17">
      <c r="C74" s="329"/>
      <c r="D74" s="329"/>
      <c r="E74" s="329"/>
      <c r="F74" s="329"/>
      <c r="G74" s="329"/>
      <c r="H74" s="329"/>
      <c r="I74" s="329"/>
      <c r="J74" s="329"/>
      <c r="K74" s="329"/>
      <c r="L74" s="329"/>
      <c r="M74" s="329"/>
      <c r="N74" s="329"/>
      <c r="O74" s="329"/>
      <c r="P74" s="329"/>
      <c r="Q74" s="329"/>
    </row>
    <row r="75" spans="3:17">
      <c r="C75" s="329"/>
      <c r="D75" s="329"/>
      <c r="E75" s="329"/>
      <c r="F75" s="329"/>
      <c r="G75" s="329"/>
      <c r="H75" s="329"/>
      <c r="I75" s="329"/>
      <c r="J75" s="329"/>
      <c r="K75" s="329"/>
      <c r="L75" s="329"/>
      <c r="M75" s="329"/>
      <c r="N75" s="329"/>
      <c r="O75" s="329"/>
      <c r="P75" s="329"/>
      <c r="Q75" s="329"/>
    </row>
    <row r="76" spans="3:17">
      <c r="C76" s="329"/>
      <c r="D76" s="329"/>
      <c r="E76" s="329"/>
      <c r="F76" s="329"/>
      <c r="G76" s="329"/>
      <c r="H76" s="329"/>
      <c r="I76" s="329"/>
      <c r="J76" s="329"/>
      <c r="K76" s="329"/>
      <c r="L76" s="329"/>
      <c r="M76" s="329"/>
      <c r="N76" s="329"/>
      <c r="O76" s="329"/>
      <c r="P76" s="329"/>
      <c r="Q76" s="329"/>
    </row>
    <row r="77" spans="3:17">
      <c r="C77" s="329"/>
      <c r="D77" s="329"/>
      <c r="E77" s="329"/>
      <c r="F77" s="329"/>
      <c r="G77" s="329"/>
      <c r="H77" s="329"/>
      <c r="I77" s="329"/>
      <c r="J77" s="329"/>
      <c r="K77" s="329"/>
      <c r="L77" s="329"/>
      <c r="M77" s="329"/>
      <c r="N77" s="329"/>
      <c r="O77" s="329"/>
      <c r="P77" s="329"/>
      <c r="Q77" s="329"/>
    </row>
    <row r="78" spans="3:17">
      <c r="C78" s="329"/>
      <c r="D78" s="329"/>
      <c r="E78" s="329"/>
      <c r="F78" s="329"/>
      <c r="G78" s="329"/>
      <c r="H78" s="329"/>
      <c r="I78" s="329"/>
      <c r="J78" s="329"/>
      <c r="K78" s="329"/>
      <c r="L78" s="329"/>
      <c r="M78" s="329"/>
      <c r="N78" s="329"/>
      <c r="O78" s="329"/>
      <c r="P78" s="329"/>
      <c r="Q78" s="329"/>
    </row>
    <row r="79" spans="3:17">
      <c r="C79" s="329"/>
      <c r="D79" s="329"/>
      <c r="E79" s="329"/>
      <c r="F79" s="329"/>
      <c r="G79" s="329"/>
      <c r="H79" s="329"/>
      <c r="I79" s="329"/>
      <c r="J79" s="329"/>
      <c r="K79" s="329"/>
      <c r="L79" s="329"/>
      <c r="M79" s="329"/>
      <c r="N79" s="329"/>
      <c r="O79" s="329"/>
      <c r="P79" s="329"/>
      <c r="Q79" s="329"/>
    </row>
    <row r="80" spans="3:17">
      <c r="C80" s="329"/>
      <c r="D80" s="329"/>
      <c r="E80" s="329"/>
      <c r="F80" s="329"/>
      <c r="G80" s="329"/>
      <c r="H80" s="329"/>
      <c r="I80" s="329"/>
      <c r="J80" s="329"/>
      <c r="K80" s="329"/>
      <c r="L80" s="329"/>
      <c r="M80" s="329"/>
      <c r="N80" s="329"/>
      <c r="O80" s="329"/>
      <c r="P80" s="329"/>
      <c r="Q80" s="329"/>
    </row>
    <row r="81" spans="3:17">
      <c r="C81" s="329"/>
      <c r="D81" s="329"/>
      <c r="E81" s="329"/>
      <c r="F81" s="329"/>
      <c r="G81" s="329"/>
      <c r="H81" s="329"/>
      <c r="I81" s="329"/>
      <c r="J81" s="329"/>
      <c r="K81" s="329"/>
      <c r="L81" s="329"/>
      <c r="M81" s="329"/>
      <c r="N81" s="329"/>
      <c r="O81" s="329"/>
      <c r="P81" s="329"/>
      <c r="Q81" s="329"/>
    </row>
    <row r="82" spans="3:17">
      <c r="C82" s="329"/>
      <c r="D82" s="329"/>
      <c r="E82" s="329"/>
      <c r="F82" s="329"/>
      <c r="G82" s="329"/>
      <c r="H82" s="329"/>
      <c r="I82" s="329"/>
      <c r="J82" s="329"/>
      <c r="K82" s="329"/>
      <c r="L82" s="329"/>
      <c r="M82" s="329"/>
      <c r="N82" s="329"/>
      <c r="O82" s="329"/>
      <c r="P82" s="329"/>
      <c r="Q82" s="329"/>
    </row>
    <row r="83" spans="3:17">
      <c r="C83" s="329"/>
      <c r="D83" s="329"/>
      <c r="E83" s="329"/>
      <c r="F83" s="329"/>
      <c r="G83" s="329"/>
      <c r="H83" s="329"/>
      <c r="I83" s="329"/>
      <c r="J83" s="329"/>
      <c r="K83" s="329"/>
      <c r="L83" s="329"/>
      <c r="M83" s="329"/>
      <c r="N83" s="329"/>
      <c r="O83" s="329"/>
      <c r="P83" s="329"/>
      <c r="Q83" s="329"/>
    </row>
    <row r="84" spans="3:17">
      <c r="C84" s="329"/>
      <c r="D84" s="329"/>
      <c r="E84" s="329"/>
      <c r="F84" s="329"/>
      <c r="G84" s="329"/>
      <c r="H84" s="329"/>
      <c r="I84" s="329"/>
      <c r="J84" s="329"/>
      <c r="K84" s="329"/>
      <c r="L84" s="329"/>
      <c r="M84" s="329"/>
      <c r="N84" s="329"/>
      <c r="O84" s="329"/>
      <c r="P84" s="329"/>
      <c r="Q84" s="329"/>
    </row>
    <row r="85" spans="3:17">
      <c r="C85" s="329"/>
      <c r="D85" s="329"/>
      <c r="E85" s="329"/>
      <c r="F85" s="329"/>
      <c r="G85" s="329"/>
      <c r="H85" s="329"/>
      <c r="I85" s="329"/>
      <c r="J85" s="329"/>
      <c r="K85" s="329"/>
      <c r="L85" s="329"/>
      <c r="M85" s="329"/>
      <c r="N85" s="329"/>
      <c r="O85" s="329"/>
      <c r="P85" s="329"/>
      <c r="Q85" s="329"/>
    </row>
    <row r="86" spans="3:17">
      <c r="C86" s="329"/>
      <c r="D86" s="329"/>
      <c r="E86" s="329"/>
      <c r="F86" s="329"/>
      <c r="G86" s="329"/>
      <c r="H86" s="329"/>
      <c r="I86" s="329"/>
      <c r="J86" s="329"/>
      <c r="K86" s="329"/>
      <c r="L86" s="329"/>
      <c r="M86" s="329"/>
      <c r="N86" s="329"/>
      <c r="O86" s="329"/>
      <c r="P86" s="329"/>
      <c r="Q86" s="329"/>
    </row>
    <row r="87" spans="3:17">
      <c r="C87" s="329"/>
      <c r="D87" s="329"/>
      <c r="E87" s="329"/>
      <c r="F87" s="329"/>
      <c r="G87" s="329"/>
      <c r="H87" s="329"/>
      <c r="I87" s="329"/>
      <c r="J87" s="329"/>
      <c r="K87" s="329"/>
      <c r="L87" s="329"/>
      <c r="M87" s="329"/>
      <c r="N87" s="329"/>
      <c r="O87" s="329"/>
      <c r="P87" s="329"/>
      <c r="Q87" s="329"/>
    </row>
    <row r="88" spans="3:17">
      <c r="C88" s="329"/>
      <c r="D88" s="329"/>
      <c r="E88" s="329"/>
      <c r="F88" s="329"/>
      <c r="G88" s="329"/>
      <c r="H88" s="329"/>
      <c r="I88" s="329"/>
      <c r="J88" s="329"/>
      <c r="K88" s="329"/>
      <c r="L88" s="329"/>
      <c r="M88" s="329"/>
      <c r="N88" s="329"/>
      <c r="O88" s="329"/>
      <c r="P88" s="329"/>
      <c r="Q88" s="329"/>
    </row>
    <row r="89" spans="3:17">
      <c r="C89" s="329"/>
      <c r="D89" s="329"/>
      <c r="E89" s="329"/>
      <c r="F89" s="329"/>
      <c r="G89" s="329"/>
      <c r="H89" s="329"/>
      <c r="I89" s="329"/>
      <c r="J89" s="329"/>
      <c r="K89" s="329"/>
      <c r="L89" s="329"/>
      <c r="M89" s="329"/>
      <c r="N89" s="329"/>
      <c r="O89" s="329"/>
      <c r="P89" s="329"/>
      <c r="Q89" s="329"/>
    </row>
    <row r="90" spans="3:17">
      <c r="C90" s="329"/>
      <c r="D90" s="329"/>
      <c r="E90" s="329"/>
      <c r="F90" s="329"/>
      <c r="G90" s="329"/>
      <c r="H90" s="329"/>
      <c r="I90" s="329"/>
      <c r="J90" s="329"/>
      <c r="K90" s="329"/>
      <c r="L90" s="329"/>
      <c r="M90" s="329"/>
      <c r="N90" s="329"/>
      <c r="O90" s="329"/>
      <c r="P90" s="329"/>
      <c r="Q90" s="329"/>
    </row>
    <row r="91" spans="3:17">
      <c r="C91" s="329"/>
      <c r="D91" s="329"/>
      <c r="E91" s="329"/>
      <c r="F91" s="329"/>
      <c r="G91" s="329"/>
      <c r="H91" s="329"/>
      <c r="I91" s="329"/>
      <c r="J91" s="329"/>
      <c r="K91" s="329"/>
      <c r="L91" s="329"/>
      <c r="M91" s="329"/>
      <c r="N91" s="329"/>
      <c r="O91" s="329"/>
      <c r="P91" s="329"/>
      <c r="Q91" s="329"/>
    </row>
    <row r="92" spans="3:17">
      <c r="C92" s="329"/>
      <c r="D92" s="329"/>
      <c r="E92" s="329"/>
      <c r="F92" s="329"/>
      <c r="G92" s="329"/>
      <c r="H92" s="329"/>
      <c r="I92" s="329"/>
      <c r="J92" s="329"/>
      <c r="K92" s="329"/>
      <c r="L92" s="329"/>
      <c r="M92" s="329"/>
      <c r="N92" s="329"/>
      <c r="O92" s="329"/>
      <c r="P92" s="329"/>
      <c r="Q92" s="329"/>
    </row>
    <row r="93" spans="3:17">
      <c r="C93" s="329"/>
      <c r="D93" s="329"/>
      <c r="E93" s="329"/>
      <c r="F93" s="329"/>
      <c r="G93" s="329"/>
      <c r="H93" s="329"/>
      <c r="I93" s="329"/>
      <c r="J93" s="329"/>
      <c r="K93" s="329"/>
      <c r="L93" s="329"/>
      <c r="M93" s="329"/>
      <c r="N93" s="329"/>
      <c r="O93" s="329"/>
      <c r="P93" s="329"/>
      <c r="Q93" s="329"/>
    </row>
  </sheetData>
  <mergeCells count="6">
    <mergeCell ref="D3:K3"/>
    <mergeCell ref="L3:Q3"/>
    <mergeCell ref="C3:C6"/>
    <mergeCell ref="L5:N5"/>
    <mergeCell ref="O5:Q5"/>
    <mergeCell ref="E5:I5"/>
  </mergeCells>
  <pageMargins left="0.7" right="0.7" top="0.75" bottom="0.75" header="0.3" footer="0.3"/>
  <pageSetup paperSize="9" scale="3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L22"/>
  <sheetViews>
    <sheetView showGridLines="0" zoomScale="85" zoomScaleNormal="85" workbookViewId="0">
      <pane xSplit="4" ySplit="5" topLeftCell="E6" activePane="bottomRight" state="frozen"/>
      <selection pane="topRight" activeCell="E1" sqref="E1"/>
      <selection pane="bottomLeft" activeCell="A6" sqref="A6"/>
      <selection pane="bottomRight" activeCell="D3" sqref="D3:D5"/>
    </sheetView>
  </sheetViews>
  <sheetFormatPr defaultColWidth="11.42578125" defaultRowHeight="11.25"/>
  <cols>
    <col min="1" max="1" width="4.7109375" style="41" customWidth="1"/>
    <col min="2" max="3" width="12.7109375" style="41" hidden="1" customWidth="1"/>
    <col min="4" max="4" width="84.7109375" style="44" customWidth="1"/>
    <col min="5" max="11" width="18.7109375" style="41" customWidth="1"/>
    <col min="12" max="12" width="12.7109375" style="41" customWidth="1"/>
    <col min="13" max="13" width="13.42578125" style="41" customWidth="1"/>
    <col min="14" max="14" width="12.7109375" style="41" customWidth="1"/>
    <col min="15" max="15" width="20.85546875" style="41" customWidth="1"/>
    <col min="16" max="16" width="29.42578125" style="41" customWidth="1"/>
    <col min="17" max="17" width="14.140625" style="41" customWidth="1"/>
    <col min="18" max="18" width="13" style="41" customWidth="1"/>
    <col min="19" max="16384" width="11.42578125" style="41"/>
  </cols>
  <sheetData>
    <row r="1" spans="2:11" ht="63.95" customHeight="1">
      <c r="E1" s="58" t="s">
        <v>1366</v>
      </c>
      <c r="F1" s="58"/>
      <c r="G1" s="58"/>
    </row>
    <row r="2" spans="2:11" ht="15" customHeight="1" thickBot="1">
      <c r="D2" s="42"/>
    </row>
    <row r="3" spans="2:11" ht="15" customHeight="1" thickBot="1">
      <c r="B3" s="46"/>
      <c r="C3" s="46"/>
      <c r="D3" s="2990" t="s">
        <v>127</v>
      </c>
      <c r="E3" s="2522" t="s">
        <v>671</v>
      </c>
      <c r="F3" s="2984" t="s">
        <v>50</v>
      </c>
      <c r="G3" s="2985"/>
      <c r="H3" s="2986"/>
      <c r="I3" s="2984" t="s">
        <v>51</v>
      </c>
      <c r="J3" s="2985"/>
      <c r="K3" s="2986"/>
    </row>
    <row r="4" spans="2:11" ht="15" hidden="1" customHeight="1" thickBot="1">
      <c r="B4" s="46"/>
      <c r="C4" s="46"/>
      <c r="D4" s="2990"/>
      <c r="E4" s="1828">
        <v>1</v>
      </c>
      <c r="F4" s="1829">
        <v>2</v>
      </c>
      <c r="G4" s="1829">
        <v>3</v>
      </c>
      <c r="H4" s="1829">
        <v>4</v>
      </c>
      <c r="I4" s="1829">
        <v>5</v>
      </c>
      <c r="J4" s="1829">
        <v>6</v>
      </c>
      <c r="K4" s="1830">
        <v>7</v>
      </c>
    </row>
    <row r="5" spans="2:11" ht="15" customHeight="1" thickBot="1">
      <c r="B5" s="1831" t="s">
        <v>1201</v>
      </c>
      <c r="C5" s="1831" t="s">
        <v>953</v>
      </c>
      <c r="D5" s="2991"/>
      <c r="E5" s="1914" t="s">
        <v>104</v>
      </c>
      <c r="F5" s="1915" t="s">
        <v>289</v>
      </c>
      <c r="G5" s="1916" t="s">
        <v>312</v>
      </c>
      <c r="H5" s="373" t="s">
        <v>313</v>
      </c>
      <c r="I5" s="1915" t="s">
        <v>289</v>
      </c>
      <c r="J5" s="1916" t="s">
        <v>312</v>
      </c>
      <c r="K5" s="373" t="s">
        <v>313</v>
      </c>
    </row>
    <row r="6" spans="2:11" ht="15" customHeight="1">
      <c r="B6" s="986">
        <v>1</v>
      </c>
      <c r="C6" s="986" t="s">
        <v>954</v>
      </c>
      <c r="D6" s="1823" t="s">
        <v>290</v>
      </c>
      <c r="E6" s="505">
        <f t="shared" ref="E6:K6" si="0">+SUM(E7:E9)</f>
        <v>0</v>
      </c>
      <c r="F6" s="506">
        <f t="shared" si="0"/>
        <v>0</v>
      </c>
      <c r="G6" s="510">
        <f t="shared" si="0"/>
        <v>0</v>
      </c>
      <c r="H6" s="509">
        <f t="shared" si="0"/>
        <v>0</v>
      </c>
      <c r="I6" s="506">
        <f t="shared" si="0"/>
        <v>0</v>
      </c>
      <c r="J6" s="510">
        <f t="shared" si="0"/>
        <v>0</v>
      </c>
      <c r="K6" s="509">
        <f t="shared" si="0"/>
        <v>0</v>
      </c>
    </row>
    <row r="7" spans="2:11" ht="15" customHeight="1">
      <c r="B7" s="986">
        <v>2</v>
      </c>
      <c r="C7" s="986" t="s">
        <v>953</v>
      </c>
      <c r="D7" s="1824" t="s">
        <v>291</v>
      </c>
      <c r="E7" s="505">
        <f>+CSV_REA_STA!I32+CSV_REA_STA!J32</f>
        <v>0</v>
      </c>
      <c r="F7" s="506">
        <f>+CSV_REA_STA!K32+CSV_REA_STA!L32</f>
        <v>0</v>
      </c>
      <c r="G7" s="510">
        <f>+CSV_REA_STA!M32+CSV_REA_STA!N32</f>
        <v>0</v>
      </c>
      <c r="H7" s="509">
        <f>+CSV_REA_STA!O32+CSV_REA_STA!P32</f>
        <v>0</v>
      </c>
      <c r="I7" s="506">
        <f>+CSV_REA_STA!Q32+CSV_REA_STA!R32</f>
        <v>0</v>
      </c>
      <c r="J7" s="510">
        <f>+CSV_REA_STA!S32+CSV_REA_STA!T32</f>
        <v>0</v>
      </c>
      <c r="K7" s="509">
        <f>+CSV_REA_STA!U32+CSV_REA_STA!V32</f>
        <v>0</v>
      </c>
    </row>
    <row r="8" spans="2:11" ht="15" customHeight="1">
      <c r="B8" s="986">
        <v>3</v>
      </c>
      <c r="C8" s="986" t="s">
        <v>953</v>
      </c>
      <c r="D8" s="1824" t="s">
        <v>292</v>
      </c>
      <c r="E8" s="505">
        <f>+CSV_REA_IRB!J32+CSV_REA_IRB!K32</f>
        <v>0</v>
      </c>
      <c r="F8" s="506">
        <f>+CSV_REA_IRB!L32+CSV_REA_IRB!M32</f>
        <v>0</v>
      </c>
      <c r="G8" s="510">
        <f>+CSV_REA_IRB!N32+CSV_REA_IRB!O32</f>
        <v>0</v>
      </c>
      <c r="H8" s="509">
        <f>+CSV_REA_IRB!P32+CSV_REA_IRB!Q32</f>
        <v>0</v>
      </c>
      <c r="I8" s="506">
        <f>+CSV_REA_IRB!R32+CSV_REA_IRB!S32</f>
        <v>0</v>
      </c>
      <c r="J8" s="510">
        <f>+CSV_REA_IRB!T32+CSV_REA_IRB!U32</f>
        <v>0</v>
      </c>
      <c r="K8" s="509">
        <f>+CSV_REA_IRB!V32+CSV_REA_IRB!W32</f>
        <v>0</v>
      </c>
    </row>
    <row r="9" spans="2:11" ht="15" customHeight="1">
      <c r="B9" s="986">
        <v>4</v>
      </c>
      <c r="C9" s="986" t="s">
        <v>953</v>
      </c>
      <c r="D9" s="1824" t="s">
        <v>900</v>
      </c>
      <c r="E9" s="505">
        <f>+CSV_CR_SEC_SUM!D12</f>
        <v>0</v>
      </c>
      <c r="F9" s="506">
        <f>+CSV_CR_SEC_SUM!E12</f>
        <v>0</v>
      </c>
      <c r="G9" s="510">
        <f>+CSV_CR_SEC_SUM!F12</f>
        <v>0</v>
      </c>
      <c r="H9" s="509">
        <f>+CSV_CR_SEC_SUM!G12</f>
        <v>0</v>
      </c>
      <c r="I9" s="506">
        <f>+CSV_CR_SEC_SUM!H12</f>
        <v>0</v>
      </c>
      <c r="J9" s="510">
        <f>+CSV_CR_SEC_SUM!I12</f>
        <v>0</v>
      </c>
      <c r="K9" s="509">
        <f>+CSV_CR_SEC_SUM!J12</f>
        <v>0</v>
      </c>
    </row>
    <row r="10" spans="2:11" ht="15" customHeight="1">
      <c r="B10" s="986">
        <v>7</v>
      </c>
      <c r="C10" s="986" t="s">
        <v>953</v>
      </c>
      <c r="D10" s="951" t="s">
        <v>293</v>
      </c>
      <c r="E10" s="2516"/>
      <c r="F10" s="2517"/>
      <c r="G10" s="2518"/>
      <c r="H10" s="2519"/>
      <c r="I10" s="2520"/>
      <c r="J10" s="2521"/>
      <c r="K10" s="2519"/>
    </row>
    <row r="11" spans="2:11" ht="15" customHeight="1">
      <c r="B11" s="986">
        <v>8</v>
      </c>
      <c r="C11" s="986" t="s">
        <v>954</v>
      </c>
      <c r="D11" s="1825" t="s">
        <v>294</v>
      </c>
      <c r="E11" s="505">
        <f>IF(CSV_MR_SUM!$H$5="Comprehensive",SUM(E12:E17),'CSV REA_MR_CVA_SA'!E6)</f>
        <v>0</v>
      </c>
      <c r="F11" s="507">
        <f>IF(CSV_MR_SUM!$H$5="Comprehensive",SUM(F12:F17),'CSV REA_MR_CVA_SA'!F6)</f>
        <v>0</v>
      </c>
      <c r="G11" s="508">
        <f>IF(CSV_MR_SUM!$H$5="Comprehensive",SUM(G12:G17),'CSV REA_MR_CVA_SA'!G6)</f>
        <v>0</v>
      </c>
      <c r="H11" s="509">
        <f>IF(CSV_MR_SUM!$H$5="Comprehensive",SUM(H12:H17),'CSV REA_MR_CVA_SA'!H6)</f>
        <v>0</v>
      </c>
      <c r="I11" s="506">
        <f>IF(CSV_MR_SUM!$H$5="Comprehensive",SUM(I12:I17),'CSV REA_MR_CVA_SA'!I6)</f>
        <v>0</v>
      </c>
      <c r="J11" s="508">
        <f>IF(CSV_MR_SUM!$H$5="Comprehensive",SUM(J12:J17),'CSV REA_MR_CVA_SA'!J6)</f>
        <v>0</v>
      </c>
      <c r="K11" s="509">
        <f>IF(CSV_MR_SUM!$H$5="Comprehensive",SUM(K12:K17),'CSV REA_MR_CVA_SA'!K6)</f>
        <v>0</v>
      </c>
    </row>
    <row r="12" spans="2:11" ht="15" customHeight="1">
      <c r="B12" s="986">
        <v>9</v>
      </c>
      <c r="C12" s="986" t="s">
        <v>953</v>
      </c>
      <c r="D12" s="1826" t="s">
        <v>295</v>
      </c>
      <c r="E12" s="505">
        <f>+'CSV REA_MR_CVA_CA'!D7</f>
        <v>0</v>
      </c>
      <c r="F12" s="507">
        <f>+'CSV REA_MR_CVA_CA'!E7</f>
        <v>0</v>
      </c>
      <c r="G12" s="508">
        <f>+'CSV REA_MR_CVA_CA'!F7</f>
        <v>0</v>
      </c>
      <c r="H12" s="509">
        <f>+'CSV REA_MR_CVA_CA'!G7</f>
        <v>0</v>
      </c>
      <c r="I12" s="506">
        <f>+'CSV REA_MR_CVA_CA'!H7</f>
        <v>0</v>
      </c>
      <c r="J12" s="508">
        <f>+'CSV REA_MR_CVA_CA'!I7</f>
        <v>0</v>
      </c>
      <c r="K12" s="509">
        <f>+'CSV REA_MR_CVA_CA'!J7</f>
        <v>0</v>
      </c>
    </row>
    <row r="13" spans="2:11" ht="15" customHeight="1">
      <c r="B13" s="986">
        <v>10</v>
      </c>
      <c r="C13" s="986" t="s">
        <v>953</v>
      </c>
      <c r="D13" s="1826" t="s">
        <v>296</v>
      </c>
      <c r="E13" s="505">
        <f>+'CSV REA_MR_CVA_CA'!D12</f>
        <v>0</v>
      </c>
      <c r="F13" s="507">
        <f>+'CSV REA_MR_CVA_CA'!E12</f>
        <v>0</v>
      </c>
      <c r="G13" s="508">
        <f>+'CSV REA_MR_CVA_CA'!F12</f>
        <v>0</v>
      </c>
      <c r="H13" s="509">
        <f>+'CSV REA_MR_CVA_CA'!G12</f>
        <v>0</v>
      </c>
      <c r="I13" s="506">
        <f>+'CSV REA_MR_CVA_CA'!H12</f>
        <v>0</v>
      </c>
      <c r="J13" s="510">
        <f>+'CSV REA_MR_CVA_CA'!I12</f>
        <v>0</v>
      </c>
      <c r="K13" s="509">
        <f>+'CSV REA_MR_CVA_CA'!J12</f>
        <v>0</v>
      </c>
    </row>
    <row r="14" spans="2:11" ht="15" customHeight="1">
      <c r="B14" s="986">
        <v>11</v>
      </c>
      <c r="C14" s="986" t="s">
        <v>953</v>
      </c>
      <c r="D14" s="1826" t="s">
        <v>1311</v>
      </c>
      <c r="E14" s="505">
        <f>+'CSV REA_MR_CVA_CA'!D17</f>
        <v>0</v>
      </c>
      <c r="F14" s="507">
        <f>+'CSV REA_MR_CVA_CA'!E17</f>
        <v>0</v>
      </c>
      <c r="G14" s="508">
        <f>+'CSV REA_MR_CVA_CA'!F17</f>
        <v>0</v>
      </c>
      <c r="H14" s="509">
        <f>+'CSV REA_MR_CVA_CA'!G17</f>
        <v>0</v>
      </c>
      <c r="I14" s="507">
        <f>+'CSV REA_MR_CVA_CA'!H17</f>
        <v>0</v>
      </c>
      <c r="J14" s="508">
        <f>+'CSV REA_MR_CVA_CA'!I17</f>
        <v>0</v>
      </c>
      <c r="K14" s="509">
        <f>+'CSV REA_MR_CVA_CA'!J17</f>
        <v>0</v>
      </c>
    </row>
    <row r="15" spans="2:11" ht="15" customHeight="1">
      <c r="B15" s="986">
        <v>12</v>
      </c>
      <c r="C15" s="986" t="s">
        <v>953</v>
      </c>
      <c r="D15" s="1826" t="s">
        <v>297</v>
      </c>
      <c r="E15" s="505">
        <f>+'CSV REA_MR_CVA_CA'!D18</f>
        <v>0</v>
      </c>
      <c r="F15" s="507">
        <f>+'CSV REA_MR_CVA_CA'!E18</f>
        <v>0</v>
      </c>
      <c r="G15" s="508">
        <f>+'CSV REA_MR_CVA_CA'!F18</f>
        <v>0</v>
      </c>
      <c r="H15" s="509">
        <f>+'CSV REA_MR_CVA_CA'!G18</f>
        <v>0</v>
      </c>
      <c r="I15" s="506">
        <f>+'CSV REA_MR_CVA_CA'!H18</f>
        <v>0</v>
      </c>
      <c r="J15" s="508">
        <f>+'CSV REA_MR_CVA_CA'!I18</f>
        <v>0</v>
      </c>
      <c r="K15" s="509">
        <f>+'CSV REA_MR_CVA_CA'!J18</f>
        <v>0</v>
      </c>
    </row>
    <row r="16" spans="2:11" ht="15" customHeight="1">
      <c r="B16" s="986">
        <v>13</v>
      </c>
      <c r="C16" s="986" t="s">
        <v>953</v>
      </c>
      <c r="D16" s="1826" t="s">
        <v>298</v>
      </c>
      <c r="E16" s="505">
        <f>+'CSV REA_MR_CVA_CA'!D19</f>
        <v>0</v>
      </c>
      <c r="F16" s="507">
        <f>+'CSV REA_MR_CVA_CA'!E19</f>
        <v>0</v>
      </c>
      <c r="G16" s="508">
        <f>+'CSV REA_MR_CVA_CA'!F19</f>
        <v>0</v>
      </c>
      <c r="H16" s="509">
        <f>+'CSV REA_MR_CVA_CA'!G19</f>
        <v>0</v>
      </c>
      <c r="I16" s="506">
        <f>+'CSV REA_MR_CVA_CA'!H19</f>
        <v>0</v>
      </c>
      <c r="J16" s="508">
        <f>+'CSV REA_MR_CVA_CA'!I19</f>
        <v>0</v>
      </c>
      <c r="K16" s="509">
        <f>+'CSV REA_MR_CVA_CA'!J19</f>
        <v>0</v>
      </c>
    </row>
    <row r="17" spans="2:12" ht="15" customHeight="1">
      <c r="B17" s="986">
        <v>14</v>
      </c>
      <c r="C17" s="986" t="s">
        <v>953</v>
      </c>
      <c r="D17" s="1826" t="s">
        <v>703</v>
      </c>
      <c r="E17" s="505">
        <f>+'CSV REA_MR_CVA_CA'!D20</f>
        <v>0</v>
      </c>
      <c r="F17" s="507">
        <f>+'CSV REA_MR_CVA_CA'!E20</f>
        <v>0</v>
      </c>
      <c r="G17" s="508">
        <f>+'CSV REA_MR_CVA_CA'!F20</f>
        <v>0</v>
      </c>
      <c r="H17" s="509">
        <f>+'CSV REA_MR_CVA_CA'!G20</f>
        <v>0</v>
      </c>
      <c r="I17" s="506">
        <f>+'CSV REA_MR_CVA_CA'!H20</f>
        <v>0</v>
      </c>
      <c r="J17" s="508">
        <f>+'CSV REA_MR_CVA_CA'!I20</f>
        <v>0</v>
      </c>
      <c r="K17" s="509">
        <f>+'CSV REA_MR_CVA_CA'!J20</f>
        <v>0</v>
      </c>
    </row>
    <row r="18" spans="2:12" ht="15" customHeight="1">
      <c r="B18" s="986">
        <v>15</v>
      </c>
      <c r="C18" s="986" t="s">
        <v>953</v>
      </c>
      <c r="D18" s="1825" t="s">
        <v>299</v>
      </c>
      <c r="E18" s="501"/>
      <c r="F18" s="502"/>
      <c r="G18" s="503"/>
      <c r="H18" s="504"/>
      <c r="I18" s="502"/>
      <c r="J18" s="503"/>
      <c r="K18" s="504"/>
    </row>
    <row r="19" spans="2:12" ht="15" customHeight="1">
      <c r="B19" s="986">
        <v>16</v>
      </c>
      <c r="C19" s="986" t="s">
        <v>953</v>
      </c>
      <c r="D19" s="1825" t="s">
        <v>314</v>
      </c>
      <c r="E19" s="501"/>
      <c r="F19" s="502"/>
      <c r="G19" s="503"/>
      <c r="H19" s="504"/>
      <c r="I19" s="502"/>
      <c r="J19" s="503"/>
      <c r="K19" s="504"/>
    </row>
    <row r="20" spans="2:12" ht="15" customHeight="1" thickBot="1">
      <c r="B20" s="987">
        <v>17</v>
      </c>
      <c r="C20" s="987" t="s">
        <v>954</v>
      </c>
      <c r="D20" s="1827" t="s">
        <v>300</v>
      </c>
      <c r="E20" s="495">
        <f t="shared" ref="E20:K20" si="1">+E6+E10+E11+E18+E19</f>
        <v>0</v>
      </c>
      <c r="F20" s="496">
        <f t="shared" si="1"/>
        <v>0</v>
      </c>
      <c r="G20" s="497">
        <f t="shared" si="1"/>
        <v>0</v>
      </c>
      <c r="H20" s="498">
        <f t="shared" si="1"/>
        <v>0</v>
      </c>
      <c r="I20" s="499">
        <f t="shared" si="1"/>
        <v>0</v>
      </c>
      <c r="J20" s="500">
        <f t="shared" si="1"/>
        <v>0</v>
      </c>
      <c r="K20" s="498">
        <f t="shared" si="1"/>
        <v>0</v>
      </c>
      <c r="L20" s="43"/>
    </row>
    <row r="21" spans="2:12" ht="15" customHeight="1"/>
    <row r="22" spans="2:12">
      <c r="F22" s="45"/>
      <c r="G22" s="45"/>
      <c r="H22" s="45"/>
    </row>
  </sheetData>
  <mergeCells count="3">
    <mergeCell ref="D3:D5"/>
    <mergeCell ref="F3:H3"/>
    <mergeCell ref="I3:K3"/>
  </mergeCells>
  <dataValidations count="2">
    <dataValidation type="decimal" operator="greaterThanOrEqual" allowBlank="1" showInputMessage="1" showErrorMessage="1" error="The must be &gt;= 0" sqref="E18:E19 E10">
      <formula1>0</formula1>
    </dataValidation>
    <dataValidation type="decimal" operator="greaterThanOrEqual" allowBlank="1" showInputMessage="1" showErrorMessage="1" error="It has to be &gt;= 0" sqref="F18:K19">
      <formula1>0</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V32"/>
  <sheetViews>
    <sheetView showGridLines="0" zoomScale="85" zoomScaleNormal="85" workbookViewId="0">
      <pane xSplit="8" ySplit="6" topLeftCell="I7" activePane="bottomRight" state="frozen"/>
      <selection pane="topRight" activeCell="I1" sqref="I1"/>
      <selection pane="bottomLeft" activeCell="A7" sqref="A7"/>
      <selection pane="bottomRight" activeCell="H6" sqref="H6"/>
    </sheetView>
  </sheetViews>
  <sheetFormatPr defaultColWidth="11.42578125" defaultRowHeight="12.75"/>
  <cols>
    <col min="1" max="1" width="4.7109375" style="46" customWidth="1"/>
    <col min="2" max="2" width="29.85546875" style="46" customWidth="1"/>
    <col min="3" max="4" width="29.85546875" style="46" hidden="1" customWidth="1"/>
    <col min="5" max="5" width="86.140625" style="46" hidden="1" customWidth="1"/>
    <col min="6" max="6" width="29.85546875" style="46" hidden="1" customWidth="1"/>
    <col min="7" max="7" width="36" style="46" hidden="1" customWidth="1"/>
    <col min="8" max="8" width="60.7109375" style="46" customWidth="1"/>
    <col min="9" max="10" width="16.42578125" style="46" customWidth="1"/>
    <col min="11" max="12" width="13.140625" style="46" customWidth="1"/>
    <col min="13" max="14" width="12.7109375" style="46" customWidth="1"/>
    <col min="15" max="16" width="13.5703125" style="46" customWidth="1"/>
    <col min="17" max="18" width="13.140625" style="46" customWidth="1"/>
    <col min="19" max="20" width="12.7109375" style="46" customWidth="1"/>
    <col min="21" max="22" width="13.5703125" style="46" customWidth="1"/>
    <col min="23" max="16384" width="11.42578125" style="46"/>
  </cols>
  <sheetData>
    <row r="1" spans="2:22" ht="63.95" customHeight="1">
      <c r="C1" s="1864"/>
      <c r="D1" s="1864"/>
      <c r="E1" s="1864"/>
      <c r="F1" s="1864"/>
      <c r="G1" s="1864"/>
      <c r="H1" s="1864"/>
      <c r="J1" s="1865" t="s">
        <v>692</v>
      </c>
    </row>
    <row r="2" spans="2:22" ht="18" customHeight="1" thickBot="1">
      <c r="B2" s="49"/>
      <c r="C2" s="49"/>
      <c r="D2" s="49"/>
      <c r="E2" s="49"/>
      <c r="F2" s="49"/>
      <c r="G2" s="49"/>
    </row>
    <row r="3" spans="2:22" ht="32.25" customHeight="1" thickBot="1">
      <c r="B3" s="1832"/>
      <c r="C3" s="1832"/>
      <c r="D3" s="1832"/>
      <c r="E3" s="1832"/>
      <c r="F3" s="1832"/>
      <c r="G3" s="1832"/>
      <c r="H3" s="1833"/>
      <c r="I3" s="2995" t="s">
        <v>104</v>
      </c>
      <c r="J3" s="2996"/>
      <c r="K3" s="2984" t="s">
        <v>50</v>
      </c>
      <c r="L3" s="2985"/>
      <c r="M3" s="2985"/>
      <c r="N3" s="2985"/>
      <c r="O3" s="2985"/>
      <c r="P3" s="2986"/>
      <c r="Q3" s="2984" t="s">
        <v>51</v>
      </c>
      <c r="R3" s="2985"/>
      <c r="S3" s="2985"/>
      <c r="T3" s="2985"/>
      <c r="U3" s="2985"/>
      <c r="V3" s="2986"/>
    </row>
    <row r="4" spans="2:22" ht="32.25" customHeight="1" thickBot="1">
      <c r="B4" s="1832"/>
      <c r="C4" s="1832"/>
      <c r="D4" s="1832"/>
      <c r="E4" s="1832"/>
      <c r="F4" s="1832"/>
      <c r="G4" s="1832"/>
      <c r="H4" s="1833"/>
      <c r="I4" s="2997"/>
      <c r="J4" s="2998"/>
      <c r="K4" s="2999">
        <v>42735</v>
      </c>
      <c r="L4" s="3000"/>
      <c r="M4" s="2999">
        <v>43100</v>
      </c>
      <c r="N4" s="3000"/>
      <c r="O4" s="2999">
        <v>43465</v>
      </c>
      <c r="P4" s="3000"/>
      <c r="Q4" s="2999">
        <v>42735</v>
      </c>
      <c r="R4" s="3000"/>
      <c r="S4" s="2999">
        <v>43100</v>
      </c>
      <c r="T4" s="3000"/>
      <c r="U4" s="2999">
        <v>43465</v>
      </c>
      <c r="V4" s="3000"/>
    </row>
    <row r="5" spans="2:22" ht="32.25" hidden="1" customHeight="1" thickBot="1">
      <c r="B5" s="1832"/>
      <c r="C5" s="1832"/>
      <c r="D5" s="1832"/>
      <c r="E5" s="1832"/>
      <c r="F5" s="1832"/>
      <c r="G5" s="1832"/>
      <c r="H5" s="1833"/>
      <c r="I5" s="1845">
        <v>1</v>
      </c>
      <c r="J5" s="1846">
        <v>2</v>
      </c>
      <c r="K5" s="1847">
        <v>3</v>
      </c>
      <c r="L5" s="1846">
        <v>4</v>
      </c>
      <c r="M5" s="1847">
        <v>5</v>
      </c>
      <c r="N5" s="1846">
        <v>6</v>
      </c>
      <c r="O5" s="1847">
        <v>7</v>
      </c>
      <c r="P5" s="1846">
        <v>8</v>
      </c>
      <c r="Q5" s="1847">
        <v>9</v>
      </c>
      <c r="R5" s="1846">
        <v>10</v>
      </c>
      <c r="S5" s="1847">
        <v>11</v>
      </c>
      <c r="T5" s="1846">
        <v>12</v>
      </c>
      <c r="U5" s="1847">
        <v>13</v>
      </c>
      <c r="V5" s="1848">
        <v>14</v>
      </c>
    </row>
    <row r="6" spans="2:22" ht="24.75" customHeight="1" thickBot="1">
      <c r="B6" s="1849"/>
      <c r="C6" s="1850" t="s">
        <v>1201</v>
      </c>
      <c r="D6" s="1850" t="s">
        <v>953</v>
      </c>
      <c r="E6" s="1857" t="s">
        <v>1207</v>
      </c>
      <c r="F6" s="1857" t="s">
        <v>1208</v>
      </c>
      <c r="G6" s="1857" t="s">
        <v>1209</v>
      </c>
      <c r="H6" s="2864" t="s">
        <v>127</v>
      </c>
      <c r="I6" s="1913" t="s">
        <v>901</v>
      </c>
      <c r="J6" s="896" t="s">
        <v>902</v>
      </c>
      <c r="K6" s="896" t="s">
        <v>901</v>
      </c>
      <c r="L6" s="897" t="s">
        <v>902</v>
      </c>
      <c r="M6" s="896" t="s">
        <v>901</v>
      </c>
      <c r="N6" s="897" t="s">
        <v>902</v>
      </c>
      <c r="O6" s="896" t="s">
        <v>901</v>
      </c>
      <c r="P6" s="897" t="s">
        <v>902</v>
      </c>
      <c r="Q6" s="896" t="s">
        <v>901</v>
      </c>
      <c r="R6" s="897" t="s">
        <v>902</v>
      </c>
      <c r="S6" s="896" t="s">
        <v>901</v>
      </c>
      <c r="T6" s="897" t="s">
        <v>902</v>
      </c>
      <c r="U6" s="896" t="s">
        <v>901</v>
      </c>
      <c r="V6" s="897" t="s">
        <v>902</v>
      </c>
    </row>
    <row r="7" spans="2:22" ht="15.95" customHeight="1">
      <c r="B7" s="2992" t="s">
        <v>903</v>
      </c>
      <c r="C7" s="1834">
        <v>1</v>
      </c>
      <c r="D7" s="1834" t="s">
        <v>953</v>
      </c>
      <c r="E7" s="1866" t="s">
        <v>33</v>
      </c>
      <c r="F7" s="1834"/>
      <c r="G7" s="1834"/>
      <c r="H7" s="59" t="s">
        <v>33</v>
      </c>
      <c r="I7" s="2484">
        <f>+CSV_CR_REA!X64</f>
        <v>0</v>
      </c>
      <c r="J7" s="2485">
        <f>+CSV_CR_REA!Y64</f>
        <v>0</v>
      </c>
      <c r="K7" s="2492" t="s">
        <v>680</v>
      </c>
      <c r="L7" s="2493" t="s">
        <v>680</v>
      </c>
      <c r="M7" s="2492" t="s">
        <v>680</v>
      </c>
      <c r="N7" s="2489" t="s">
        <v>680</v>
      </c>
      <c r="O7" s="900" t="s">
        <v>680</v>
      </c>
      <c r="P7" s="2489" t="s">
        <v>680</v>
      </c>
      <c r="Q7" s="2492" t="s">
        <v>680</v>
      </c>
      <c r="R7" s="2493" t="s">
        <v>680</v>
      </c>
      <c r="S7" s="2492" t="s">
        <v>680</v>
      </c>
      <c r="T7" s="2489" t="s">
        <v>680</v>
      </c>
      <c r="U7" s="900" t="s">
        <v>680</v>
      </c>
      <c r="V7" s="2489" t="s">
        <v>680</v>
      </c>
    </row>
    <row r="8" spans="2:22" ht="15.95" customHeight="1">
      <c r="B8" s="2993"/>
      <c r="C8" s="1835">
        <v>2</v>
      </c>
      <c r="D8" s="1835" t="s">
        <v>953</v>
      </c>
      <c r="E8" s="1867" t="s">
        <v>34</v>
      </c>
      <c r="F8" s="1835"/>
      <c r="G8" s="1835"/>
      <c r="H8" s="60" t="s">
        <v>34</v>
      </c>
      <c r="I8" s="1836">
        <f>+CSV_CR_REA!X65</f>
        <v>0</v>
      </c>
      <c r="J8" s="1837">
        <f>+CSV_CR_REA!Y65</f>
        <v>0</v>
      </c>
      <c r="K8" s="900" t="s">
        <v>680</v>
      </c>
      <c r="L8" s="2489" t="s">
        <v>680</v>
      </c>
      <c r="M8" s="900" t="s">
        <v>680</v>
      </c>
      <c r="N8" s="2489" t="s">
        <v>680</v>
      </c>
      <c r="O8" s="900" t="s">
        <v>680</v>
      </c>
      <c r="P8" s="2489" t="s">
        <v>680</v>
      </c>
      <c r="Q8" s="900" t="s">
        <v>680</v>
      </c>
      <c r="R8" s="2489" t="s">
        <v>680</v>
      </c>
      <c r="S8" s="900" t="s">
        <v>680</v>
      </c>
      <c r="T8" s="2489" t="s">
        <v>680</v>
      </c>
      <c r="U8" s="900" t="s">
        <v>680</v>
      </c>
      <c r="V8" s="2489" t="s">
        <v>680</v>
      </c>
    </row>
    <row r="9" spans="2:22" ht="15.95" customHeight="1">
      <c r="B9" s="2993"/>
      <c r="C9" s="1835">
        <v>3</v>
      </c>
      <c r="D9" s="1835" t="s">
        <v>953</v>
      </c>
      <c r="E9" s="1867" t="s">
        <v>35</v>
      </c>
      <c r="F9" s="1835"/>
      <c r="G9" s="1835"/>
      <c r="H9" s="61" t="s">
        <v>35</v>
      </c>
      <c r="I9" s="1836">
        <f>+CSV_CR_REA!X66</f>
        <v>0</v>
      </c>
      <c r="J9" s="1837">
        <f>+CSV_CR_REA!Y66</f>
        <v>0</v>
      </c>
      <c r="K9" s="900" t="s">
        <v>680</v>
      </c>
      <c r="L9" s="2489" t="s">
        <v>680</v>
      </c>
      <c r="M9" s="900" t="s">
        <v>680</v>
      </c>
      <c r="N9" s="2489" t="s">
        <v>680</v>
      </c>
      <c r="O9" s="900" t="s">
        <v>680</v>
      </c>
      <c r="P9" s="2489" t="s">
        <v>680</v>
      </c>
      <c r="Q9" s="900" t="s">
        <v>680</v>
      </c>
      <c r="R9" s="2489" t="s">
        <v>680</v>
      </c>
      <c r="S9" s="900" t="s">
        <v>680</v>
      </c>
      <c r="T9" s="2489" t="s">
        <v>680</v>
      </c>
      <c r="U9" s="900" t="s">
        <v>680</v>
      </c>
      <c r="V9" s="2489" t="s">
        <v>680</v>
      </c>
    </row>
    <row r="10" spans="2:22" ht="15.95" customHeight="1">
      <c r="B10" s="2993"/>
      <c r="C10" s="1835">
        <v>4</v>
      </c>
      <c r="D10" s="1835" t="s">
        <v>953</v>
      </c>
      <c r="E10" s="1867" t="s">
        <v>36</v>
      </c>
      <c r="F10" s="1835"/>
      <c r="G10" s="1835"/>
      <c r="H10" s="61" t="s">
        <v>36</v>
      </c>
      <c r="I10" s="1836">
        <f>+CSV_CR_REA!X67</f>
        <v>0</v>
      </c>
      <c r="J10" s="1837">
        <f>+CSV_CR_REA!Y67</f>
        <v>0</v>
      </c>
      <c r="K10" s="900" t="s">
        <v>680</v>
      </c>
      <c r="L10" s="2489" t="s">
        <v>680</v>
      </c>
      <c r="M10" s="900" t="s">
        <v>680</v>
      </c>
      <c r="N10" s="2489" t="s">
        <v>680</v>
      </c>
      <c r="O10" s="900" t="s">
        <v>680</v>
      </c>
      <c r="P10" s="2489" t="s">
        <v>680</v>
      </c>
      <c r="Q10" s="900" t="s">
        <v>680</v>
      </c>
      <c r="R10" s="2489" t="s">
        <v>680</v>
      </c>
      <c r="S10" s="900" t="s">
        <v>680</v>
      </c>
      <c r="T10" s="2489" t="s">
        <v>680</v>
      </c>
      <c r="U10" s="900" t="s">
        <v>680</v>
      </c>
      <c r="V10" s="2489" t="s">
        <v>680</v>
      </c>
    </row>
    <row r="11" spans="2:22" ht="15.95" customHeight="1">
      <c r="B11" s="2993"/>
      <c r="C11" s="1835">
        <v>5</v>
      </c>
      <c r="D11" s="1835" t="s">
        <v>953</v>
      </c>
      <c r="E11" s="1867" t="s">
        <v>37</v>
      </c>
      <c r="F11" s="1835"/>
      <c r="G11" s="1835"/>
      <c r="H11" s="61" t="s">
        <v>37</v>
      </c>
      <c r="I11" s="1836">
        <f>+CSV_CR_REA!X68</f>
        <v>0</v>
      </c>
      <c r="J11" s="1837">
        <f>+CSV_CR_REA!Y68</f>
        <v>0</v>
      </c>
      <c r="K11" s="900" t="s">
        <v>680</v>
      </c>
      <c r="L11" s="2489" t="s">
        <v>680</v>
      </c>
      <c r="M11" s="900" t="s">
        <v>680</v>
      </c>
      <c r="N11" s="2489" t="s">
        <v>680</v>
      </c>
      <c r="O11" s="900" t="s">
        <v>680</v>
      </c>
      <c r="P11" s="2489" t="s">
        <v>680</v>
      </c>
      <c r="Q11" s="900" t="s">
        <v>680</v>
      </c>
      <c r="R11" s="2489" t="s">
        <v>680</v>
      </c>
      <c r="S11" s="900" t="s">
        <v>680</v>
      </c>
      <c r="T11" s="2489" t="s">
        <v>680</v>
      </c>
      <c r="U11" s="900" t="s">
        <v>680</v>
      </c>
      <c r="V11" s="2489" t="s">
        <v>680</v>
      </c>
    </row>
    <row r="12" spans="2:22" ht="15.95" customHeight="1">
      <c r="B12" s="2993"/>
      <c r="C12" s="1835">
        <v>6</v>
      </c>
      <c r="D12" s="1835" t="s">
        <v>953</v>
      </c>
      <c r="E12" s="1867" t="s">
        <v>10</v>
      </c>
      <c r="F12" s="1835"/>
      <c r="G12" s="1835"/>
      <c r="H12" s="61" t="s">
        <v>10</v>
      </c>
      <c r="I12" s="1836">
        <f>+CSV_CR_REA!X69</f>
        <v>0</v>
      </c>
      <c r="J12" s="1837">
        <f>+CSV_CR_REA!Y69</f>
        <v>0</v>
      </c>
      <c r="K12" s="900" t="s">
        <v>680</v>
      </c>
      <c r="L12" s="2489" t="s">
        <v>680</v>
      </c>
      <c r="M12" s="900" t="s">
        <v>680</v>
      </c>
      <c r="N12" s="2489" t="s">
        <v>680</v>
      </c>
      <c r="O12" s="900" t="s">
        <v>680</v>
      </c>
      <c r="P12" s="2489" t="s">
        <v>680</v>
      </c>
      <c r="Q12" s="900" t="s">
        <v>680</v>
      </c>
      <c r="R12" s="2489" t="s">
        <v>680</v>
      </c>
      <c r="S12" s="900" t="s">
        <v>680</v>
      </c>
      <c r="T12" s="2489" t="s">
        <v>680</v>
      </c>
      <c r="U12" s="900" t="s">
        <v>680</v>
      </c>
      <c r="V12" s="2489" t="s">
        <v>680</v>
      </c>
    </row>
    <row r="13" spans="2:22" ht="15.95" customHeight="1">
      <c r="B13" s="2993"/>
      <c r="C13" s="1835">
        <v>7</v>
      </c>
      <c r="D13" s="1835" t="s">
        <v>954</v>
      </c>
      <c r="E13" s="1867" t="s">
        <v>38</v>
      </c>
      <c r="F13" s="1835"/>
      <c r="G13" s="1835"/>
      <c r="H13" s="61" t="s">
        <v>38</v>
      </c>
      <c r="I13" s="1836">
        <f>+I14+I15</f>
        <v>0</v>
      </c>
      <c r="J13" s="1837"/>
      <c r="K13" s="900">
        <f>IFERROR(0,K14+K15)</f>
        <v>0</v>
      </c>
      <c r="L13" s="2489">
        <f t="shared" ref="L13:V13" si="0">IFERROR(0,L14+L15)</f>
        <v>0</v>
      </c>
      <c r="M13" s="900">
        <f t="shared" si="0"/>
        <v>0</v>
      </c>
      <c r="N13" s="2489">
        <f t="shared" si="0"/>
        <v>0</v>
      </c>
      <c r="O13" s="900">
        <f t="shared" si="0"/>
        <v>0</v>
      </c>
      <c r="P13" s="2489">
        <f t="shared" si="0"/>
        <v>0</v>
      </c>
      <c r="Q13" s="900">
        <f t="shared" si="0"/>
        <v>0</v>
      </c>
      <c r="R13" s="2489">
        <f t="shared" si="0"/>
        <v>0</v>
      </c>
      <c r="S13" s="900">
        <f t="shared" si="0"/>
        <v>0</v>
      </c>
      <c r="T13" s="2489">
        <f t="shared" si="0"/>
        <v>0</v>
      </c>
      <c r="U13" s="900">
        <f t="shared" si="0"/>
        <v>0</v>
      </c>
      <c r="V13" s="2489">
        <f t="shared" si="0"/>
        <v>0</v>
      </c>
    </row>
    <row r="14" spans="2:22" ht="15.95" customHeight="1">
      <c r="B14" s="2993"/>
      <c r="C14" s="1835">
        <v>8</v>
      </c>
      <c r="D14" s="1835" t="s">
        <v>953</v>
      </c>
      <c r="E14" s="1867" t="s">
        <v>38</v>
      </c>
      <c r="F14" s="1835" t="s">
        <v>1055</v>
      </c>
      <c r="G14" s="1835"/>
      <c r="H14" s="62" t="s">
        <v>39</v>
      </c>
      <c r="I14" s="1836">
        <f>+CSV_CR_REA!X71</f>
        <v>0</v>
      </c>
      <c r="J14" s="1837">
        <f>+CSV_CR_REA!Y71</f>
        <v>0</v>
      </c>
      <c r="K14" s="900" t="s">
        <v>680</v>
      </c>
      <c r="L14" s="2489" t="s">
        <v>680</v>
      </c>
      <c r="M14" s="900" t="s">
        <v>680</v>
      </c>
      <c r="N14" s="2489" t="s">
        <v>680</v>
      </c>
      <c r="O14" s="900" t="s">
        <v>680</v>
      </c>
      <c r="P14" s="2489" t="s">
        <v>680</v>
      </c>
      <c r="Q14" s="900" t="s">
        <v>680</v>
      </c>
      <c r="R14" s="2489" t="s">
        <v>680</v>
      </c>
      <c r="S14" s="900" t="s">
        <v>680</v>
      </c>
      <c r="T14" s="2489" t="s">
        <v>680</v>
      </c>
      <c r="U14" s="900" t="s">
        <v>680</v>
      </c>
      <c r="V14" s="2489" t="s">
        <v>680</v>
      </c>
    </row>
    <row r="15" spans="2:22" ht="15.95" customHeight="1">
      <c r="B15" s="2993"/>
      <c r="C15" s="1835">
        <v>9</v>
      </c>
      <c r="D15" s="1835" t="s">
        <v>953</v>
      </c>
      <c r="E15" s="1867" t="s">
        <v>38</v>
      </c>
      <c r="F15" s="1835" t="s">
        <v>1061</v>
      </c>
      <c r="G15" s="1835"/>
      <c r="H15" s="62" t="s">
        <v>40</v>
      </c>
      <c r="I15" s="2486">
        <f>+CSV_CR_REA!X73</f>
        <v>0</v>
      </c>
      <c r="J15" s="2485">
        <f>+CSV_CR_REA!Y73</f>
        <v>0</v>
      </c>
      <c r="K15" s="900" t="s">
        <v>680</v>
      </c>
      <c r="L15" s="2489" t="s">
        <v>680</v>
      </c>
      <c r="M15" s="900" t="s">
        <v>680</v>
      </c>
      <c r="N15" s="2489" t="s">
        <v>680</v>
      </c>
      <c r="O15" s="900" t="s">
        <v>680</v>
      </c>
      <c r="P15" s="2489" t="s">
        <v>680</v>
      </c>
      <c r="Q15" s="900" t="s">
        <v>680</v>
      </c>
      <c r="R15" s="2489" t="s">
        <v>680</v>
      </c>
      <c r="S15" s="900" t="s">
        <v>680</v>
      </c>
      <c r="T15" s="2489" t="s">
        <v>680</v>
      </c>
      <c r="U15" s="900" t="s">
        <v>680</v>
      </c>
      <c r="V15" s="2489" t="s">
        <v>680</v>
      </c>
    </row>
    <row r="16" spans="2:22" ht="15.95" customHeight="1">
      <c r="B16" s="2993"/>
      <c r="C16" s="1835">
        <v>10</v>
      </c>
      <c r="D16" s="1835" t="s">
        <v>954</v>
      </c>
      <c r="E16" s="1867" t="s">
        <v>21</v>
      </c>
      <c r="F16" s="1835"/>
      <c r="G16" s="1835"/>
      <c r="H16" s="61" t="s">
        <v>21</v>
      </c>
      <c r="I16" s="1836">
        <f>+I17+I18</f>
        <v>0</v>
      </c>
      <c r="J16" s="1837"/>
      <c r="K16" s="900">
        <f>IFERROR(0,K17+K18)</f>
        <v>0</v>
      </c>
      <c r="L16" s="2489">
        <f t="shared" ref="L16:V16" si="1">IFERROR(0,L17+L18)</f>
        <v>0</v>
      </c>
      <c r="M16" s="900">
        <f t="shared" si="1"/>
        <v>0</v>
      </c>
      <c r="N16" s="2489">
        <f t="shared" si="1"/>
        <v>0</v>
      </c>
      <c r="O16" s="900">
        <f t="shared" si="1"/>
        <v>0</v>
      </c>
      <c r="P16" s="2489">
        <f t="shared" si="1"/>
        <v>0</v>
      </c>
      <c r="Q16" s="900">
        <f t="shared" si="1"/>
        <v>0</v>
      </c>
      <c r="R16" s="2489">
        <f t="shared" si="1"/>
        <v>0</v>
      </c>
      <c r="S16" s="900">
        <f t="shared" si="1"/>
        <v>0</v>
      </c>
      <c r="T16" s="2489">
        <f t="shared" si="1"/>
        <v>0</v>
      </c>
      <c r="U16" s="900">
        <f t="shared" si="1"/>
        <v>0</v>
      </c>
      <c r="V16" s="2489">
        <f t="shared" si="1"/>
        <v>0</v>
      </c>
    </row>
    <row r="17" spans="2:22" ht="15.95" customHeight="1">
      <c r="B17" s="2993"/>
      <c r="C17" s="1835">
        <v>11</v>
      </c>
      <c r="D17" s="1835" t="s">
        <v>953</v>
      </c>
      <c r="E17" s="1867" t="s">
        <v>21</v>
      </c>
      <c r="F17" s="1835" t="s">
        <v>1055</v>
      </c>
      <c r="G17" s="1835"/>
      <c r="H17" s="62" t="s">
        <v>1292</v>
      </c>
      <c r="I17" s="1836">
        <f>+CSV_CR_REA!X75</f>
        <v>0</v>
      </c>
      <c r="J17" s="1837">
        <f>+CSV_CR_REA!Y75</f>
        <v>0</v>
      </c>
      <c r="K17" s="900" t="s">
        <v>680</v>
      </c>
      <c r="L17" s="2489" t="s">
        <v>680</v>
      </c>
      <c r="M17" s="900" t="s">
        <v>680</v>
      </c>
      <c r="N17" s="2489" t="s">
        <v>680</v>
      </c>
      <c r="O17" s="900" t="s">
        <v>680</v>
      </c>
      <c r="P17" s="2489" t="s">
        <v>680</v>
      </c>
      <c r="Q17" s="900" t="s">
        <v>680</v>
      </c>
      <c r="R17" s="2489" t="s">
        <v>680</v>
      </c>
      <c r="S17" s="900" t="s">
        <v>680</v>
      </c>
      <c r="T17" s="2489" t="s">
        <v>680</v>
      </c>
      <c r="U17" s="900" t="s">
        <v>680</v>
      </c>
      <c r="V17" s="2489" t="s">
        <v>680</v>
      </c>
    </row>
    <row r="18" spans="2:22" ht="15.95" customHeight="1">
      <c r="B18" s="2993"/>
      <c r="C18" s="1835">
        <v>12</v>
      </c>
      <c r="D18" s="1835" t="s">
        <v>953</v>
      </c>
      <c r="E18" s="1867" t="s">
        <v>21</v>
      </c>
      <c r="F18" s="1835" t="s">
        <v>1061</v>
      </c>
      <c r="G18" s="1835"/>
      <c r="H18" s="62" t="s">
        <v>1293</v>
      </c>
      <c r="I18" s="2486">
        <f>+CSV_CR_REA!X77</f>
        <v>0</v>
      </c>
      <c r="J18" s="2485">
        <f>+CSV_CR_REA!Y77</f>
        <v>0</v>
      </c>
      <c r="K18" s="900" t="s">
        <v>680</v>
      </c>
      <c r="L18" s="2489" t="s">
        <v>680</v>
      </c>
      <c r="M18" s="900" t="s">
        <v>680</v>
      </c>
      <c r="N18" s="2489" t="s">
        <v>680</v>
      </c>
      <c r="O18" s="900" t="s">
        <v>680</v>
      </c>
      <c r="P18" s="2489" t="s">
        <v>680</v>
      </c>
      <c r="Q18" s="900" t="s">
        <v>680</v>
      </c>
      <c r="R18" s="2489" t="s">
        <v>680</v>
      </c>
      <c r="S18" s="900" t="s">
        <v>680</v>
      </c>
      <c r="T18" s="2489" t="s">
        <v>680</v>
      </c>
      <c r="U18" s="900" t="s">
        <v>680</v>
      </c>
      <c r="V18" s="2489" t="s">
        <v>680</v>
      </c>
    </row>
    <row r="19" spans="2:22" ht="15.95" customHeight="1">
      <c r="B19" s="2993"/>
      <c r="C19" s="1835">
        <v>13</v>
      </c>
      <c r="D19" s="1835" t="s">
        <v>954</v>
      </c>
      <c r="E19" s="1867" t="s">
        <v>41</v>
      </c>
      <c r="F19" s="1835"/>
      <c r="G19" s="1835"/>
      <c r="H19" s="61" t="s">
        <v>41</v>
      </c>
      <c r="I19" s="1836">
        <f>+I20+I21</f>
        <v>0</v>
      </c>
      <c r="J19" s="1837"/>
      <c r="K19" s="900">
        <f>IFERROR(0,K20+K21)</f>
        <v>0</v>
      </c>
      <c r="L19" s="2489">
        <f t="shared" ref="L19:V19" si="2">IFERROR(0,L20+L21)</f>
        <v>0</v>
      </c>
      <c r="M19" s="900">
        <f t="shared" si="2"/>
        <v>0</v>
      </c>
      <c r="N19" s="2489">
        <f t="shared" si="2"/>
        <v>0</v>
      </c>
      <c r="O19" s="900">
        <f t="shared" si="2"/>
        <v>0</v>
      </c>
      <c r="P19" s="2489">
        <f t="shared" si="2"/>
        <v>0</v>
      </c>
      <c r="Q19" s="900">
        <f t="shared" si="2"/>
        <v>0</v>
      </c>
      <c r="R19" s="2489">
        <f t="shared" si="2"/>
        <v>0</v>
      </c>
      <c r="S19" s="900">
        <f t="shared" si="2"/>
        <v>0</v>
      </c>
      <c r="T19" s="2489">
        <f t="shared" si="2"/>
        <v>0</v>
      </c>
      <c r="U19" s="900">
        <f t="shared" si="2"/>
        <v>0</v>
      </c>
      <c r="V19" s="2489">
        <f t="shared" si="2"/>
        <v>0</v>
      </c>
    </row>
    <row r="20" spans="2:22" ht="15.95" customHeight="1">
      <c r="B20" s="2993"/>
      <c r="C20" s="1835">
        <v>14</v>
      </c>
      <c r="D20" s="1835" t="s">
        <v>953</v>
      </c>
      <c r="E20" s="1867" t="s">
        <v>41</v>
      </c>
      <c r="F20" s="1835" t="s">
        <v>1055</v>
      </c>
      <c r="G20" s="1835"/>
      <c r="H20" s="62" t="s">
        <v>42</v>
      </c>
      <c r="I20" s="1836">
        <f>+CSV_CR_REA!X79</f>
        <v>0</v>
      </c>
      <c r="J20" s="1837">
        <f>+CSV_CR_REA!Y79</f>
        <v>0</v>
      </c>
      <c r="K20" s="900" t="s">
        <v>680</v>
      </c>
      <c r="L20" s="2489" t="s">
        <v>680</v>
      </c>
      <c r="M20" s="900" t="s">
        <v>680</v>
      </c>
      <c r="N20" s="2489" t="s">
        <v>680</v>
      </c>
      <c r="O20" s="900" t="s">
        <v>680</v>
      </c>
      <c r="P20" s="2489" t="s">
        <v>680</v>
      </c>
      <c r="Q20" s="900" t="s">
        <v>680</v>
      </c>
      <c r="R20" s="2489" t="s">
        <v>680</v>
      </c>
      <c r="S20" s="900" t="s">
        <v>680</v>
      </c>
      <c r="T20" s="2489" t="s">
        <v>680</v>
      </c>
      <c r="U20" s="900" t="s">
        <v>680</v>
      </c>
      <c r="V20" s="2489" t="s">
        <v>680</v>
      </c>
    </row>
    <row r="21" spans="2:22" ht="15.95" customHeight="1">
      <c r="B21" s="2993"/>
      <c r="C21" s="1835">
        <v>15</v>
      </c>
      <c r="D21" s="1835" t="s">
        <v>954</v>
      </c>
      <c r="E21" s="1867" t="s">
        <v>41</v>
      </c>
      <c r="F21" s="1835" t="s">
        <v>1061</v>
      </c>
      <c r="G21" s="1835"/>
      <c r="H21" s="62" t="s">
        <v>43</v>
      </c>
      <c r="I21" s="1836">
        <f>+I22+I23+I24</f>
        <v>0</v>
      </c>
      <c r="J21" s="1837"/>
      <c r="K21" s="900">
        <f>IFERROR(0,K22+K23+K24)</f>
        <v>0</v>
      </c>
      <c r="L21" s="2489">
        <f t="shared" ref="L21:V21" si="3">IFERROR(0,L22+L23+L24)</f>
        <v>0</v>
      </c>
      <c r="M21" s="900">
        <f t="shared" si="3"/>
        <v>0</v>
      </c>
      <c r="N21" s="2489">
        <f t="shared" si="3"/>
        <v>0</v>
      </c>
      <c r="O21" s="900">
        <f t="shared" si="3"/>
        <v>0</v>
      </c>
      <c r="P21" s="2489">
        <f t="shared" si="3"/>
        <v>0</v>
      </c>
      <c r="Q21" s="900">
        <f t="shared" si="3"/>
        <v>0</v>
      </c>
      <c r="R21" s="2489">
        <f t="shared" si="3"/>
        <v>0</v>
      </c>
      <c r="S21" s="900">
        <f t="shared" si="3"/>
        <v>0</v>
      </c>
      <c r="T21" s="2489">
        <f t="shared" si="3"/>
        <v>0</v>
      </c>
      <c r="U21" s="900">
        <f t="shared" si="3"/>
        <v>0</v>
      </c>
      <c r="V21" s="2489">
        <f t="shared" si="3"/>
        <v>0</v>
      </c>
    </row>
    <row r="22" spans="2:22" ht="15.95" customHeight="1">
      <c r="B22" s="2993"/>
      <c r="C22" s="1835">
        <v>16</v>
      </c>
      <c r="D22" s="1835" t="s">
        <v>953</v>
      </c>
      <c r="E22" s="1867" t="s">
        <v>41</v>
      </c>
      <c r="F22" s="1835" t="s">
        <v>1061</v>
      </c>
      <c r="G22" s="1835" t="s">
        <v>1211</v>
      </c>
      <c r="H22" s="63" t="s">
        <v>1289</v>
      </c>
      <c r="I22" s="1836">
        <f>+CSV_CR_REA!X81</f>
        <v>0</v>
      </c>
      <c r="J22" s="1837">
        <f>+CSV_CR_REA!Y81</f>
        <v>0</v>
      </c>
      <c r="K22" s="900" t="s">
        <v>680</v>
      </c>
      <c r="L22" s="2489" t="s">
        <v>680</v>
      </c>
      <c r="M22" s="900" t="s">
        <v>680</v>
      </c>
      <c r="N22" s="2489" t="s">
        <v>680</v>
      </c>
      <c r="O22" s="900" t="s">
        <v>680</v>
      </c>
      <c r="P22" s="2489" t="s">
        <v>680</v>
      </c>
      <c r="Q22" s="900" t="s">
        <v>680</v>
      </c>
      <c r="R22" s="2489" t="s">
        <v>680</v>
      </c>
      <c r="S22" s="900" t="s">
        <v>680</v>
      </c>
      <c r="T22" s="2489" t="s">
        <v>680</v>
      </c>
      <c r="U22" s="900" t="s">
        <v>680</v>
      </c>
      <c r="V22" s="2489" t="s">
        <v>680</v>
      </c>
    </row>
    <row r="23" spans="2:22" ht="15.95" customHeight="1">
      <c r="B23" s="2993"/>
      <c r="C23" s="1835">
        <v>17</v>
      </c>
      <c r="D23" s="1835" t="s">
        <v>953</v>
      </c>
      <c r="E23" s="1867" t="s">
        <v>41</v>
      </c>
      <c r="F23" s="1835" t="s">
        <v>1061</v>
      </c>
      <c r="G23" s="1835" t="s">
        <v>1212</v>
      </c>
      <c r="H23" s="63" t="s">
        <v>1290</v>
      </c>
      <c r="I23" s="2487">
        <f>+CSV_CR_REA!X82</f>
        <v>0</v>
      </c>
      <c r="J23" s="2488">
        <f>+CSV_CR_REA!Y82</f>
        <v>0</v>
      </c>
      <c r="K23" s="2488" t="s">
        <v>680</v>
      </c>
      <c r="L23" s="2494" t="s">
        <v>680</v>
      </c>
      <c r="M23" s="2488" t="s">
        <v>680</v>
      </c>
      <c r="N23" s="2494" t="s">
        <v>680</v>
      </c>
      <c r="O23" s="2488" t="s">
        <v>680</v>
      </c>
      <c r="P23" s="2494" t="s">
        <v>680</v>
      </c>
      <c r="Q23" s="2488" t="s">
        <v>680</v>
      </c>
      <c r="R23" s="2494" t="s">
        <v>680</v>
      </c>
      <c r="S23" s="2488" t="s">
        <v>680</v>
      </c>
      <c r="T23" s="2494" t="s">
        <v>680</v>
      </c>
      <c r="U23" s="2488" t="s">
        <v>680</v>
      </c>
      <c r="V23" s="2494" t="s">
        <v>680</v>
      </c>
    </row>
    <row r="24" spans="2:22" ht="15.95" customHeight="1">
      <c r="B24" s="2993"/>
      <c r="C24" s="1835">
        <v>18</v>
      </c>
      <c r="D24" s="1835" t="s">
        <v>953</v>
      </c>
      <c r="E24" s="1867" t="s">
        <v>41</v>
      </c>
      <c r="F24" s="1835" t="s">
        <v>1061</v>
      </c>
      <c r="G24" s="1835" t="s">
        <v>1213</v>
      </c>
      <c r="H24" s="63" t="s">
        <v>1291</v>
      </c>
      <c r="I24" s="2487">
        <f>+CSV_CR_REA!X83</f>
        <v>0</v>
      </c>
      <c r="J24" s="2488">
        <f>+CSV_CR_REA!Y83</f>
        <v>0</v>
      </c>
      <c r="K24" s="2488" t="s">
        <v>680</v>
      </c>
      <c r="L24" s="2494" t="s">
        <v>680</v>
      </c>
      <c r="M24" s="2488" t="s">
        <v>680</v>
      </c>
      <c r="N24" s="2494" t="s">
        <v>680</v>
      </c>
      <c r="O24" s="2488" t="s">
        <v>680</v>
      </c>
      <c r="P24" s="2494" t="s">
        <v>680</v>
      </c>
      <c r="Q24" s="2488" t="s">
        <v>680</v>
      </c>
      <c r="R24" s="2494" t="s">
        <v>680</v>
      </c>
      <c r="S24" s="2488" t="s">
        <v>680</v>
      </c>
      <c r="T24" s="2494" t="s">
        <v>680</v>
      </c>
      <c r="U24" s="2488" t="s">
        <v>680</v>
      </c>
      <c r="V24" s="2494" t="s">
        <v>680</v>
      </c>
    </row>
    <row r="25" spans="2:22" ht="15.95" customHeight="1">
      <c r="B25" s="2993"/>
      <c r="C25" s="1835">
        <v>19</v>
      </c>
      <c r="D25" s="1835" t="s">
        <v>953</v>
      </c>
      <c r="E25" s="1867" t="s">
        <v>44</v>
      </c>
      <c r="F25" s="1835"/>
      <c r="G25" s="1835"/>
      <c r="H25" s="61" t="s">
        <v>44</v>
      </c>
      <c r="I25" s="1836">
        <f>+CSV_CR_REA!X84</f>
        <v>0</v>
      </c>
      <c r="J25" s="1837">
        <f>+CSV_CR_REA!Y84</f>
        <v>0</v>
      </c>
      <c r="K25" s="900" t="s">
        <v>680</v>
      </c>
      <c r="L25" s="2489" t="s">
        <v>680</v>
      </c>
      <c r="M25" s="900" t="s">
        <v>680</v>
      </c>
      <c r="N25" s="2489" t="s">
        <v>680</v>
      </c>
      <c r="O25" s="900" t="s">
        <v>680</v>
      </c>
      <c r="P25" s="2489" t="s">
        <v>680</v>
      </c>
      <c r="Q25" s="900" t="s">
        <v>680</v>
      </c>
      <c r="R25" s="2489" t="s">
        <v>680</v>
      </c>
      <c r="S25" s="900" t="s">
        <v>680</v>
      </c>
      <c r="T25" s="2489" t="s">
        <v>680</v>
      </c>
      <c r="U25" s="900" t="s">
        <v>680</v>
      </c>
      <c r="V25" s="2489" t="s">
        <v>680</v>
      </c>
    </row>
    <row r="26" spans="2:22" ht="15.95" customHeight="1">
      <c r="B26" s="2993"/>
      <c r="C26" s="1835">
        <v>20</v>
      </c>
      <c r="D26" s="1835" t="s">
        <v>953</v>
      </c>
      <c r="E26" s="1867" t="s">
        <v>45</v>
      </c>
      <c r="F26" s="1835"/>
      <c r="G26" s="1835"/>
      <c r="H26" s="61" t="s">
        <v>45</v>
      </c>
      <c r="I26" s="1836">
        <f>+CSV_CR_REA!X85</f>
        <v>0</v>
      </c>
      <c r="J26" s="1837">
        <f>+CSV_CR_REA!Y85</f>
        <v>0</v>
      </c>
      <c r="K26" s="900" t="s">
        <v>680</v>
      </c>
      <c r="L26" s="2489" t="s">
        <v>680</v>
      </c>
      <c r="M26" s="900" t="s">
        <v>680</v>
      </c>
      <c r="N26" s="2489" t="s">
        <v>680</v>
      </c>
      <c r="O26" s="900" t="s">
        <v>680</v>
      </c>
      <c r="P26" s="2489" t="s">
        <v>680</v>
      </c>
      <c r="Q26" s="900" t="s">
        <v>680</v>
      </c>
      <c r="R26" s="2489" t="s">
        <v>680</v>
      </c>
      <c r="S26" s="900" t="s">
        <v>680</v>
      </c>
      <c r="T26" s="2489" t="s">
        <v>680</v>
      </c>
      <c r="U26" s="900" t="s">
        <v>680</v>
      </c>
      <c r="V26" s="2489" t="s">
        <v>680</v>
      </c>
    </row>
    <row r="27" spans="2:22" ht="15.95" customHeight="1">
      <c r="B27" s="2993"/>
      <c r="C27" s="1835">
        <v>21</v>
      </c>
      <c r="D27" s="1835" t="s">
        <v>953</v>
      </c>
      <c r="E27" s="1867" t="s">
        <v>46</v>
      </c>
      <c r="F27" s="1835"/>
      <c r="G27" s="1835"/>
      <c r="H27" s="61" t="s">
        <v>46</v>
      </c>
      <c r="I27" s="2487">
        <f>+CSV_CR_REA!X86</f>
        <v>0</v>
      </c>
      <c r="J27" s="2488">
        <f>+CSV_CR_REA!Y86</f>
        <v>0</v>
      </c>
      <c r="K27" s="2488" t="s">
        <v>680</v>
      </c>
      <c r="L27" s="2494" t="s">
        <v>680</v>
      </c>
      <c r="M27" s="2488" t="s">
        <v>680</v>
      </c>
      <c r="N27" s="2494" t="s">
        <v>680</v>
      </c>
      <c r="O27" s="2488" t="s">
        <v>680</v>
      </c>
      <c r="P27" s="2494" t="s">
        <v>680</v>
      </c>
      <c r="Q27" s="2488" t="s">
        <v>680</v>
      </c>
      <c r="R27" s="2494" t="s">
        <v>680</v>
      </c>
      <c r="S27" s="2488" t="s">
        <v>680</v>
      </c>
      <c r="T27" s="2494" t="s">
        <v>680</v>
      </c>
      <c r="U27" s="2488" t="s">
        <v>680</v>
      </c>
      <c r="V27" s="2494" t="s">
        <v>680</v>
      </c>
    </row>
    <row r="28" spans="2:22" ht="15.95" customHeight="1">
      <c r="B28" s="2993"/>
      <c r="C28" s="1835">
        <v>22</v>
      </c>
      <c r="D28" s="1835" t="s">
        <v>953</v>
      </c>
      <c r="E28" s="1867" t="s">
        <v>47</v>
      </c>
      <c r="F28" s="1835"/>
      <c r="G28" s="1835"/>
      <c r="H28" s="61" t="s">
        <v>47</v>
      </c>
      <c r="I28" s="1836">
        <f>+CSV_CR_REA!X87</f>
        <v>0</v>
      </c>
      <c r="J28" s="1837">
        <f>+CSV_CR_REA!Y87</f>
        <v>0</v>
      </c>
      <c r="K28" s="900" t="s">
        <v>680</v>
      </c>
      <c r="L28" s="2489" t="s">
        <v>680</v>
      </c>
      <c r="M28" s="900" t="s">
        <v>680</v>
      </c>
      <c r="N28" s="2489" t="s">
        <v>680</v>
      </c>
      <c r="O28" s="900" t="s">
        <v>680</v>
      </c>
      <c r="P28" s="2489" t="s">
        <v>680</v>
      </c>
      <c r="Q28" s="900" t="s">
        <v>680</v>
      </c>
      <c r="R28" s="2489" t="s">
        <v>680</v>
      </c>
      <c r="S28" s="900" t="s">
        <v>680</v>
      </c>
      <c r="T28" s="2489" t="s">
        <v>680</v>
      </c>
      <c r="U28" s="900" t="s">
        <v>680</v>
      </c>
      <c r="V28" s="2489" t="s">
        <v>680</v>
      </c>
    </row>
    <row r="29" spans="2:22" ht="15.95" customHeight="1">
      <c r="B29" s="2993"/>
      <c r="C29" s="1835">
        <v>23</v>
      </c>
      <c r="D29" s="1835" t="s">
        <v>953</v>
      </c>
      <c r="E29" s="1867" t="s">
        <v>29</v>
      </c>
      <c r="F29" s="1835"/>
      <c r="G29" s="1835"/>
      <c r="H29" s="61" t="s">
        <v>29</v>
      </c>
      <c r="I29" s="1836">
        <f>+CSV_CR_REA!X88</f>
        <v>0</v>
      </c>
      <c r="J29" s="1837">
        <f>+CSV_CR_REA!Y88</f>
        <v>0</v>
      </c>
      <c r="K29" s="900" t="s">
        <v>680</v>
      </c>
      <c r="L29" s="2489" t="s">
        <v>680</v>
      </c>
      <c r="M29" s="900" t="s">
        <v>680</v>
      </c>
      <c r="N29" s="2489" t="s">
        <v>680</v>
      </c>
      <c r="O29" s="900" t="s">
        <v>680</v>
      </c>
      <c r="P29" s="2489" t="s">
        <v>680</v>
      </c>
      <c r="Q29" s="900" t="s">
        <v>680</v>
      </c>
      <c r="R29" s="2489" t="s">
        <v>680</v>
      </c>
      <c r="S29" s="900" t="s">
        <v>680</v>
      </c>
      <c r="T29" s="2489" t="s">
        <v>680</v>
      </c>
      <c r="U29" s="900" t="s">
        <v>680</v>
      </c>
      <c r="V29" s="2489" t="s">
        <v>680</v>
      </c>
    </row>
    <row r="30" spans="2:22" ht="15.95" customHeight="1">
      <c r="B30" s="2993"/>
      <c r="C30" s="1835">
        <v>24</v>
      </c>
      <c r="D30" s="1835" t="s">
        <v>953</v>
      </c>
      <c r="E30" s="1867" t="s">
        <v>1</v>
      </c>
      <c r="F30" s="1835"/>
      <c r="G30" s="1835"/>
      <c r="H30" s="61" t="s">
        <v>1</v>
      </c>
      <c r="I30" s="1838"/>
      <c r="J30" s="1839"/>
      <c r="K30" s="2490"/>
      <c r="L30" s="2491"/>
      <c r="M30" s="2490"/>
      <c r="N30" s="2491"/>
      <c r="O30" s="2490"/>
      <c r="P30" s="2491"/>
      <c r="Q30" s="2490"/>
      <c r="R30" s="2491"/>
      <c r="S30" s="2490"/>
      <c r="T30" s="2491"/>
      <c r="U30" s="2490"/>
      <c r="V30" s="2491"/>
    </row>
    <row r="31" spans="2:22" ht="15.95" customHeight="1">
      <c r="B31" s="2993"/>
      <c r="C31" s="1835">
        <v>25</v>
      </c>
      <c r="D31" s="1835" t="s">
        <v>953</v>
      </c>
      <c r="E31" s="1867" t="s">
        <v>48</v>
      </c>
      <c r="F31" s="1835"/>
      <c r="G31" s="1835"/>
      <c r="H31" s="61" t="s">
        <v>48</v>
      </c>
      <c r="I31" s="2487">
        <f>+CSV_CR_REA!X90</f>
        <v>0</v>
      </c>
      <c r="J31" s="2488">
        <f>+CSV_CR_REA!Y90</f>
        <v>0</v>
      </c>
      <c r="K31" s="2488" t="s">
        <v>680</v>
      </c>
      <c r="L31" s="2494" t="s">
        <v>680</v>
      </c>
      <c r="M31" s="2488" t="s">
        <v>680</v>
      </c>
      <c r="N31" s="2494" t="s">
        <v>680</v>
      </c>
      <c r="O31" s="2488" t="s">
        <v>680</v>
      </c>
      <c r="P31" s="2494" t="s">
        <v>680</v>
      </c>
      <c r="Q31" s="2488" t="s">
        <v>680</v>
      </c>
      <c r="R31" s="2494" t="s">
        <v>680</v>
      </c>
      <c r="S31" s="2488" t="s">
        <v>680</v>
      </c>
      <c r="T31" s="2494" t="s">
        <v>680</v>
      </c>
      <c r="U31" s="2488" t="s">
        <v>680</v>
      </c>
      <c r="V31" s="2494" t="s">
        <v>680</v>
      </c>
    </row>
    <row r="32" spans="2:22" ht="15.95" customHeight="1" thickBot="1">
      <c r="B32" s="2994"/>
      <c r="C32" s="1851">
        <v>26</v>
      </c>
      <c r="D32" s="1840" t="s">
        <v>954</v>
      </c>
      <c r="E32" s="1868" t="s">
        <v>904</v>
      </c>
      <c r="F32" s="1840"/>
      <c r="G32" s="1840"/>
      <c r="H32" s="64" t="s">
        <v>904</v>
      </c>
      <c r="I32" s="1841">
        <f>+I7+I8+I9+I10+I11+I12+I13+I16+I19+I25+I26+I27+I28+I29+I31</f>
        <v>0</v>
      </c>
      <c r="J32" s="1842">
        <f t="shared" ref="J32" si="4">+J7+J8+J9+J10+J11+J12+J13+J16+J19+J25+J26+J27+J28+J29+J31</f>
        <v>0</v>
      </c>
      <c r="K32" s="1843">
        <f>IFERROR(0,K7+K8+K9+K10+K11+K12+K13+K16+K19+K25+K26+K27+K28+K29+K31)</f>
        <v>0</v>
      </c>
      <c r="L32" s="1844">
        <f t="shared" ref="L32:V32" si="5">IFERROR(0,L7+L8+L9+L10+L11+L12+L13+L16+L19+L25+L26+L27+L28+L29+L31)</f>
        <v>0</v>
      </c>
      <c r="M32" s="1843">
        <f t="shared" si="5"/>
        <v>0</v>
      </c>
      <c r="N32" s="1844">
        <f t="shared" si="5"/>
        <v>0</v>
      </c>
      <c r="O32" s="1843">
        <f t="shared" si="5"/>
        <v>0</v>
      </c>
      <c r="P32" s="1844">
        <f t="shared" si="5"/>
        <v>0</v>
      </c>
      <c r="Q32" s="1843">
        <f t="shared" si="5"/>
        <v>0</v>
      </c>
      <c r="R32" s="1844">
        <f t="shared" si="5"/>
        <v>0</v>
      </c>
      <c r="S32" s="1843">
        <f t="shared" si="5"/>
        <v>0</v>
      </c>
      <c r="T32" s="1844">
        <f t="shared" si="5"/>
        <v>0</v>
      </c>
      <c r="U32" s="1843">
        <f t="shared" si="5"/>
        <v>0</v>
      </c>
      <c r="V32" s="1844">
        <f t="shared" si="5"/>
        <v>0</v>
      </c>
    </row>
  </sheetData>
  <mergeCells count="10">
    <mergeCell ref="B7:B32"/>
    <mergeCell ref="I3:J4"/>
    <mergeCell ref="K3:P3"/>
    <mergeCell ref="Q3:V3"/>
    <mergeCell ref="K4:L4"/>
    <mergeCell ref="M4:N4"/>
    <mergeCell ref="O4:P4"/>
    <mergeCell ref="Q4:R4"/>
    <mergeCell ref="S4:T4"/>
    <mergeCell ref="U4:V4"/>
  </mergeCells>
  <conditionalFormatting sqref="K7:P26">
    <cfRule type="expression" dxfId="108" priority="6">
      <formula>K7&lt;$I7</formula>
    </cfRule>
  </conditionalFormatting>
  <conditionalFormatting sqref="K28:P30">
    <cfRule type="expression" dxfId="107" priority="5">
      <formula>K28&lt;$I28</formula>
    </cfRule>
  </conditionalFormatting>
  <conditionalFormatting sqref="K27:P27">
    <cfRule type="expression" dxfId="106" priority="4">
      <formula>K27&lt;$I27</formula>
    </cfRule>
  </conditionalFormatting>
  <conditionalFormatting sqref="Q7:V26">
    <cfRule type="expression" dxfId="105" priority="3">
      <formula>Q7&lt;$I7</formula>
    </cfRule>
  </conditionalFormatting>
  <conditionalFormatting sqref="Q28:V30">
    <cfRule type="expression" dxfId="104" priority="2">
      <formula>Q28&lt;$I28</formula>
    </cfRule>
  </conditionalFormatting>
  <conditionalFormatting sqref="Q27:V27">
    <cfRule type="expression" dxfId="103" priority="1">
      <formula>Q27&lt;$I27</formula>
    </cfRule>
  </conditionalFormatting>
  <dataValidations count="1">
    <dataValidation type="decimal" operator="greaterThanOrEqual" allowBlank="1" showInputMessage="1" showErrorMessage="1" error="This value must be &gt;= 0" sqref="I31:J31 I27:J27 I23:J24">
      <formula1>0</formula1>
    </dataValidation>
  </dataValidations>
  <printOptions horizontalCentered="1"/>
  <pageMargins left="0.70866141732283472" right="0.70866141732283472" top="0.74803149606299213" bottom="0.74803149606299213" header="0.31496062992125984" footer="0.31496062992125984"/>
  <pageSetup paperSize="9" scale="45" orientation="landscape" r:id="rId1"/>
  <headerFooter scaleWithDoc="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W39"/>
  <sheetViews>
    <sheetView showGridLines="0" zoomScale="85" zoomScaleNormal="85" workbookViewId="0">
      <pane xSplit="9" ySplit="5" topLeftCell="J6" activePane="bottomRight" state="frozen"/>
      <selection pane="topRight" activeCell="J1" sqref="J1"/>
      <selection pane="bottomLeft" activeCell="A6" sqref="A6"/>
      <selection pane="bottomRight" activeCell="I5" sqref="I5"/>
    </sheetView>
  </sheetViews>
  <sheetFormatPr defaultColWidth="11.42578125" defaultRowHeight="12.75"/>
  <cols>
    <col min="1" max="1" width="4.7109375" style="46" customWidth="1"/>
    <col min="2" max="2" width="18.140625" style="46" customWidth="1"/>
    <col min="3" max="4" width="18.140625" style="46" hidden="1" customWidth="1"/>
    <col min="5" max="5" width="68.28515625" style="46" hidden="1" customWidth="1"/>
    <col min="6" max="6" width="32" style="46" hidden="1" customWidth="1"/>
    <col min="7" max="7" width="46.28515625" style="46" hidden="1" customWidth="1"/>
    <col min="8" max="8" width="68.28515625" style="46" hidden="1" customWidth="1"/>
    <col min="9" max="9" width="68.28515625" style="46" customWidth="1"/>
    <col min="10" max="10" width="14" style="46" customWidth="1"/>
    <col min="11" max="11" width="13.7109375" style="46" customWidth="1"/>
    <col min="12" max="12" width="13.140625" style="46" customWidth="1"/>
    <col min="13" max="14" width="13.42578125" style="46" customWidth="1"/>
    <col min="15" max="15" width="13.85546875" style="46" customWidth="1"/>
    <col min="16" max="16" width="14.7109375" style="46" customWidth="1"/>
    <col min="17" max="17" width="12.42578125" style="48" customWidth="1"/>
    <col min="18" max="23" width="14.42578125" style="46" customWidth="1"/>
    <col min="24" max="16384" width="11.42578125" style="46"/>
  </cols>
  <sheetData>
    <row r="1" spans="2:23" ht="63.95" customHeight="1" thickBot="1">
      <c r="C1" s="1865"/>
      <c r="D1" s="1865"/>
      <c r="E1" s="1865"/>
      <c r="F1" s="1865"/>
      <c r="G1" s="1865"/>
      <c r="H1" s="1865"/>
      <c r="I1" s="1865"/>
      <c r="J1" s="1865" t="s">
        <v>1367</v>
      </c>
      <c r="K1" s="1865"/>
    </row>
    <row r="2" spans="2:23" ht="19.5" customHeight="1" thickBot="1">
      <c r="B2" s="49"/>
      <c r="C2" s="49"/>
      <c r="D2" s="49"/>
      <c r="E2" s="49"/>
      <c r="F2" s="49"/>
      <c r="G2" s="49"/>
      <c r="H2" s="49"/>
      <c r="J2" s="2995" t="s">
        <v>104</v>
      </c>
      <c r="K2" s="2996"/>
      <c r="L2" s="3004" t="s">
        <v>50</v>
      </c>
      <c r="M2" s="3005"/>
      <c r="N2" s="3005"/>
      <c r="O2" s="3005"/>
      <c r="P2" s="3005"/>
      <c r="Q2" s="3006"/>
      <c r="R2" s="3004" t="s">
        <v>51</v>
      </c>
      <c r="S2" s="3005"/>
      <c r="T2" s="3005"/>
      <c r="U2" s="3005"/>
      <c r="V2" s="3005"/>
      <c r="W2" s="3006"/>
    </row>
    <row r="3" spans="2:23" ht="48" customHeight="1" thickBot="1">
      <c r="B3" s="41"/>
      <c r="C3" s="41"/>
      <c r="D3" s="41"/>
      <c r="E3" s="41"/>
      <c r="F3" s="41"/>
      <c r="G3" s="41"/>
      <c r="H3" s="41"/>
      <c r="I3" s="47"/>
      <c r="J3" s="2997"/>
      <c r="K3" s="2998"/>
      <c r="L3" s="2999">
        <v>42735</v>
      </c>
      <c r="M3" s="3000"/>
      <c r="N3" s="2999">
        <v>43100</v>
      </c>
      <c r="O3" s="3000"/>
      <c r="P3" s="2999">
        <v>43465</v>
      </c>
      <c r="Q3" s="3000"/>
      <c r="R3" s="3007">
        <v>42735</v>
      </c>
      <c r="S3" s="3008"/>
      <c r="T3" s="3007">
        <v>43100</v>
      </c>
      <c r="U3" s="3008"/>
      <c r="V3" s="3007">
        <v>43465</v>
      </c>
      <c r="W3" s="3008"/>
    </row>
    <row r="4" spans="2:23" ht="12" hidden="1" customHeight="1" thickBot="1">
      <c r="B4" s="41"/>
      <c r="C4" s="41"/>
      <c r="D4" s="41"/>
      <c r="E4" s="41"/>
      <c r="F4" s="41"/>
      <c r="G4" s="41"/>
      <c r="H4" s="41"/>
      <c r="I4" s="47"/>
      <c r="J4" s="2523">
        <v>1</v>
      </c>
      <c r="K4" s="2524">
        <v>2</v>
      </c>
      <c r="L4" s="2524">
        <v>3</v>
      </c>
      <c r="M4" s="2524">
        <v>4</v>
      </c>
      <c r="N4" s="2524">
        <v>5</v>
      </c>
      <c r="O4" s="2524">
        <v>6</v>
      </c>
      <c r="P4" s="2524">
        <v>7</v>
      </c>
      <c r="Q4" s="2524">
        <v>8</v>
      </c>
      <c r="R4" s="2524">
        <v>9</v>
      </c>
      <c r="S4" s="2524">
        <v>10</v>
      </c>
      <c r="T4" s="2524">
        <v>11</v>
      </c>
      <c r="U4" s="2524">
        <v>12</v>
      </c>
      <c r="V4" s="2524">
        <v>13</v>
      </c>
      <c r="W4" s="2525">
        <v>14</v>
      </c>
    </row>
    <row r="5" spans="2:23" ht="39" thickBot="1">
      <c r="B5" s="41"/>
      <c r="C5" s="1857" t="s">
        <v>1201</v>
      </c>
      <c r="D5" s="1857" t="s">
        <v>953</v>
      </c>
      <c r="E5" s="1857" t="s">
        <v>1207</v>
      </c>
      <c r="F5" s="1857" t="s">
        <v>1208</v>
      </c>
      <c r="G5" s="1857" t="s">
        <v>1209</v>
      </c>
      <c r="H5" s="1857" t="s">
        <v>1210</v>
      </c>
      <c r="I5" s="2865" t="s">
        <v>127</v>
      </c>
      <c r="J5" s="2523" t="s">
        <v>901</v>
      </c>
      <c r="K5" s="2526" t="s">
        <v>902</v>
      </c>
      <c r="L5" s="2523" t="s">
        <v>901</v>
      </c>
      <c r="M5" s="2526" t="s">
        <v>902</v>
      </c>
      <c r="N5" s="2523" t="s">
        <v>901</v>
      </c>
      <c r="O5" s="2526" t="s">
        <v>902</v>
      </c>
      <c r="P5" s="2523" t="s">
        <v>901</v>
      </c>
      <c r="Q5" s="2526" t="s">
        <v>902</v>
      </c>
      <c r="R5" s="2527" t="s">
        <v>901</v>
      </c>
      <c r="S5" s="2528" t="s">
        <v>902</v>
      </c>
      <c r="T5" s="2527" t="s">
        <v>901</v>
      </c>
      <c r="U5" s="2528" t="s">
        <v>902</v>
      </c>
      <c r="V5" s="2527" t="s">
        <v>901</v>
      </c>
      <c r="W5" s="2528" t="s">
        <v>902</v>
      </c>
    </row>
    <row r="6" spans="2:23" ht="12.75" customHeight="1">
      <c r="B6" s="3001" t="s">
        <v>905</v>
      </c>
      <c r="C6" s="1852">
        <v>1</v>
      </c>
      <c r="D6" s="1852" t="s">
        <v>953</v>
      </c>
      <c r="E6" s="1859" t="s">
        <v>9</v>
      </c>
      <c r="F6" s="1852"/>
      <c r="G6" s="1852"/>
      <c r="H6" s="1852"/>
      <c r="I6" s="380" t="s">
        <v>9</v>
      </c>
      <c r="J6" s="2496">
        <f>+CSV_CR_REA!X6+CSV_CR_REA!X35</f>
        <v>0</v>
      </c>
      <c r="K6" s="895">
        <f>+CSV_CR_REA!Y6+CSV_CR_REA!Y35</f>
        <v>0</v>
      </c>
      <c r="L6" s="2492" t="s">
        <v>680</v>
      </c>
      <c r="M6" s="2504" t="s">
        <v>680</v>
      </c>
      <c r="N6" s="2492" t="s">
        <v>680</v>
      </c>
      <c r="O6" s="2504" t="s">
        <v>680</v>
      </c>
      <c r="P6" s="2492" t="s">
        <v>680</v>
      </c>
      <c r="Q6" s="2504" t="s">
        <v>680</v>
      </c>
      <c r="R6" s="2492" t="s">
        <v>680</v>
      </c>
      <c r="S6" s="2504" t="s">
        <v>680</v>
      </c>
      <c r="T6" s="2492" t="s">
        <v>680</v>
      </c>
      <c r="U6" s="2504" t="s">
        <v>680</v>
      </c>
      <c r="V6" s="2492" t="s">
        <v>680</v>
      </c>
      <c r="W6" s="2504" t="s">
        <v>680</v>
      </c>
    </row>
    <row r="7" spans="2:23">
      <c r="B7" s="3002"/>
      <c r="C7" s="1853">
        <v>2</v>
      </c>
      <c r="D7" s="1853" t="s">
        <v>953</v>
      </c>
      <c r="E7" s="1860" t="s">
        <v>10</v>
      </c>
      <c r="F7" s="1853"/>
      <c r="G7" s="1853"/>
      <c r="H7" s="1853"/>
      <c r="I7" s="381" t="s">
        <v>10</v>
      </c>
      <c r="J7" s="2495">
        <f>+CSV_CR_REA!X7+CSV_CR_REA!X36</f>
        <v>0</v>
      </c>
      <c r="K7" s="895">
        <f>+CSV_CR_REA!Y7+CSV_CR_REA!Y36</f>
        <v>0</v>
      </c>
      <c r="L7" s="900" t="s">
        <v>680</v>
      </c>
      <c r="M7" s="2504" t="s">
        <v>680</v>
      </c>
      <c r="N7" s="900" t="s">
        <v>680</v>
      </c>
      <c r="O7" s="2504" t="s">
        <v>680</v>
      </c>
      <c r="P7" s="900" t="s">
        <v>680</v>
      </c>
      <c r="Q7" s="2504" t="s">
        <v>680</v>
      </c>
      <c r="R7" s="900" t="s">
        <v>680</v>
      </c>
      <c r="S7" s="2504" t="s">
        <v>680</v>
      </c>
      <c r="T7" s="900" t="s">
        <v>680</v>
      </c>
      <c r="U7" s="2504" t="s">
        <v>680</v>
      </c>
      <c r="V7" s="900" t="s">
        <v>680</v>
      </c>
      <c r="W7" s="2504" t="s">
        <v>680</v>
      </c>
    </row>
    <row r="8" spans="2:23">
      <c r="B8" s="3002"/>
      <c r="C8" s="1853">
        <v>3</v>
      </c>
      <c r="D8" s="1853" t="s">
        <v>954</v>
      </c>
      <c r="E8" s="1860" t="s">
        <v>11</v>
      </c>
      <c r="F8" s="1853"/>
      <c r="G8" s="1853"/>
      <c r="H8" s="1853"/>
      <c r="I8" s="381" t="s">
        <v>11</v>
      </c>
      <c r="J8" s="898">
        <f>+J9+J12+J15</f>
        <v>0</v>
      </c>
      <c r="K8" s="899">
        <f t="shared" ref="K8" si="0">+K9+K12+K15</f>
        <v>0</v>
      </c>
      <c r="L8" s="898">
        <f>IFERROR(0,L9+L12+L15)</f>
        <v>0</v>
      </c>
      <c r="M8" s="2503">
        <f t="shared" ref="M8:W8" si="1">IFERROR(0,M9+M12+M15)</f>
        <v>0</v>
      </c>
      <c r="N8" s="898">
        <f t="shared" si="1"/>
        <v>0</v>
      </c>
      <c r="O8" s="2503">
        <f t="shared" si="1"/>
        <v>0</v>
      </c>
      <c r="P8" s="898">
        <f t="shared" si="1"/>
        <v>0</v>
      </c>
      <c r="Q8" s="2503">
        <f t="shared" si="1"/>
        <v>0</v>
      </c>
      <c r="R8" s="898">
        <f t="shared" si="1"/>
        <v>0</v>
      </c>
      <c r="S8" s="2503">
        <f t="shared" si="1"/>
        <v>0</v>
      </c>
      <c r="T8" s="898">
        <f t="shared" si="1"/>
        <v>0</v>
      </c>
      <c r="U8" s="2503">
        <f t="shared" si="1"/>
        <v>0</v>
      </c>
      <c r="V8" s="898">
        <f t="shared" si="1"/>
        <v>0</v>
      </c>
      <c r="W8" s="2503">
        <f t="shared" si="1"/>
        <v>0</v>
      </c>
    </row>
    <row r="9" spans="2:23">
      <c r="B9" s="3002"/>
      <c r="C9" s="1853">
        <v>4</v>
      </c>
      <c r="D9" s="1853" t="s">
        <v>954</v>
      </c>
      <c r="E9" s="1860" t="s">
        <v>11</v>
      </c>
      <c r="F9" s="1853" t="s">
        <v>1054</v>
      </c>
      <c r="G9" s="1853"/>
      <c r="H9" s="1853"/>
      <c r="I9" s="382" t="s">
        <v>12</v>
      </c>
      <c r="J9" s="900">
        <f>+J10+J11</f>
        <v>0</v>
      </c>
      <c r="K9" s="895">
        <f t="shared" ref="K9" si="2">+K10+K11</f>
        <v>0</v>
      </c>
      <c r="L9" s="900">
        <f>IFERROR(0,L10+L11)</f>
        <v>0</v>
      </c>
      <c r="M9" s="2504">
        <f t="shared" ref="M9:W9" si="3">IFERROR(0,M10+M11)</f>
        <v>0</v>
      </c>
      <c r="N9" s="900">
        <f t="shared" si="3"/>
        <v>0</v>
      </c>
      <c r="O9" s="2504">
        <f t="shared" si="3"/>
        <v>0</v>
      </c>
      <c r="P9" s="900">
        <f t="shared" si="3"/>
        <v>0</v>
      </c>
      <c r="Q9" s="2504">
        <f t="shared" si="3"/>
        <v>0</v>
      </c>
      <c r="R9" s="900">
        <f t="shared" si="3"/>
        <v>0</v>
      </c>
      <c r="S9" s="2504">
        <f t="shared" si="3"/>
        <v>0</v>
      </c>
      <c r="T9" s="900">
        <f t="shared" si="3"/>
        <v>0</v>
      </c>
      <c r="U9" s="2504">
        <f t="shared" si="3"/>
        <v>0</v>
      </c>
      <c r="V9" s="900">
        <f t="shared" si="3"/>
        <v>0</v>
      </c>
      <c r="W9" s="2504">
        <f t="shared" si="3"/>
        <v>0</v>
      </c>
    </row>
    <row r="10" spans="2:23">
      <c r="B10" s="3002"/>
      <c r="C10" s="1853">
        <v>5</v>
      </c>
      <c r="D10" s="1853" t="s">
        <v>953</v>
      </c>
      <c r="E10" s="1860" t="s">
        <v>11</v>
      </c>
      <c r="F10" s="1853" t="s">
        <v>1054</v>
      </c>
      <c r="G10" s="1853" t="s">
        <v>1202</v>
      </c>
      <c r="H10" s="1853"/>
      <c r="I10" s="382" t="s">
        <v>13</v>
      </c>
      <c r="J10" s="900">
        <f>+CSV_CR_REA!X10+CSV_CR_REA!X39</f>
        <v>0</v>
      </c>
      <c r="K10" s="895">
        <f>+CSV_CR_REA!Y10+CSV_CR_REA!Y39</f>
        <v>0</v>
      </c>
      <c r="L10" s="900" t="s">
        <v>680</v>
      </c>
      <c r="M10" s="2504" t="s">
        <v>680</v>
      </c>
      <c r="N10" s="900" t="s">
        <v>680</v>
      </c>
      <c r="O10" s="2504" t="s">
        <v>680</v>
      </c>
      <c r="P10" s="900" t="s">
        <v>680</v>
      </c>
      <c r="Q10" s="2504" t="s">
        <v>680</v>
      </c>
      <c r="R10" s="900" t="s">
        <v>680</v>
      </c>
      <c r="S10" s="2504" t="s">
        <v>680</v>
      </c>
      <c r="T10" s="900" t="s">
        <v>680</v>
      </c>
      <c r="U10" s="2504" t="s">
        <v>680</v>
      </c>
      <c r="V10" s="900" t="s">
        <v>680</v>
      </c>
      <c r="W10" s="2504" t="s">
        <v>680</v>
      </c>
    </row>
    <row r="11" spans="2:23">
      <c r="B11" s="3002"/>
      <c r="C11" s="1853">
        <v>6</v>
      </c>
      <c r="D11" s="1853" t="s">
        <v>953</v>
      </c>
      <c r="E11" s="1860" t="s">
        <v>11</v>
      </c>
      <c r="F11" s="1853" t="s">
        <v>1054</v>
      </c>
      <c r="G11" s="1853" t="s">
        <v>1059</v>
      </c>
      <c r="H11" s="1853"/>
      <c r="I11" s="382" t="s">
        <v>14</v>
      </c>
      <c r="J11" s="902">
        <f>+CSV_CR_REA!X11+CSV_CR_REA!X40</f>
        <v>0</v>
      </c>
      <c r="K11" s="901">
        <f>+CSV_CR_REA!Y11+CSV_CR_REA!Y40</f>
        <v>0</v>
      </c>
      <c r="L11" s="902" t="s">
        <v>680</v>
      </c>
      <c r="M11" s="2505" t="s">
        <v>680</v>
      </c>
      <c r="N11" s="902" t="s">
        <v>680</v>
      </c>
      <c r="O11" s="2505" t="s">
        <v>680</v>
      </c>
      <c r="P11" s="902" t="s">
        <v>680</v>
      </c>
      <c r="Q11" s="2505" t="s">
        <v>680</v>
      </c>
      <c r="R11" s="902" t="s">
        <v>680</v>
      </c>
      <c r="S11" s="2505" t="s">
        <v>680</v>
      </c>
      <c r="T11" s="902" t="s">
        <v>680</v>
      </c>
      <c r="U11" s="2505" t="s">
        <v>680</v>
      </c>
      <c r="V11" s="902" t="s">
        <v>680</v>
      </c>
      <c r="W11" s="2505" t="s">
        <v>680</v>
      </c>
    </row>
    <row r="12" spans="2:23">
      <c r="B12" s="3002"/>
      <c r="C12" s="1853">
        <v>7</v>
      </c>
      <c r="D12" s="1853" t="s">
        <v>954</v>
      </c>
      <c r="E12" s="1860" t="s">
        <v>11</v>
      </c>
      <c r="F12" s="1853" t="s">
        <v>1055</v>
      </c>
      <c r="G12" s="1853"/>
      <c r="H12" s="1853"/>
      <c r="I12" s="382" t="s">
        <v>15</v>
      </c>
      <c r="J12" s="900">
        <f>+J13+J14</f>
        <v>0</v>
      </c>
      <c r="K12" s="901">
        <f t="shared" ref="K12" si="4">+K13+K14</f>
        <v>0</v>
      </c>
      <c r="L12" s="900">
        <f>IFERROR(0,L13+L14)</f>
        <v>0</v>
      </c>
      <c r="M12" s="2505">
        <f t="shared" ref="M12:W12" si="5">IFERROR(0,M13+M14)</f>
        <v>0</v>
      </c>
      <c r="N12" s="900">
        <f t="shared" si="5"/>
        <v>0</v>
      </c>
      <c r="O12" s="2505">
        <f t="shared" si="5"/>
        <v>0</v>
      </c>
      <c r="P12" s="900">
        <f t="shared" si="5"/>
        <v>0</v>
      </c>
      <c r="Q12" s="2505">
        <f t="shared" si="5"/>
        <v>0</v>
      </c>
      <c r="R12" s="900">
        <f t="shared" si="5"/>
        <v>0</v>
      </c>
      <c r="S12" s="2505">
        <f t="shared" si="5"/>
        <v>0</v>
      </c>
      <c r="T12" s="900">
        <f t="shared" si="5"/>
        <v>0</v>
      </c>
      <c r="U12" s="2505">
        <f t="shared" si="5"/>
        <v>0</v>
      </c>
      <c r="V12" s="900">
        <f t="shared" si="5"/>
        <v>0</v>
      </c>
      <c r="W12" s="2505">
        <f t="shared" si="5"/>
        <v>0</v>
      </c>
    </row>
    <row r="13" spans="2:23" s="48" customFormat="1">
      <c r="B13" s="3002"/>
      <c r="C13" s="1853">
        <v>8</v>
      </c>
      <c r="D13" s="1853" t="s">
        <v>953</v>
      </c>
      <c r="E13" s="1860" t="s">
        <v>11</v>
      </c>
      <c r="F13" s="1853" t="s">
        <v>1055</v>
      </c>
      <c r="G13" s="1853" t="s">
        <v>1058</v>
      </c>
      <c r="H13" s="1853"/>
      <c r="I13" s="383" t="s">
        <v>16</v>
      </c>
      <c r="J13" s="900">
        <f>+CSV_CR_REA!X13+CSV_CR_REA!X42</f>
        <v>0</v>
      </c>
      <c r="K13" s="895">
        <f>+CSV_CR_REA!Y13+CSV_CR_REA!Y42</f>
        <v>0</v>
      </c>
      <c r="L13" s="900" t="s">
        <v>680</v>
      </c>
      <c r="M13" s="2504" t="s">
        <v>680</v>
      </c>
      <c r="N13" s="900" t="s">
        <v>680</v>
      </c>
      <c r="O13" s="2504" t="s">
        <v>680</v>
      </c>
      <c r="P13" s="900" t="s">
        <v>680</v>
      </c>
      <c r="Q13" s="2504" t="s">
        <v>680</v>
      </c>
      <c r="R13" s="900" t="s">
        <v>680</v>
      </c>
      <c r="S13" s="2504" t="s">
        <v>680</v>
      </c>
      <c r="T13" s="900" t="s">
        <v>680</v>
      </c>
      <c r="U13" s="2504" t="s">
        <v>680</v>
      </c>
      <c r="V13" s="900" t="s">
        <v>680</v>
      </c>
      <c r="W13" s="2504" t="s">
        <v>680</v>
      </c>
    </row>
    <row r="14" spans="2:23" s="48" customFormat="1">
      <c r="B14" s="3002"/>
      <c r="C14" s="1853">
        <v>9</v>
      </c>
      <c r="D14" s="1853" t="s">
        <v>953</v>
      </c>
      <c r="E14" s="1860" t="s">
        <v>11</v>
      </c>
      <c r="F14" s="1853" t="s">
        <v>1055</v>
      </c>
      <c r="G14" s="1853" t="s">
        <v>1059</v>
      </c>
      <c r="H14" s="1853"/>
      <c r="I14" s="383" t="s">
        <v>17</v>
      </c>
      <c r="J14" s="900">
        <f>+CSV_CR_REA!X14+CSV_CR_REA!X43</f>
        <v>0</v>
      </c>
      <c r="K14" s="895">
        <f>+CSV_CR_REA!Y14+CSV_CR_REA!Y43</f>
        <v>0</v>
      </c>
      <c r="L14" s="900" t="s">
        <v>680</v>
      </c>
      <c r="M14" s="2504" t="s">
        <v>680</v>
      </c>
      <c r="N14" s="900" t="s">
        <v>680</v>
      </c>
      <c r="O14" s="2504" t="s">
        <v>680</v>
      </c>
      <c r="P14" s="900" t="s">
        <v>680</v>
      </c>
      <c r="Q14" s="2504" t="s">
        <v>680</v>
      </c>
      <c r="R14" s="900" t="s">
        <v>680</v>
      </c>
      <c r="S14" s="2504" t="s">
        <v>680</v>
      </c>
      <c r="T14" s="900" t="s">
        <v>680</v>
      </c>
      <c r="U14" s="2504" t="s">
        <v>680</v>
      </c>
      <c r="V14" s="900" t="s">
        <v>680</v>
      </c>
      <c r="W14" s="2504" t="s">
        <v>680</v>
      </c>
    </row>
    <row r="15" spans="2:23" s="48" customFormat="1">
      <c r="B15" s="3002"/>
      <c r="C15" s="1853">
        <v>10</v>
      </c>
      <c r="D15" s="1853" t="s">
        <v>954</v>
      </c>
      <c r="E15" s="1860" t="s">
        <v>11</v>
      </c>
      <c r="F15" s="1853" t="s">
        <v>286</v>
      </c>
      <c r="G15" s="1853"/>
      <c r="H15" s="1853"/>
      <c r="I15" s="382" t="s">
        <v>18</v>
      </c>
      <c r="J15" s="900">
        <f>+J16+J17</f>
        <v>0</v>
      </c>
      <c r="K15" s="895">
        <f t="shared" ref="K15" si="6">+K16+K17</f>
        <v>0</v>
      </c>
      <c r="L15" s="900">
        <f>IFERROR(0,L16+L17)</f>
        <v>0</v>
      </c>
      <c r="M15" s="2504">
        <f t="shared" ref="M15:W15" si="7">IFERROR(0,M16+M17)</f>
        <v>0</v>
      </c>
      <c r="N15" s="900">
        <f t="shared" si="7"/>
        <v>0</v>
      </c>
      <c r="O15" s="2504">
        <f t="shared" si="7"/>
        <v>0</v>
      </c>
      <c r="P15" s="900">
        <f t="shared" si="7"/>
        <v>0</v>
      </c>
      <c r="Q15" s="2504">
        <f t="shared" si="7"/>
        <v>0</v>
      </c>
      <c r="R15" s="900">
        <f t="shared" si="7"/>
        <v>0</v>
      </c>
      <c r="S15" s="2504">
        <f t="shared" si="7"/>
        <v>0</v>
      </c>
      <c r="T15" s="900">
        <f t="shared" si="7"/>
        <v>0</v>
      </c>
      <c r="U15" s="2504">
        <f t="shared" si="7"/>
        <v>0</v>
      </c>
      <c r="V15" s="900">
        <f t="shared" si="7"/>
        <v>0</v>
      </c>
      <c r="W15" s="2504">
        <f t="shared" si="7"/>
        <v>0</v>
      </c>
    </row>
    <row r="16" spans="2:23" s="48" customFormat="1">
      <c r="B16" s="3002"/>
      <c r="C16" s="1853">
        <v>11</v>
      </c>
      <c r="D16" s="1853" t="s">
        <v>953</v>
      </c>
      <c r="E16" s="1860" t="s">
        <v>11</v>
      </c>
      <c r="F16" s="1853" t="s">
        <v>286</v>
      </c>
      <c r="G16" s="1853" t="s">
        <v>1058</v>
      </c>
      <c r="H16" s="1853"/>
      <c r="I16" s="383" t="s">
        <v>19</v>
      </c>
      <c r="J16" s="900">
        <f>+CSV_CR_REA!X16+CSV_CR_REA!X45</f>
        <v>0</v>
      </c>
      <c r="K16" s="895">
        <f>+CSV_CR_REA!Y16+CSV_CR_REA!Y45</f>
        <v>0</v>
      </c>
      <c r="L16" s="900" t="s">
        <v>680</v>
      </c>
      <c r="M16" s="2504" t="s">
        <v>680</v>
      </c>
      <c r="N16" s="900" t="s">
        <v>680</v>
      </c>
      <c r="O16" s="2504" t="s">
        <v>680</v>
      </c>
      <c r="P16" s="900" t="s">
        <v>680</v>
      </c>
      <c r="Q16" s="2504" t="s">
        <v>680</v>
      </c>
      <c r="R16" s="900" t="s">
        <v>680</v>
      </c>
      <c r="S16" s="2504" t="s">
        <v>680</v>
      </c>
      <c r="T16" s="900" t="s">
        <v>680</v>
      </c>
      <c r="U16" s="2504" t="s">
        <v>680</v>
      </c>
      <c r="V16" s="900" t="s">
        <v>680</v>
      </c>
      <c r="W16" s="2504" t="s">
        <v>680</v>
      </c>
    </row>
    <row r="17" spans="2:23" s="48" customFormat="1">
      <c r="B17" s="3002"/>
      <c r="C17" s="1853">
        <v>12</v>
      </c>
      <c r="D17" s="1853" t="s">
        <v>953</v>
      </c>
      <c r="E17" s="1860" t="s">
        <v>11</v>
      </c>
      <c r="F17" s="1853" t="s">
        <v>286</v>
      </c>
      <c r="G17" s="1853" t="s">
        <v>1059</v>
      </c>
      <c r="H17" s="1853"/>
      <c r="I17" s="383" t="s">
        <v>20</v>
      </c>
      <c r="J17" s="900">
        <f>+CSV_CR_REA!X17+CSV_CR_REA!X46</f>
        <v>0</v>
      </c>
      <c r="K17" s="895">
        <f>+CSV_CR_REA!Y17+CSV_CR_REA!Y46</f>
        <v>0</v>
      </c>
      <c r="L17" s="900" t="s">
        <v>680</v>
      </c>
      <c r="M17" s="2504" t="s">
        <v>680</v>
      </c>
      <c r="N17" s="900" t="s">
        <v>680</v>
      </c>
      <c r="O17" s="2504" t="s">
        <v>680</v>
      </c>
      <c r="P17" s="900" t="s">
        <v>680</v>
      </c>
      <c r="Q17" s="2504" t="s">
        <v>680</v>
      </c>
      <c r="R17" s="900" t="s">
        <v>680</v>
      </c>
      <c r="S17" s="2504" t="s">
        <v>680</v>
      </c>
      <c r="T17" s="900" t="s">
        <v>680</v>
      </c>
      <c r="U17" s="2504" t="s">
        <v>680</v>
      </c>
      <c r="V17" s="900" t="s">
        <v>680</v>
      </c>
      <c r="W17" s="2504" t="s">
        <v>680</v>
      </c>
    </row>
    <row r="18" spans="2:23" s="48" customFormat="1">
      <c r="B18" s="3002"/>
      <c r="C18" s="1853">
        <v>13</v>
      </c>
      <c r="D18" s="1853" t="s">
        <v>954</v>
      </c>
      <c r="E18" s="1860" t="s">
        <v>21</v>
      </c>
      <c r="F18" s="1853"/>
      <c r="G18" s="1853"/>
      <c r="H18" s="1853"/>
      <c r="I18" s="492" t="s">
        <v>21</v>
      </c>
      <c r="J18" s="898">
        <f>+J19+J25+J26</f>
        <v>0</v>
      </c>
      <c r="K18" s="899">
        <f t="shared" ref="K18" si="8">+K19+K25+K26</f>
        <v>0</v>
      </c>
      <c r="L18" s="898">
        <f>IFERROR(0,L19+L25+L26)</f>
        <v>0</v>
      </c>
      <c r="M18" s="2503">
        <f t="shared" ref="M18:W18" si="9">IFERROR(0,M19+M25+M26)</f>
        <v>0</v>
      </c>
      <c r="N18" s="898">
        <f t="shared" si="9"/>
        <v>0</v>
      </c>
      <c r="O18" s="2503">
        <f t="shared" si="9"/>
        <v>0</v>
      </c>
      <c r="P18" s="898">
        <f t="shared" si="9"/>
        <v>0</v>
      </c>
      <c r="Q18" s="2503">
        <f t="shared" si="9"/>
        <v>0</v>
      </c>
      <c r="R18" s="898">
        <f t="shared" si="9"/>
        <v>0</v>
      </c>
      <c r="S18" s="2503">
        <f t="shared" si="9"/>
        <v>0</v>
      </c>
      <c r="T18" s="898">
        <f t="shared" si="9"/>
        <v>0</v>
      </c>
      <c r="U18" s="2503">
        <f t="shared" si="9"/>
        <v>0</v>
      </c>
      <c r="V18" s="898">
        <f t="shared" si="9"/>
        <v>0</v>
      </c>
      <c r="W18" s="2503">
        <f t="shared" si="9"/>
        <v>0</v>
      </c>
    </row>
    <row r="19" spans="2:23" s="48" customFormat="1">
      <c r="B19" s="3002"/>
      <c r="C19" s="1853">
        <v>14</v>
      </c>
      <c r="D19" s="1853" t="s">
        <v>954</v>
      </c>
      <c r="E19" s="1860" t="s">
        <v>21</v>
      </c>
      <c r="F19" s="1853" t="s">
        <v>1056</v>
      </c>
      <c r="G19" s="1853"/>
      <c r="H19" s="1853"/>
      <c r="I19" s="382" t="s">
        <v>22</v>
      </c>
      <c r="J19" s="900">
        <f>+J20+J21</f>
        <v>0</v>
      </c>
      <c r="K19" s="895">
        <f t="shared" ref="K19" si="10">+K20+K21</f>
        <v>0</v>
      </c>
      <c r="L19" s="900">
        <f>IFERROR(0,L20+L21)</f>
        <v>0</v>
      </c>
      <c r="M19" s="2504">
        <f t="shared" ref="M19:W19" si="11">IFERROR(0,M20+M21)</f>
        <v>0</v>
      </c>
      <c r="N19" s="900">
        <f t="shared" si="11"/>
        <v>0</v>
      </c>
      <c r="O19" s="2504">
        <f t="shared" si="11"/>
        <v>0</v>
      </c>
      <c r="P19" s="900">
        <f t="shared" si="11"/>
        <v>0</v>
      </c>
      <c r="Q19" s="2504">
        <f t="shared" si="11"/>
        <v>0</v>
      </c>
      <c r="R19" s="900">
        <f t="shared" si="11"/>
        <v>0</v>
      </c>
      <c r="S19" s="2504">
        <f t="shared" si="11"/>
        <v>0</v>
      </c>
      <c r="T19" s="900">
        <f t="shared" si="11"/>
        <v>0</v>
      </c>
      <c r="U19" s="2504">
        <f t="shared" si="11"/>
        <v>0</v>
      </c>
      <c r="V19" s="900">
        <f t="shared" si="11"/>
        <v>0</v>
      </c>
      <c r="W19" s="2504">
        <f t="shared" si="11"/>
        <v>0</v>
      </c>
    </row>
    <row r="20" spans="2:23" s="48" customFormat="1">
      <c r="B20" s="3002"/>
      <c r="C20" s="1853">
        <v>15</v>
      </c>
      <c r="D20" s="1853" t="s">
        <v>953</v>
      </c>
      <c r="E20" s="1860" t="s">
        <v>21</v>
      </c>
      <c r="F20" s="1853" t="s">
        <v>1056</v>
      </c>
      <c r="G20" s="1853" t="s">
        <v>1055</v>
      </c>
      <c r="H20" s="1853"/>
      <c r="I20" s="383" t="s">
        <v>23</v>
      </c>
      <c r="J20" s="900">
        <f>+CSV_CR_REA!X20+CSV_CR_REA!X49</f>
        <v>0</v>
      </c>
      <c r="K20" s="895">
        <f>+CSV_CR_REA!Y20+CSV_CR_REA!Y49</f>
        <v>0</v>
      </c>
      <c r="L20" s="900" t="s">
        <v>680</v>
      </c>
      <c r="M20" s="2504" t="s">
        <v>680</v>
      </c>
      <c r="N20" s="900" t="s">
        <v>680</v>
      </c>
      <c r="O20" s="2504" t="s">
        <v>680</v>
      </c>
      <c r="P20" s="900" t="s">
        <v>680</v>
      </c>
      <c r="Q20" s="2504" t="s">
        <v>680</v>
      </c>
      <c r="R20" s="900" t="s">
        <v>680</v>
      </c>
      <c r="S20" s="2504" t="s">
        <v>680</v>
      </c>
      <c r="T20" s="900" t="s">
        <v>680</v>
      </c>
      <c r="U20" s="2504" t="s">
        <v>680</v>
      </c>
      <c r="V20" s="900" t="s">
        <v>680</v>
      </c>
      <c r="W20" s="2504" t="s">
        <v>680</v>
      </c>
    </row>
    <row r="21" spans="2:23" s="48" customFormat="1">
      <c r="B21" s="3002"/>
      <c r="C21" s="1853">
        <v>16</v>
      </c>
      <c r="D21" s="1853" t="s">
        <v>954</v>
      </c>
      <c r="E21" s="1860" t="s">
        <v>21</v>
      </c>
      <c r="F21" s="1853" t="s">
        <v>1056</v>
      </c>
      <c r="G21" s="1853" t="s">
        <v>1061</v>
      </c>
      <c r="H21" s="1853"/>
      <c r="I21" s="383" t="s">
        <v>24</v>
      </c>
      <c r="J21" s="2495">
        <f>+CSV_CR_REA!X22+CSV_CR_REA!X51</f>
        <v>0</v>
      </c>
      <c r="K21" s="895">
        <f>+CSV_CR_REA!Y22+CSV_CR_REA!Y51</f>
        <v>0</v>
      </c>
      <c r="L21" s="900" t="s">
        <v>680</v>
      </c>
      <c r="M21" s="2504" t="s">
        <v>680</v>
      </c>
      <c r="N21" s="900" t="s">
        <v>680</v>
      </c>
      <c r="O21" s="2504" t="s">
        <v>680</v>
      </c>
      <c r="P21" s="900" t="s">
        <v>680</v>
      </c>
      <c r="Q21" s="2504" t="s">
        <v>680</v>
      </c>
      <c r="R21" s="900" t="s">
        <v>680</v>
      </c>
      <c r="S21" s="2504" t="s">
        <v>680</v>
      </c>
      <c r="T21" s="900" t="s">
        <v>680</v>
      </c>
      <c r="U21" s="2504" t="s">
        <v>680</v>
      </c>
      <c r="V21" s="900" t="s">
        <v>680</v>
      </c>
      <c r="W21" s="2504" t="s">
        <v>680</v>
      </c>
    </row>
    <row r="22" spans="2:23" s="48" customFormat="1">
      <c r="B22" s="3002"/>
      <c r="C22" s="1853">
        <v>17</v>
      </c>
      <c r="D22" s="1853" t="s">
        <v>953</v>
      </c>
      <c r="E22" s="1860" t="s">
        <v>21</v>
      </c>
      <c r="F22" s="1853" t="s">
        <v>1056</v>
      </c>
      <c r="G22" s="1853" t="s">
        <v>1061</v>
      </c>
      <c r="H22" s="1860" t="s">
        <v>1203</v>
      </c>
      <c r="I22" s="383" t="s">
        <v>906</v>
      </c>
      <c r="J22" s="900">
        <f>+CSV_CR_REA!X23+CSV_CR_REA!X52</f>
        <v>0</v>
      </c>
      <c r="K22" s="895">
        <f>+CSV_CR_REA!Y23+CSV_CR_REA!Y52</f>
        <v>0</v>
      </c>
      <c r="L22" s="900" t="s">
        <v>680</v>
      </c>
      <c r="M22" s="2504" t="s">
        <v>680</v>
      </c>
      <c r="N22" s="900" t="s">
        <v>680</v>
      </c>
      <c r="O22" s="2504" t="s">
        <v>680</v>
      </c>
      <c r="P22" s="900" t="s">
        <v>680</v>
      </c>
      <c r="Q22" s="2504" t="s">
        <v>680</v>
      </c>
      <c r="R22" s="900" t="s">
        <v>680</v>
      </c>
      <c r="S22" s="2504" t="s">
        <v>680</v>
      </c>
      <c r="T22" s="900" t="s">
        <v>680</v>
      </c>
      <c r="U22" s="2504" t="s">
        <v>680</v>
      </c>
      <c r="V22" s="900" t="s">
        <v>680</v>
      </c>
      <c r="W22" s="2504" t="s">
        <v>680</v>
      </c>
    </row>
    <row r="23" spans="2:23" s="48" customFormat="1">
      <c r="B23" s="3002"/>
      <c r="C23" s="1853">
        <v>18</v>
      </c>
      <c r="D23" s="1853" t="s">
        <v>953</v>
      </c>
      <c r="E23" s="1860" t="s">
        <v>21</v>
      </c>
      <c r="F23" s="1853" t="s">
        <v>1056</v>
      </c>
      <c r="G23" s="1853" t="s">
        <v>1061</v>
      </c>
      <c r="H23" s="1860" t="s">
        <v>1204</v>
      </c>
      <c r="I23" s="383" t="s">
        <v>907</v>
      </c>
      <c r="J23" s="900">
        <f>+CSV_CR_REA!X24+CSV_CR_REA!X53</f>
        <v>0</v>
      </c>
      <c r="K23" s="895">
        <f>+CSV_CR_REA!Y24+CSV_CR_REA!Y53</f>
        <v>0</v>
      </c>
      <c r="L23" s="900" t="s">
        <v>680</v>
      </c>
      <c r="M23" s="2504" t="s">
        <v>680</v>
      </c>
      <c r="N23" s="900" t="s">
        <v>680</v>
      </c>
      <c r="O23" s="2504" t="s">
        <v>680</v>
      </c>
      <c r="P23" s="900" t="s">
        <v>680</v>
      </c>
      <c r="Q23" s="2504" t="s">
        <v>680</v>
      </c>
      <c r="R23" s="900" t="s">
        <v>680</v>
      </c>
      <c r="S23" s="2504" t="s">
        <v>680</v>
      </c>
      <c r="T23" s="900" t="s">
        <v>680</v>
      </c>
      <c r="U23" s="2504" t="s">
        <v>680</v>
      </c>
      <c r="V23" s="900" t="s">
        <v>680</v>
      </c>
      <c r="W23" s="2504" t="s">
        <v>680</v>
      </c>
    </row>
    <row r="24" spans="2:23" s="48" customFormat="1">
      <c r="B24" s="3002"/>
      <c r="C24" s="1853">
        <v>19</v>
      </c>
      <c r="D24" s="1853" t="s">
        <v>953</v>
      </c>
      <c r="E24" s="1860" t="s">
        <v>21</v>
      </c>
      <c r="F24" s="1853" t="s">
        <v>1056</v>
      </c>
      <c r="G24" s="1853" t="s">
        <v>1061</v>
      </c>
      <c r="H24" s="1860" t="s">
        <v>1205</v>
      </c>
      <c r="I24" s="383" t="s">
        <v>908</v>
      </c>
      <c r="J24" s="900">
        <f>+CSV_CR_REA!X25+CSV_CR_REA!X54</f>
        <v>0</v>
      </c>
      <c r="K24" s="895">
        <f>+CSV_CR_REA!Y25+CSV_CR_REA!Y54</f>
        <v>0</v>
      </c>
      <c r="L24" s="900" t="s">
        <v>680</v>
      </c>
      <c r="M24" s="2504" t="s">
        <v>680</v>
      </c>
      <c r="N24" s="900" t="s">
        <v>680</v>
      </c>
      <c r="O24" s="2504" t="s">
        <v>680</v>
      </c>
      <c r="P24" s="900" t="s">
        <v>680</v>
      </c>
      <c r="Q24" s="2504" t="s">
        <v>680</v>
      </c>
      <c r="R24" s="900" t="s">
        <v>680</v>
      </c>
      <c r="S24" s="2504" t="s">
        <v>680</v>
      </c>
      <c r="T24" s="900" t="s">
        <v>680</v>
      </c>
      <c r="U24" s="2504" t="s">
        <v>680</v>
      </c>
      <c r="V24" s="900" t="s">
        <v>680</v>
      </c>
      <c r="W24" s="2504" t="s">
        <v>680</v>
      </c>
    </row>
    <row r="25" spans="2:23" s="48" customFormat="1">
      <c r="B25" s="3002"/>
      <c r="C25" s="1853">
        <v>20</v>
      </c>
      <c r="D25" s="1853" t="s">
        <v>953</v>
      </c>
      <c r="E25" s="1860" t="s">
        <v>21</v>
      </c>
      <c r="F25" s="1853" t="s">
        <v>1057</v>
      </c>
      <c r="G25" s="1853"/>
      <c r="H25" s="1853"/>
      <c r="I25" s="382" t="s">
        <v>25</v>
      </c>
      <c r="J25" s="900">
        <f>+CSV_CR_REA!X26+CSV_CR_REA!X55</f>
        <v>0</v>
      </c>
      <c r="K25" s="895">
        <f>+CSV_CR_REA!Y26+CSV_CR_REA!Y55</f>
        <v>0</v>
      </c>
      <c r="L25" s="900" t="s">
        <v>680</v>
      </c>
      <c r="M25" s="2504" t="s">
        <v>680</v>
      </c>
      <c r="N25" s="900" t="s">
        <v>680</v>
      </c>
      <c r="O25" s="2504" t="s">
        <v>680</v>
      </c>
      <c r="P25" s="900" t="s">
        <v>680</v>
      </c>
      <c r="Q25" s="2504" t="s">
        <v>680</v>
      </c>
      <c r="R25" s="900" t="s">
        <v>680</v>
      </c>
      <c r="S25" s="2504" t="s">
        <v>680</v>
      </c>
      <c r="T25" s="900" t="s">
        <v>680</v>
      </c>
      <c r="U25" s="2504" t="s">
        <v>680</v>
      </c>
      <c r="V25" s="900" t="s">
        <v>680</v>
      </c>
      <c r="W25" s="2504" t="s">
        <v>680</v>
      </c>
    </row>
    <row r="26" spans="2:23" s="48" customFormat="1">
      <c r="B26" s="3002"/>
      <c r="C26" s="1853">
        <v>21</v>
      </c>
      <c r="D26" s="1853" t="s">
        <v>954</v>
      </c>
      <c r="E26" s="1860" t="s">
        <v>21</v>
      </c>
      <c r="F26" s="1853" t="s">
        <v>1206</v>
      </c>
      <c r="G26" s="1853"/>
      <c r="H26" s="1853"/>
      <c r="I26" s="382" t="s">
        <v>26</v>
      </c>
      <c r="J26" s="902">
        <f>+J27+J28</f>
        <v>0</v>
      </c>
      <c r="K26" s="901">
        <f t="shared" ref="K26" si="12">+K27+K28</f>
        <v>0</v>
      </c>
      <c r="L26" s="902">
        <f>IFERROR(0,L27+L28)</f>
        <v>0</v>
      </c>
      <c r="M26" s="2505">
        <f t="shared" ref="M26:W26" si="13">IFERROR(0,M27+M28)</f>
        <v>0</v>
      </c>
      <c r="N26" s="902">
        <f t="shared" si="13"/>
        <v>0</v>
      </c>
      <c r="O26" s="2505">
        <f t="shared" si="13"/>
        <v>0</v>
      </c>
      <c r="P26" s="902">
        <f t="shared" si="13"/>
        <v>0</v>
      </c>
      <c r="Q26" s="2505">
        <f t="shared" si="13"/>
        <v>0</v>
      </c>
      <c r="R26" s="902">
        <f t="shared" si="13"/>
        <v>0</v>
      </c>
      <c r="S26" s="2505">
        <f t="shared" si="13"/>
        <v>0</v>
      </c>
      <c r="T26" s="902">
        <f t="shared" si="13"/>
        <v>0</v>
      </c>
      <c r="U26" s="2505">
        <f t="shared" si="13"/>
        <v>0</v>
      </c>
      <c r="V26" s="902">
        <f t="shared" si="13"/>
        <v>0</v>
      </c>
      <c r="W26" s="2505">
        <f t="shared" si="13"/>
        <v>0</v>
      </c>
    </row>
    <row r="27" spans="2:23" s="48" customFormat="1">
      <c r="B27" s="3002"/>
      <c r="C27" s="1853">
        <v>22</v>
      </c>
      <c r="D27" s="1853" t="s">
        <v>953</v>
      </c>
      <c r="E27" s="1860" t="s">
        <v>21</v>
      </c>
      <c r="F27" s="1853" t="s">
        <v>1206</v>
      </c>
      <c r="G27" s="1853" t="s">
        <v>1055</v>
      </c>
      <c r="H27" s="1853"/>
      <c r="I27" s="383" t="s">
        <v>27</v>
      </c>
      <c r="J27" s="900">
        <f>+CSV_CR_REA!X28+CSV_CR_REA!X57</f>
        <v>0</v>
      </c>
      <c r="K27" s="895">
        <f>+CSV_CR_REA!Y28+CSV_CR_REA!Y57</f>
        <v>0</v>
      </c>
      <c r="L27" s="900" t="s">
        <v>680</v>
      </c>
      <c r="M27" s="2504" t="s">
        <v>680</v>
      </c>
      <c r="N27" s="900" t="s">
        <v>680</v>
      </c>
      <c r="O27" s="2504" t="s">
        <v>680</v>
      </c>
      <c r="P27" s="900" t="s">
        <v>680</v>
      </c>
      <c r="Q27" s="2504" t="s">
        <v>680</v>
      </c>
      <c r="R27" s="900" t="s">
        <v>680</v>
      </c>
      <c r="S27" s="2504" t="s">
        <v>680</v>
      </c>
      <c r="T27" s="900" t="s">
        <v>680</v>
      </c>
      <c r="U27" s="2504" t="s">
        <v>680</v>
      </c>
      <c r="V27" s="900" t="s">
        <v>680</v>
      </c>
      <c r="W27" s="2504" t="s">
        <v>680</v>
      </c>
    </row>
    <row r="28" spans="2:23">
      <c r="B28" s="3002"/>
      <c r="C28" s="1853">
        <v>23</v>
      </c>
      <c r="D28" s="1853" t="s">
        <v>953</v>
      </c>
      <c r="E28" s="1860" t="s">
        <v>21</v>
      </c>
      <c r="F28" s="1853" t="s">
        <v>1206</v>
      </c>
      <c r="G28" s="1853" t="s">
        <v>1061</v>
      </c>
      <c r="H28" s="1853"/>
      <c r="I28" s="383" t="s">
        <v>28</v>
      </c>
      <c r="J28" s="2495">
        <f>+CSV_CR_REA!X30+CSV_CR_REA!X59</f>
        <v>0</v>
      </c>
      <c r="K28" s="2497">
        <f>+CSV_CR_REA!Y29+CSV_CR_REA!Y59</f>
        <v>0</v>
      </c>
      <c r="L28" s="900" t="s">
        <v>680</v>
      </c>
      <c r="M28" s="2504" t="s">
        <v>680</v>
      </c>
      <c r="N28" s="900" t="s">
        <v>680</v>
      </c>
      <c r="O28" s="2504" t="s">
        <v>680</v>
      </c>
      <c r="P28" s="900" t="s">
        <v>680</v>
      </c>
      <c r="Q28" s="2504" t="s">
        <v>680</v>
      </c>
      <c r="R28" s="900" t="s">
        <v>680</v>
      </c>
      <c r="S28" s="2504" t="s">
        <v>680</v>
      </c>
      <c r="T28" s="900" t="s">
        <v>680</v>
      </c>
      <c r="U28" s="2504" t="s">
        <v>680</v>
      </c>
      <c r="V28" s="900" t="s">
        <v>680</v>
      </c>
      <c r="W28" s="2504" t="s">
        <v>680</v>
      </c>
    </row>
    <row r="29" spans="2:23">
      <c r="B29" s="3002"/>
      <c r="C29" s="1853">
        <v>24</v>
      </c>
      <c r="D29" s="1853" t="s">
        <v>953</v>
      </c>
      <c r="E29" s="1860" t="s">
        <v>29</v>
      </c>
      <c r="F29" s="1853"/>
      <c r="G29" s="1853"/>
      <c r="H29" s="1853"/>
      <c r="I29" s="381" t="s">
        <v>29</v>
      </c>
      <c r="J29" s="900">
        <f>+CSV_CR_REA!X31+CSV_CR_REA!X60</f>
        <v>0</v>
      </c>
      <c r="K29" s="895">
        <f>+CSV_CR_REA!Y30+CSV_CR_REA!Y60</f>
        <v>0</v>
      </c>
      <c r="L29" s="900" t="s">
        <v>680</v>
      </c>
      <c r="M29" s="2504" t="s">
        <v>680</v>
      </c>
      <c r="N29" s="900" t="s">
        <v>680</v>
      </c>
      <c r="O29" s="2504" t="s">
        <v>680</v>
      </c>
      <c r="P29" s="900" t="s">
        <v>680</v>
      </c>
      <c r="Q29" s="2504" t="s">
        <v>680</v>
      </c>
      <c r="R29" s="900" t="s">
        <v>680</v>
      </c>
      <c r="S29" s="2504" t="s">
        <v>680</v>
      </c>
      <c r="T29" s="900" t="s">
        <v>680</v>
      </c>
      <c r="U29" s="2504" t="s">
        <v>680</v>
      </c>
      <c r="V29" s="900" t="s">
        <v>680</v>
      </c>
      <c r="W29" s="2504" t="s">
        <v>680</v>
      </c>
    </row>
    <row r="30" spans="2:23">
      <c r="B30" s="3002"/>
      <c r="C30" s="1853">
        <v>25</v>
      </c>
      <c r="D30" s="1853" t="s">
        <v>953</v>
      </c>
      <c r="E30" s="1860" t="s">
        <v>1</v>
      </c>
      <c r="F30" s="1853"/>
      <c r="G30" s="1853"/>
      <c r="H30" s="1853"/>
      <c r="I30" s="381" t="s">
        <v>1</v>
      </c>
      <c r="J30" s="903"/>
      <c r="K30" s="904"/>
      <c r="L30" s="903"/>
      <c r="M30" s="904"/>
      <c r="N30" s="903"/>
      <c r="O30" s="904"/>
      <c r="P30" s="903"/>
      <c r="Q30" s="904"/>
      <c r="R30" s="903"/>
      <c r="S30" s="904"/>
      <c r="T30" s="903"/>
      <c r="U30" s="904"/>
      <c r="V30" s="903"/>
      <c r="W30" s="904"/>
    </row>
    <row r="31" spans="2:23">
      <c r="B31" s="3002"/>
      <c r="C31" s="1853">
        <v>26</v>
      </c>
      <c r="D31" s="1853" t="s">
        <v>953</v>
      </c>
      <c r="E31" s="1860" t="s">
        <v>30</v>
      </c>
      <c r="F31" s="1853"/>
      <c r="G31" s="1853"/>
      <c r="H31" s="1853"/>
      <c r="I31" s="384" t="s">
        <v>30</v>
      </c>
      <c r="J31" s="2498">
        <f>+CSV_CR_REA!X33+CSV_CR_REA!X62</f>
        <v>0</v>
      </c>
      <c r="K31" s="2499">
        <f>+CSV_CR_REA!Y32+CSV_CR_REA!Y62</f>
        <v>0</v>
      </c>
      <c r="L31" s="2498" t="s">
        <v>680</v>
      </c>
      <c r="M31" s="2508" t="s">
        <v>680</v>
      </c>
      <c r="N31" s="2498" t="s">
        <v>680</v>
      </c>
      <c r="O31" s="2508" t="s">
        <v>680</v>
      </c>
      <c r="P31" s="2498" t="s">
        <v>680</v>
      </c>
      <c r="Q31" s="2508" t="s">
        <v>680</v>
      </c>
      <c r="R31" s="2498" t="s">
        <v>680</v>
      </c>
      <c r="S31" s="2508" t="s">
        <v>680</v>
      </c>
      <c r="T31" s="2498" t="s">
        <v>680</v>
      </c>
      <c r="U31" s="2508" t="s">
        <v>680</v>
      </c>
      <c r="V31" s="2498" t="s">
        <v>680</v>
      </c>
      <c r="W31" s="2508" t="s">
        <v>680</v>
      </c>
    </row>
    <row r="32" spans="2:23" ht="13.5" thickBot="1">
      <c r="B32" s="3002"/>
      <c r="C32" s="1853">
        <v>27</v>
      </c>
      <c r="D32" s="1854" t="s">
        <v>954</v>
      </c>
      <c r="E32" s="1861" t="s">
        <v>909</v>
      </c>
      <c r="F32" s="1854"/>
      <c r="G32" s="1854"/>
      <c r="H32" s="1854"/>
      <c r="I32" s="64" t="s">
        <v>909</v>
      </c>
      <c r="J32" s="905">
        <f>+J6+J7+J8+J18+J29+J31</f>
        <v>0</v>
      </c>
      <c r="K32" s="906">
        <f t="shared" ref="K32" si="14">+K6+K7+K8+K18+K29+K31</f>
        <v>0</v>
      </c>
      <c r="L32" s="905">
        <f>IFERROR(0,L6+L7+L8+L18+L29+L31)</f>
        <v>0</v>
      </c>
      <c r="M32" s="906">
        <f t="shared" ref="M32:W32" si="15">IFERROR(0,M6+M7+M8+M18+M29+M31)</f>
        <v>0</v>
      </c>
      <c r="N32" s="905">
        <f t="shared" si="15"/>
        <v>0</v>
      </c>
      <c r="O32" s="906">
        <f t="shared" si="15"/>
        <v>0</v>
      </c>
      <c r="P32" s="905">
        <f t="shared" si="15"/>
        <v>0</v>
      </c>
      <c r="Q32" s="906">
        <f t="shared" si="15"/>
        <v>0</v>
      </c>
      <c r="R32" s="905">
        <f t="shared" si="15"/>
        <v>0</v>
      </c>
      <c r="S32" s="906">
        <f t="shared" si="15"/>
        <v>0</v>
      </c>
      <c r="T32" s="905">
        <f t="shared" si="15"/>
        <v>0</v>
      </c>
      <c r="U32" s="906">
        <f t="shared" si="15"/>
        <v>0</v>
      </c>
      <c r="V32" s="905">
        <f t="shared" si="15"/>
        <v>0</v>
      </c>
      <c r="W32" s="906">
        <f t="shared" si="15"/>
        <v>0</v>
      </c>
    </row>
    <row r="33" spans="2:23" ht="15" customHeight="1">
      <c r="B33" s="3002"/>
      <c r="C33" s="1853">
        <v>28</v>
      </c>
      <c r="D33" s="1853"/>
      <c r="E33" s="1860" t="s">
        <v>910</v>
      </c>
      <c r="F33" s="1853"/>
      <c r="G33" s="1853"/>
      <c r="H33" s="1853"/>
      <c r="I33" s="385" t="s">
        <v>910</v>
      </c>
      <c r="J33" s="2500">
        <f>+CSV_CR_REA!V34+CSV_CR_REA!V63</f>
        <v>0</v>
      </c>
      <c r="K33" s="895">
        <f>+CSV_CR_REA!W34+CSV_CR_REA!W63</f>
        <v>0</v>
      </c>
      <c r="L33" s="2506" t="s">
        <v>680</v>
      </c>
      <c r="M33" s="2504" t="s">
        <v>680</v>
      </c>
      <c r="N33" s="2506" t="s">
        <v>680</v>
      </c>
      <c r="O33" s="2504" t="s">
        <v>680</v>
      </c>
      <c r="P33" s="2506" t="s">
        <v>680</v>
      </c>
      <c r="Q33" s="2504" t="s">
        <v>680</v>
      </c>
      <c r="R33" s="2506" t="s">
        <v>680</v>
      </c>
      <c r="S33" s="2504" t="s">
        <v>680</v>
      </c>
      <c r="T33" s="2506" t="s">
        <v>680</v>
      </c>
      <c r="U33" s="2504" t="s">
        <v>680</v>
      </c>
      <c r="V33" s="2506" t="s">
        <v>680</v>
      </c>
      <c r="W33" s="2504" t="s">
        <v>680</v>
      </c>
    </row>
    <row r="34" spans="2:23">
      <c r="B34" s="3002"/>
      <c r="C34" s="1853">
        <v>29</v>
      </c>
      <c r="D34" s="1853"/>
      <c r="E34" s="1860" t="s">
        <v>911</v>
      </c>
      <c r="F34" s="1853"/>
      <c r="G34" s="1853"/>
      <c r="H34" s="1853"/>
      <c r="I34" s="493" t="s">
        <v>911</v>
      </c>
      <c r="J34" s="2501">
        <f>+CSV_CR_REA!Q63+CSV_CR_REA!Q91</f>
        <v>0</v>
      </c>
      <c r="K34" s="2502">
        <f>+CSV_CR_REA!P34+CSV_CR_REA!P63</f>
        <v>0</v>
      </c>
      <c r="L34" s="2507" t="s">
        <v>680</v>
      </c>
      <c r="M34" s="2508" t="s">
        <v>680</v>
      </c>
      <c r="N34" s="2507" t="s">
        <v>680</v>
      </c>
      <c r="O34" s="2508" t="s">
        <v>680</v>
      </c>
      <c r="P34" s="2507" t="s">
        <v>680</v>
      </c>
      <c r="Q34" s="2508" t="s">
        <v>680</v>
      </c>
      <c r="R34" s="2507" t="s">
        <v>680</v>
      </c>
      <c r="S34" s="2508" t="s">
        <v>680</v>
      </c>
      <c r="T34" s="2507" t="s">
        <v>680</v>
      </c>
      <c r="U34" s="2508" t="s">
        <v>680</v>
      </c>
      <c r="V34" s="2507" t="s">
        <v>680</v>
      </c>
      <c r="W34" s="2508" t="s">
        <v>680</v>
      </c>
    </row>
    <row r="35" spans="2:23" ht="13.5" thickBot="1">
      <c r="B35" s="3003"/>
      <c r="C35" s="1853">
        <v>30</v>
      </c>
      <c r="D35" s="1855"/>
      <c r="E35" s="1862" t="s">
        <v>912</v>
      </c>
      <c r="F35" s="1855"/>
      <c r="G35" s="1855"/>
      <c r="H35" s="1855"/>
      <c r="I35" s="907" t="s">
        <v>912</v>
      </c>
      <c r="J35" s="908">
        <f>MAX(J33-J34,0)</f>
        <v>0</v>
      </c>
      <c r="K35" s="909">
        <f t="shared" ref="K35" si="16">MAX(K33-K34,0)</f>
        <v>0</v>
      </c>
      <c r="L35" s="910">
        <f>IFERROR(0,MAX(L33-L34,0))</f>
        <v>0</v>
      </c>
      <c r="M35" s="494">
        <f t="shared" ref="M35:W35" si="17">IFERROR(0,MAX(M33-M34,0))</f>
        <v>0</v>
      </c>
      <c r="N35" s="910">
        <f t="shared" si="17"/>
        <v>0</v>
      </c>
      <c r="O35" s="494">
        <f t="shared" si="17"/>
        <v>0</v>
      </c>
      <c r="P35" s="910">
        <f t="shared" si="17"/>
        <v>0</v>
      </c>
      <c r="Q35" s="494">
        <f t="shared" si="17"/>
        <v>0</v>
      </c>
      <c r="R35" s="908">
        <f t="shared" si="17"/>
        <v>0</v>
      </c>
      <c r="S35" s="909">
        <f t="shared" si="17"/>
        <v>0</v>
      </c>
      <c r="T35" s="910">
        <f t="shared" si="17"/>
        <v>0</v>
      </c>
      <c r="U35" s="494">
        <f t="shared" si="17"/>
        <v>0</v>
      </c>
      <c r="V35" s="910">
        <f t="shared" si="17"/>
        <v>0</v>
      </c>
      <c r="W35" s="494">
        <f t="shared" si="17"/>
        <v>0</v>
      </c>
    </row>
    <row r="36" spans="2:23" ht="13.5" thickBot="1">
      <c r="B36" s="2509" t="s">
        <v>695</v>
      </c>
      <c r="C36" s="1858">
        <v>31</v>
      </c>
      <c r="D36" s="1856"/>
      <c r="E36" s="1863" t="s">
        <v>696</v>
      </c>
      <c r="F36" s="1856"/>
      <c r="G36" s="1856"/>
      <c r="H36" s="1856"/>
      <c r="I36" s="911" t="s">
        <v>696</v>
      </c>
      <c r="J36" s="912"/>
      <c r="K36" s="913"/>
      <c r="L36" s="912"/>
      <c r="M36" s="913"/>
      <c r="N36" s="912"/>
      <c r="O36" s="913"/>
      <c r="P36" s="912"/>
      <c r="Q36" s="913"/>
      <c r="R36" s="912"/>
      <c r="S36" s="913"/>
      <c r="T36" s="912"/>
      <c r="U36" s="913"/>
      <c r="V36" s="912"/>
      <c r="W36" s="913"/>
    </row>
    <row r="37" spans="2:23">
      <c r="B37" s="50"/>
      <c r="C37" s="50"/>
      <c r="D37" s="50"/>
      <c r="E37" s="50"/>
      <c r="F37" s="50"/>
      <c r="G37" s="50"/>
      <c r="H37" s="50"/>
      <c r="I37" s="52"/>
      <c r="N37" s="53"/>
      <c r="O37" s="53"/>
      <c r="P37" s="53"/>
    </row>
    <row r="38" spans="2:23">
      <c r="I38" s="52"/>
      <c r="N38" s="53"/>
      <c r="O38" s="53"/>
      <c r="P38" s="53"/>
    </row>
    <row r="39" spans="2:23" s="48" customFormat="1">
      <c r="B39" s="46"/>
      <c r="C39" s="46"/>
      <c r="D39" s="46"/>
      <c r="E39" s="46"/>
      <c r="F39" s="46"/>
      <c r="G39" s="46"/>
      <c r="H39" s="46"/>
      <c r="I39" s="54"/>
      <c r="J39" s="46"/>
      <c r="K39" s="46"/>
      <c r="L39" s="46"/>
      <c r="M39" s="46"/>
      <c r="N39" s="53"/>
      <c r="O39" s="53"/>
      <c r="P39" s="53"/>
      <c r="R39" s="46"/>
      <c r="S39" s="46"/>
      <c r="T39" s="46"/>
      <c r="U39" s="46"/>
    </row>
  </sheetData>
  <mergeCells count="10">
    <mergeCell ref="B6:B35"/>
    <mergeCell ref="J2:K3"/>
    <mergeCell ref="L2:Q2"/>
    <mergeCell ref="R2:W2"/>
    <mergeCell ref="L3:M3"/>
    <mergeCell ref="N3:O3"/>
    <mergeCell ref="P3:Q3"/>
    <mergeCell ref="R3:S3"/>
    <mergeCell ref="T3:U3"/>
    <mergeCell ref="V3:W3"/>
  </mergeCells>
  <conditionalFormatting sqref="K6 K8:K10">
    <cfRule type="expression" dxfId="102" priority="104">
      <formula>K6&lt;$J6</formula>
    </cfRule>
  </conditionalFormatting>
  <conditionalFormatting sqref="K11:K12">
    <cfRule type="expression" dxfId="101" priority="103">
      <formula>K11&lt;$J11</formula>
    </cfRule>
  </conditionalFormatting>
  <conditionalFormatting sqref="K13:K25">
    <cfRule type="expression" dxfId="100" priority="102">
      <formula>K13&lt;$J13</formula>
    </cfRule>
  </conditionalFormatting>
  <conditionalFormatting sqref="K29">
    <cfRule type="expression" dxfId="99" priority="101">
      <formula>K29&lt;$J29</formula>
    </cfRule>
  </conditionalFormatting>
  <conditionalFormatting sqref="K31">
    <cfRule type="expression" dxfId="98" priority="100">
      <formula>K31&lt;$J31</formula>
    </cfRule>
  </conditionalFormatting>
  <conditionalFormatting sqref="K26">
    <cfRule type="expression" dxfId="97" priority="99">
      <formula>K26&lt;$J26</formula>
    </cfRule>
  </conditionalFormatting>
  <conditionalFormatting sqref="J30 J11 J26">
    <cfRule type="cellIs" dxfId="96" priority="98" operator="lessThan">
      <formula>0</formula>
    </cfRule>
  </conditionalFormatting>
  <conditionalFormatting sqref="J6">
    <cfRule type="cellIs" dxfId="95" priority="97" operator="lessThan">
      <formula>0</formula>
    </cfRule>
  </conditionalFormatting>
  <conditionalFormatting sqref="J8:J10">
    <cfRule type="cellIs" dxfId="94" priority="96" operator="lessThan">
      <formula>0</formula>
    </cfRule>
  </conditionalFormatting>
  <conditionalFormatting sqref="J31">
    <cfRule type="cellIs" dxfId="93" priority="95" operator="lessThan">
      <formula>0</formula>
    </cfRule>
  </conditionalFormatting>
  <conditionalFormatting sqref="J13:J14 J16:J25">
    <cfRule type="cellIs" dxfId="92" priority="94" operator="lessThan">
      <formula>0</formula>
    </cfRule>
  </conditionalFormatting>
  <conditionalFormatting sqref="J15">
    <cfRule type="cellIs" dxfId="91" priority="91" operator="lessThan">
      <formula>0</formula>
    </cfRule>
  </conditionalFormatting>
  <conditionalFormatting sqref="J12">
    <cfRule type="cellIs" dxfId="90" priority="92" operator="lessThan">
      <formula>0</formula>
    </cfRule>
  </conditionalFormatting>
  <conditionalFormatting sqref="M6:M10">
    <cfRule type="expression" dxfId="89" priority="90">
      <formula>M6&lt;$J6</formula>
    </cfRule>
  </conditionalFormatting>
  <conditionalFormatting sqref="M11:M12">
    <cfRule type="expression" dxfId="88" priority="89">
      <formula>M11&lt;$J11</formula>
    </cfRule>
  </conditionalFormatting>
  <conditionalFormatting sqref="M13:M25">
    <cfRule type="expression" dxfId="87" priority="88">
      <formula>M13&lt;$J13</formula>
    </cfRule>
  </conditionalFormatting>
  <conditionalFormatting sqref="M27:M29">
    <cfRule type="expression" dxfId="86" priority="87">
      <formula>M27&lt;$J27</formula>
    </cfRule>
  </conditionalFormatting>
  <conditionalFormatting sqref="M31">
    <cfRule type="expression" dxfId="85" priority="86">
      <formula>M31&lt;$J31</formula>
    </cfRule>
  </conditionalFormatting>
  <conditionalFormatting sqref="M26">
    <cfRule type="expression" dxfId="84" priority="85">
      <formula>M26&lt;$J26</formula>
    </cfRule>
  </conditionalFormatting>
  <conditionalFormatting sqref="L30 L11 L26">
    <cfRule type="cellIs" dxfId="83" priority="84" operator="lessThan">
      <formula>0</formula>
    </cfRule>
  </conditionalFormatting>
  <conditionalFormatting sqref="L6">
    <cfRule type="cellIs" dxfId="82" priority="83" operator="lessThan">
      <formula>0</formula>
    </cfRule>
  </conditionalFormatting>
  <conditionalFormatting sqref="L7:L10">
    <cfRule type="cellIs" dxfId="81" priority="82" operator="lessThan">
      <formula>0</formula>
    </cfRule>
  </conditionalFormatting>
  <conditionalFormatting sqref="L31">
    <cfRule type="cellIs" dxfId="80" priority="81" operator="lessThan">
      <formula>0</formula>
    </cfRule>
  </conditionalFormatting>
  <conditionalFormatting sqref="L13:L14 L16:L25">
    <cfRule type="cellIs" dxfId="79" priority="80" operator="lessThan">
      <formula>0</formula>
    </cfRule>
  </conditionalFormatting>
  <conditionalFormatting sqref="L27:L28">
    <cfRule type="cellIs" dxfId="78" priority="79" operator="lessThan">
      <formula>0</formula>
    </cfRule>
  </conditionalFormatting>
  <conditionalFormatting sqref="L12">
    <cfRule type="cellIs" dxfId="77" priority="78" operator="lessThan">
      <formula>0</formula>
    </cfRule>
  </conditionalFormatting>
  <conditionalFormatting sqref="L15">
    <cfRule type="cellIs" dxfId="76" priority="77" operator="lessThan">
      <formula>0</formula>
    </cfRule>
  </conditionalFormatting>
  <conditionalFormatting sqref="O6:O10">
    <cfRule type="expression" dxfId="75" priority="76">
      <formula>O6&lt;$J6</formula>
    </cfRule>
  </conditionalFormatting>
  <conditionalFormatting sqref="O11:O12">
    <cfRule type="expression" dxfId="74" priority="75">
      <formula>O11&lt;$J11</formula>
    </cfRule>
  </conditionalFormatting>
  <conditionalFormatting sqref="O13:O25">
    <cfRule type="expression" dxfId="73" priority="74">
      <formula>O13&lt;$J13</formula>
    </cfRule>
  </conditionalFormatting>
  <conditionalFormatting sqref="O27:O29">
    <cfRule type="expression" dxfId="72" priority="73">
      <formula>O27&lt;$J27</formula>
    </cfRule>
  </conditionalFormatting>
  <conditionalFormatting sqref="O31">
    <cfRule type="expression" dxfId="71" priority="72">
      <formula>O31&lt;$J31</formula>
    </cfRule>
  </conditionalFormatting>
  <conditionalFormatting sqref="O26">
    <cfRule type="expression" dxfId="70" priority="71">
      <formula>O26&lt;$J26</formula>
    </cfRule>
  </conditionalFormatting>
  <conditionalFormatting sqref="N30 N11 N26">
    <cfRule type="cellIs" dxfId="69" priority="70" operator="lessThan">
      <formula>0</formula>
    </cfRule>
  </conditionalFormatting>
  <conditionalFormatting sqref="N6">
    <cfRule type="cellIs" dxfId="68" priority="69" operator="lessThan">
      <formula>0</formula>
    </cfRule>
  </conditionalFormatting>
  <conditionalFormatting sqref="N7:N10">
    <cfRule type="cellIs" dxfId="67" priority="68" operator="lessThan">
      <formula>0</formula>
    </cfRule>
  </conditionalFormatting>
  <conditionalFormatting sqref="N31">
    <cfRule type="cellIs" dxfId="66" priority="67" operator="lessThan">
      <formula>0</formula>
    </cfRule>
  </conditionalFormatting>
  <conditionalFormatting sqref="N13:N14 N16:N25">
    <cfRule type="cellIs" dxfId="65" priority="66" operator="lessThan">
      <formula>0</formula>
    </cfRule>
  </conditionalFormatting>
  <conditionalFormatting sqref="N27:N28">
    <cfRule type="cellIs" dxfId="64" priority="65" operator="lessThan">
      <formula>0</formula>
    </cfRule>
  </conditionalFormatting>
  <conditionalFormatting sqref="N12">
    <cfRule type="cellIs" dxfId="63" priority="64" operator="lessThan">
      <formula>0</formula>
    </cfRule>
  </conditionalFormatting>
  <conditionalFormatting sqref="N15">
    <cfRule type="cellIs" dxfId="62" priority="63" operator="lessThan">
      <formula>0</formula>
    </cfRule>
  </conditionalFormatting>
  <conditionalFormatting sqref="Q6:Q10">
    <cfRule type="expression" dxfId="61" priority="62">
      <formula>Q6&lt;$J6</formula>
    </cfRule>
  </conditionalFormatting>
  <conditionalFormatting sqref="Q11:Q12">
    <cfRule type="expression" dxfId="60" priority="61">
      <formula>Q11&lt;$J11</formula>
    </cfRule>
  </conditionalFormatting>
  <conditionalFormatting sqref="Q13:Q25">
    <cfRule type="expression" dxfId="59" priority="60">
      <formula>Q13&lt;$J13</formula>
    </cfRule>
  </conditionalFormatting>
  <conditionalFormatting sqref="Q27:Q29">
    <cfRule type="expression" dxfId="58" priority="59">
      <formula>Q27&lt;$J27</formula>
    </cfRule>
  </conditionalFormatting>
  <conditionalFormatting sqref="Q31">
    <cfRule type="expression" dxfId="57" priority="58">
      <formula>Q31&lt;$J31</formula>
    </cfRule>
  </conditionalFormatting>
  <conditionalFormatting sqref="Q26">
    <cfRule type="expression" dxfId="56" priority="57">
      <formula>Q26&lt;$J26</formula>
    </cfRule>
  </conditionalFormatting>
  <conditionalFormatting sqref="P30 P11 P26">
    <cfRule type="cellIs" dxfId="55" priority="56" operator="lessThan">
      <formula>0</formula>
    </cfRule>
  </conditionalFormatting>
  <conditionalFormatting sqref="P6">
    <cfRule type="cellIs" dxfId="54" priority="55" operator="lessThan">
      <formula>0</formula>
    </cfRule>
  </conditionalFormatting>
  <conditionalFormatting sqref="P7:P10">
    <cfRule type="cellIs" dxfId="53" priority="54" operator="lessThan">
      <formula>0</formula>
    </cfRule>
  </conditionalFormatting>
  <conditionalFormatting sqref="P31">
    <cfRule type="cellIs" dxfId="52" priority="53" operator="lessThan">
      <formula>0</formula>
    </cfRule>
  </conditionalFormatting>
  <conditionalFormatting sqref="P13:P14 P16:P25">
    <cfRule type="cellIs" dxfId="51" priority="52" operator="lessThan">
      <formula>0</formula>
    </cfRule>
  </conditionalFormatting>
  <conditionalFormatting sqref="P27:P28">
    <cfRule type="cellIs" dxfId="50" priority="51" operator="lessThan">
      <formula>0</formula>
    </cfRule>
  </conditionalFormatting>
  <conditionalFormatting sqref="P12">
    <cfRule type="cellIs" dxfId="49" priority="50" operator="lessThan">
      <formula>0</formula>
    </cfRule>
  </conditionalFormatting>
  <conditionalFormatting sqref="P15">
    <cfRule type="cellIs" dxfId="48" priority="49" operator="lessThan">
      <formula>0</formula>
    </cfRule>
  </conditionalFormatting>
  <conditionalFormatting sqref="S6:S10">
    <cfRule type="expression" dxfId="47" priority="48">
      <formula>S6&lt;$J6</formula>
    </cfRule>
  </conditionalFormatting>
  <conditionalFormatting sqref="S11:S12">
    <cfRule type="expression" dxfId="46" priority="47">
      <formula>S11&lt;$J11</formula>
    </cfRule>
  </conditionalFormatting>
  <conditionalFormatting sqref="S13:S25">
    <cfRule type="expression" dxfId="45" priority="46">
      <formula>S13&lt;$J13</formula>
    </cfRule>
  </conditionalFormatting>
  <conditionalFormatting sqref="S27:S29">
    <cfRule type="expression" dxfId="44" priority="45">
      <formula>S27&lt;$J27</formula>
    </cfRule>
  </conditionalFormatting>
  <conditionalFormatting sqref="S31">
    <cfRule type="expression" dxfId="43" priority="44">
      <formula>S31&lt;$J31</formula>
    </cfRule>
  </conditionalFormatting>
  <conditionalFormatting sqref="S26">
    <cfRule type="expression" dxfId="42" priority="43">
      <formula>S26&lt;$J26</formula>
    </cfRule>
  </conditionalFormatting>
  <conditionalFormatting sqref="R30 R11 R26">
    <cfRule type="cellIs" dxfId="41" priority="42" operator="lessThan">
      <formula>0</formula>
    </cfRule>
  </conditionalFormatting>
  <conditionalFormatting sqref="R6">
    <cfRule type="cellIs" dxfId="40" priority="41" operator="lessThan">
      <formula>0</formula>
    </cfRule>
  </conditionalFormatting>
  <conditionalFormatting sqref="R7:R10">
    <cfRule type="cellIs" dxfId="39" priority="40" operator="lessThan">
      <formula>0</formula>
    </cfRule>
  </conditionalFormatting>
  <conditionalFormatting sqref="R31">
    <cfRule type="cellIs" dxfId="38" priority="39" operator="lessThan">
      <formula>0</formula>
    </cfRule>
  </conditionalFormatting>
  <conditionalFormatting sqref="R13:R14 R16:R25">
    <cfRule type="cellIs" dxfId="37" priority="38" operator="lessThan">
      <formula>0</formula>
    </cfRule>
  </conditionalFormatting>
  <conditionalFormatting sqref="R27:R28">
    <cfRule type="cellIs" dxfId="36" priority="37" operator="lessThan">
      <formula>0</formula>
    </cfRule>
  </conditionalFormatting>
  <conditionalFormatting sqref="R12">
    <cfRule type="cellIs" dxfId="35" priority="36" operator="lessThan">
      <formula>0</formula>
    </cfRule>
  </conditionalFormatting>
  <conditionalFormatting sqref="R15">
    <cfRule type="cellIs" dxfId="34" priority="35" operator="lessThan">
      <formula>0</formula>
    </cfRule>
  </conditionalFormatting>
  <conditionalFormatting sqref="U6:U10">
    <cfRule type="expression" dxfId="33" priority="34">
      <formula>U6&lt;$J6</formula>
    </cfRule>
  </conditionalFormatting>
  <conditionalFormatting sqref="U11:U12">
    <cfRule type="expression" dxfId="32" priority="33">
      <formula>U11&lt;$J11</formula>
    </cfRule>
  </conditionalFormatting>
  <conditionalFormatting sqref="U13:U25">
    <cfRule type="expression" dxfId="31" priority="32">
      <formula>U13&lt;$J13</formula>
    </cfRule>
  </conditionalFormatting>
  <conditionalFormatting sqref="U27:U29">
    <cfRule type="expression" dxfId="30" priority="31">
      <formula>U27&lt;$J27</formula>
    </cfRule>
  </conditionalFormatting>
  <conditionalFormatting sqref="U31">
    <cfRule type="expression" dxfId="29" priority="30">
      <formula>U31&lt;$J31</formula>
    </cfRule>
  </conditionalFormatting>
  <conditionalFormatting sqref="U26">
    <cfRule type="expression" dxfId="28" priority="29">
      <formula>U26&lt;$J26</formula>
    </cfRule>
  </conditionalFormatting>
  <conditionalFormatting sqref="T30 T11 T26">
    <cfRule type="cellIs" dxfId="27" priority="28" operator="lessThan">
      <formula>0</formula>
    </cfRule>
  </conditionalFormatting>
  <conditionalFormatting sqref="T6">
    <cfRule type="cellIs" dxfId="26" priority="27" operator="lessThan">
      <formula>0</formula>
    </cfRule>
  </conditionalFormatting>
  <conditionalFormatting sqref="T7:T10">
    <cfRule type="cellIs" dxfId="25" priority="26" operator="lessThan">
      <formula>0</formula>
    </cfRule>
  </conditionalFormatting>
  <conditionalFormatting sqref="T31">
    <cfRule type="cellIs" dxfId="24" priority="25" operator="lessThan">
      <formula>0</formula>
    </cfRule>
  </conditionalFormatting>
  <conditionalFormatting sqref="T13:T14 T16:T25">
    <cfRule type="cellIs" dxfId="23" priority="24" operator="lessThan">
      <formula>0</formula>
    </cfRule>
  </conditionalFormatting>
  <conditionalFormatting sqref="T27:T28">
    <cfRule type="cellIs" dxfId="22" priority="23" operator="lessThan">
      <formula>0</formula>
    </cfRule>
  </conditionalFormatting>
  <conditionalFormatting sqref="T12">
    <cfRule type="cellIs" dxfId="21" priority="22" operator="lessThan">
      <formula>0</formula>
    </cfRule>
  </conditionalFormatting>
  <conditionalFormatting sqref="T15">
    <cfRule type="cellIs" dxfId="20" priority="21" operator="lessThan">
      <formula>0</formula>
    </cfRule>
  </conditionalFormatting>
  <conditionalFormatting sqref="W6:W10">
    <cfRule type="expression" dxfId="19" priority="20">
      <formula>W6&lt;$J6</formula>
    </cfRule>
  </conditionalFormatting>
  <conditionalFormatting sqref="W11:W12">
    <cfRule type="expression" dxfId="18" priority="19">
      <formula>W11&lt;$J11</formula>
    </cfRule>
  </conditionalFormatting>
  <conditionalFormatting sqref="W13:W25">
    <cfRule type="expression" dxfId="17" priority="18">
      <formula>W13&lt;$J13</formula>
    </cfRule>
  </conditionalFormatting>
  <conditionalFormatting sqref="W27:W29">
    <cfRule type="expression" dxfId="16" priority="17">
      <formula>W27&lt;$J27</formula>
    </cfRule>
  </conditionalFormatting>
  <conditionalFormatting sqref="W31">
    <cfRule type="expression" dxfId="15" priority="16">
      <formula>W31&lt;$J31</formula>
    </cfRule>
  </conditionalFormatting>
  <conditionalFormatting sqref="W26">
    <cfRule type="expression" dxfId="14" priority="15">
      <formula>W26&lt;$J26</formula>
    </cfRule>
  </conditionalFormatting>
  <conditionalFormatting sqref="V30 V11 V26">
    <cfRule type="cellIs" dxfId="13" priority="14" operator="lessThan">
      <formula>0</formula>
    </cfRule>
  </conditionalFormatting>
  <conditionalFormatting sqref="V6">
    <cfRule type="cellIs" dxfId="12" priority="13" operator="lessThan">
      <formula>0</formula>
    </cfRule>
  </conditionalFormatting>
  <conditionalFormatting sqref="V7:V10">
    <cfRule type="cellIs" dxfId="11" priority="12" operator="lessThan">
      <formula>0</formula>
    </cfRule>
  </conditionalFormatting>
  <conditionalFormatting sqref="V31">
    <cfRule type="cellIs" dxfId="10" priority="11" operator="lessThan">
      <formula>0</formula>
    </cfRule>
  </conditionalFormatting>
  <conditionalFormatting sqref="V13:V14 V16:V25">
    <cfRule type="cellIs" dxfId="9" priority="10" operator="lessThan">
      <formula>0</formula>
    </cfRule>
  </conditionalFormatting>
  <conditionalFormatting sqref="V27:V28">
    <cfRule type="cellIs" dxfId="8" priority="9" operator="lessThan">
      <formula>0</formula>
    </cfRule>
  </conditionalFormatting>
  <conditionalFormatting sqref="V12">
    <cfRule type="cellIs" dxfId="7" priority="8" operator="lessThan">
      <formula>0</formula>
    </cfRule>
  </conditionalFormatting>
  <conditionalFormatting sqref="V15">
    <cfRule type="cellIs" dxfId="6" priority="7" operator="lessThan">
      <formula>0</formula>
    </cfRule>
  </conditionalFormatting>
  <conditionalFormatting sqref="K7">
    <cfRule type="expression" dxfId="5" priority="6">
      <formula>K7&lt;$J7</formula>
    </cfRule>
  </conditionalFormatting>
  <conditionalFormatting sqref="J7">
    <cfRule type="cellIs" dxfId="4" priority="5" operator="lessThan">
      <formula>0</formula>
    </cfRule>
  </conditionalFormatting>
  <conditionalFormatting sqref="K27">
    <cfRule type="expression" dxfId="3" priority="4">
      <formula>K27&lt;$J27</formula>
    </cfRule>
  </conditionalFormatting>
  <conditionalFormatting sqref="J27">
    <cfRule type="cellIs" dxfId="2" priority="3" operator="lessThan">
      <formula>0</formula>
    </cfRule>
  </conditionalFormatting>
  <conditionalFormatting sqref="K28">
    <cfRule type="expression" dxfId="1" priority="2">
      <formula>K28&lt;$J28</formula>
    </cfRule>
  </conditionalFormatting>
  <conditionalFormatting sqref="J28">
    <cfRule type="cellIs" dxfId="0" priority="1" operator="lessThan">
      <formula>0</formula>
    </cfRule>
  </conditionalFormatting>
  <dataValidations count="6">
    <dataValidation type="custom" showInputMessage="1" showErrorMessage="1" error="This value must be a number &gt;= 0,  greater or equal to the Starting value (2013) and the sum of Corp-Spec_lending and Corp-SME must be &lt;= Corporates " sqref="K10 M10 O10 Q10 S10 U10 W10">
      <formula1>AND(SUM(K9:K10)&lt;=K8,K10&gt;=0,ISNUMBER(K10))</formula1>
    </dataValidation>
    <dataValidation type="custom" allowBlank="1" showInputMessage="1" showErrorMessage="1" error="This value must be a number &gt;= 0  and greater or equal to the Starting value (2013) . _x000a_" sqref="O6:O7 W13:W32 K6:K7 M13:M32 M6:M7 O13:O32 Q6:Q7 Q13:Q32 W6:W7 S6:S7 S13:S32 U13:U32 U6:U7 K13:K32">
      <formula1>AND(K6&gt;=0,ISNUMBER(K6))</formula1>
    </dataValidation>
    <dataValidation type="custom" showInputMessage="1" showErrorMessage="1" error="This value must be a number &gt;= 0,  greater or equal to the Starting value (2013) and the sum of Corp-Spec_lending and Corp-SME must be &lt;= Corporates " sqref="K8 M8 O8 Q8 S8 U8 W8">
      <formula1>AND(K8&gt;=0,ISNUMBER(K8),K8&gt;=SUM(K9:K10))</formula1>
    </dataValidation>
    <dataValidation type="custom" showInputMessage="1" showErrorMessage="1" error="This value must be a number &gt;= 0,  greater or equal to the Starting value (2013) and the sum of Corp-Spec_lending and Corp-SME must be &lt;= Corporates " sqref="K9 M9 O9 Q9 S9 U9 W9">
      <formula1>AND(SUM(K9:K10)&lt;=K8,K9&gt;=0,ISNUMBER(K9))</formula1>
    </dataValidation>
    <dataValidation type="custom" showInputMessage="1" showErrorMessage="1" error="This value must be a number &gt;= 0 " sqref="J34 K33:K34 L34 M33:M34 N34 O33:O34 P34 Q33:Q34 R34 S33:S34 T34 U33:U34 V34 W33:W34">
      <formula1>AND(J33&gt;=0,ISNUMBER(J33))</formula1>
    </dataValidation>
    <dataValidation type="decimal" operator="greaterThanOrEqual" allowBlank="1" showInputMessage="1" showErrorMessage="1" error="This value must be &gt;= 0" sqref="J30 J26 J11 K11:K12 L11 L30 L26 M11:M12 N11 N30 N26 O11:O12 P30 P26 P11 Q11:Q12 R30 R26 R11 S11:S12 T11 T30 T26 U11:U12 V11 V30 V26 W11:W12">
      <formula1>0</formula1>
    </dataValidation>
  </dataValidations>
  <printOptions horizontalCentered="1"/>
  <pageMargins left="0.70866141732283472" right="0.70866141732283472" top="0.74803149606299213" bottom="0.74803149606299213" header="0.31496062992125984" footer="0.31496062992125984"/>
  <pageSetup paperSize="9" scale="45" orientation="landscape" r:id="rId1"/>
  <headerFooter scaleWithDoc="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K13"/>
  <sheetViews>
    <sheetView showGridLines="0" zoomScale="85" zoomScaleNormal="85" workbookViewId="0">
      <pane xSplit="4" ySplit="5" topLeftCell="E6" activePane="bottomRight" state="frozen"/>
      <selection pane="topRight" activeCell="E1" sqref="E1"/>
      <selection pane="bottomLeft" activeCell="A6" sqref="A6"/>
      <selection pane="bottomRight" activeCell="D5" sqref="D5"/>
    </sheetView>
  </sheetViews>
  <sheetFormatPr defaultColWidth="11.42578125" defaultRowHeight="11.25"/>
  <cols>
    <col min="1" max="1" width="4.7109375" style="55" customWidth="1"/>
    <col min="2" max="3" width="20.85546875" style="55" hidden="1" customWidth="1"/>
    <col min="4" max="4" width="37.5703125" style="55" customWidth="1"/>
    <col min="5" max="5" width="16" style="55" customWidth="1"/>
    <col min="6" max="6" width="13.42578125" style="55" customWidth="1"/>
    <col min="7" max="7" width="16.5703125" style="55" customWidth="1"/>
    <col min="8" max="8" width="13" style="55" customWidth="1"/>
    <col min="9" max="9" width="15.5703125" style="55" customWidth="1"/>
    <col min="10" max="10" width="14" style="55" customWidth="1"/>
    <col min="11" max="11" width="15.28515625" style="55" customWidth="1"/>
    <col min="12" max="12" width="14.140625" style="55" customWidth="1"/>
    <col min="13" max="13" width="15.42578125" style="55" customWidth="1"/>
    <col min="14" max="14" width="13.5703125" style="55" customWidth="1"/>
    <col min="15" max="15" width="14.42578125" style="55" customWidth="1"/>
    <col min="16" max="16" width="13.42578125" style="55" customWidth="1"/>
    <col min="17" max="17" width="16.28515625" style="55" customWidth="1"/>
    <col min="18" max="18" width="16.7109375" style="55" customWidth="1"/>
    <col min="19" max="16384" width="11.42578125" style="55"/>
  </cols>
  <sheetData>
    <row r="1" spans="2:11" ht="63.95" customHeight="1">
      <c r="D1" s="56"/>
      <c r="E1" s="56" t="s">
        <v>1310</v>
      </c>
    </row>
    <row r="2" spans="2:11" s="952" customFormat="1" ht="13.5" thickBot="1"/>
    <row r="3" spans="2:11" s="952" customFormat="1" ht="13.5" customHeight="1" thickBot="1">
      <c r="B3" s="1873"/>
      <c r="C3" s="1873"/>
      <c r="D3" s="1874" t="s">
        <v>311</v>
      </c>
      <c r="E3" s="1875"/>
      <c r="F3" s="2513"/>
      <c r="G3" s="2514" t="s">
        <v>50</v>
      </c>
      <c r="H3" s="2515"/>
      <c r="I3" s="2513"/>
      <c r="J3" s="2514" t="s">
        <v>51</v>
      </c>
      <c r="K3" s="2515"/>
    </row>
    <row r="4" spans="2:11" s="952" customFormat="1" ht="13.5" hidden="1" customHeight="1" thickBot="1">
      <c r="B4" s="1873"/>
      <c r="C4" s="1873"/>
      <c r="D4" s="1874"/>
      <c r="E4" s="1517">
        <v>1</v>
      </c>
      <c r="F4" s="1517">
        <v>2</v>
      </c>
      <c r="G4" s="1907">
        <v>3</v>
      </c>
      <c r="H4" s="1908">
        <v>4</v>
      </c>
      <c r="I4" s="1517">
        <v>5</v>
      </c>
      <c r="J4" s="1907">
        <v>6</v>
      </c>
      <c r="K4" s="1908">
        <v>7</v>
      </c>
    </row>
    <row r="5" spans="2:11" s="952" customFormat="1" ht="26.25" customHeight="1" thickBot="1">
      <c r="B5" s="985" t="s">
        <v>1201</v>
      </c>
      <c r="C5" s="1877" t="s">
        <v>953</v>
      </c>
      <c r="D5" s="2866" t="s">
        <v>127</v>
      </c>
      <c r="E5" s="2798" t="s">
        <v>104</v>
      </c>
      <c r="F5" s="2803">
        <v>42735</v>
      </c>
      <c r="G5" s="2804">
        <v>43100</v>
      </c>
      <c r="H5" s="2805">
        <v>43465</v>
      </c>
      <c r="I5" s="2803">
        <v>42735</v>
      </c>
      <c r="J5" s="2804">
        <v>43100</v>
      </c>
      <c r="K5" s="2805">
        <v>43465</v>
      </c>
    </row>
    <row r="6" spans="2:11" s="952" customFormat="1" ht="36" customHeight="1" thickBot="1">
      <c r="B6" s="1831">
        <v>1</v>
      </c>
      <c r="C6" s="1519" t="s">
        <v>953</v>
      </c>
      <c r="D6" s="1906" t="s">
        <v>49</v>
      </c>
      <c r="E6" s="2793"/>
      <c r="F6" s="2794">
        <f>+E6</f>
        <v>0</v>
      </c>
      <c r="G6" s="2795">
        <f>+E6</f>
        <v>0</v>
      </c>
      <c r="H6" s="2796">
        <f>+E6</f>
        <v>0</v>
      </c>
      <c r="I6" s="2794">
        <f>+E6</f>
        <v>0</v>
      </c>
      <c r="J6" s="2795">
        <f>+E6</f>
        <v>0</v>
      </c>
      <c r="K6" s="2797">
        <f>+E6</f>
        <v>0</v>
      </c>
    </row>
    <row r="7" spans="2:11" s="1904" customFormat="1" ht="12" customHeight="1">
      <c r="B7" s="1905"/>
      <c r="C7" s="1905"/>
    </row>
    <row r="8" spans="2:11" s="1904" customFormat="1" ht="12.75"/>
    <row r="9" spans="2:11" s="57" customFormat="1" ht="12.75"/>
    <row r="10" spans="2:11" s="57" customFormat="1" ht="12.75"/>
    <row r="11" spans="2:11" s="57" customFormat="1" ht="12.75">
      <c r="B11" s="55"/>
      <c r="C11" s="55"/>
      <c r="D11" s="55"/>
      <c r="E11" s="55"/>
      <c r="F11" s="55"/>
    </row>
    <row r="12" spans="2:11" s="57" customFormat="1" ht="12.75"/>
    <row r="13" spans="2:11" s="57" customFormat="1" ht="12.75"/>
  </sheetData>
  <printOptions horizontalCentered="1"/>
  <pageMargins left="0.70866141732283472" right="0.70866141732283472" top="0.74803149606299213" bottom="0.74803149606299213" header="0.31496062992125984" footer="0.31496062992125984"/>
  <pageSetup paperSize="9" scale="89" orientation="landscape" r:id="rId1"/>
  <headerFooter scaleWithDoc="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Q27"/>
  <sheetViews>
    <sheetView showGridLines="0" zoomScale="85" zoomScaleNormal="85" workbookViewId="0">
      <pane xSplit="3" ySplit="6" topLeftCell="D7" activePane="bottomRight" state="frozen"/>
      <selection pane="topRight" activeCell="E1" sqref="E1"/>
      <selection pane="bottomLeft" activeCell="A7" sqref="A7"/>
      <selection pane="bottomRight" activeCell="C6" sqref="C6:C8"/>
    </sheetView>
  </sheetViews>
  <sheetFormatPr defaultColWidth="11.42578125" defaultRowHeight="11.25"/>
  <cols>
    <col min="1" max="1" width="4.7109375" style="55" customWidth="1"/>
    <col min="2" max="2" width="20.85546875" style="55" hidden="1" customWidth="1"/>
    <col min="3" max="3" width="37.5703125" style="55" customWidth="1"/>
    <col min="4" max="4" width="18.7109375" style="55" customWidth="1"/>
    <col min="5" max="16" width="12.7109375" style="55" customWidth="1"/>
    <col min="17" max="17" width="18.7109375" style="55" customWidth="1"/>
    <col min="18" max="16384" width="11.42578125" style="55"/>
  </cols>
  <sheetData>
    <row r="1" spans="2:17" ht="63.95" customHeight="1">
      <c r="C1" s="56"/>
      <c r="D1" s="56" t="s">
        <v>1214</v>
      </c>
    </row>
    <row r="2" spans="2:17" s="952" customFormat="1" ht="15" customHeight="1" thickBot="1"/>
    <row r="3" spans="2:17" s="952" customFormat="1" ht="15" customHeight="1">
      <c r="B3" s="1873"/>
      <c r="C3" s="1874" t="s">
        <v>315</v>
      </c>
      <c r="D3" s="1875"/>
      <c r="E3" s="2510"/>
      <c r="F3" s="2511"/>
      <c r="G3" s="2511" t="s">
        <v>50</v>
      </c>
      <c r="H3" s="2511"/>
      <c r="I3" s="2511"/>
      <c r="J3" s="2512"/>
      <c r="K3" s="2510"/>
      <c r="L3" s="2511"/>
      <c r="M3" s="2511" t="s">
        <v>51</v>
      </c>
      <c r="N3" s="2511"/>
      <c r="O3" s="2511"/>
      <c r="P3" s="2512"/>
      <c r="Q3" s="1917"/>
    </row>
    <row r="4" spans="2:17" s="952" customFormat="1" ht="15" customHeight="1" thickBot="1">
      <c r="B4" s="1876"/>
      <c r="D4" s="1875"/>
      <c r="E4" s="3009">
        <v>42735</v>
      </c>
      <c r="F4" s="3010"/>
      <c r="G4" s="3009">
        <v>43100</v>
      </c>
      <c r="H4" s="3010"/>
      <c r="I4" s="3009">
        <v>43465</v>
      </c>
      <c r="J4" s="3010"/>
      <c r="K4" s="3009">
        <v>42735</v>
      </c>
      <c r="L4" s="3010"/>
      <c r="M4" s="3009">
        <v>43100</v>
      </c>
      <c r="N4" s="3010"/>
      <c r="O4" s="3009">
        <v>43465</v>
      </c>
      <c r="P4" s="3010"/>
      <c r="Q4" s="1917"/>
    </row>
    <row r="5" spans="2:17" s="952" customFormat="1" ht="15" hidden="1" customHeight="1" thickBot="1">
      <c r="B5" s="1876"/>
      <c r="C5" s="1876"/>
      <c r="D5" s="1517">
        <v>1</v>
      </c>
      <c r="E5" s="1517">
        <v>2</v>
      </c>
      <c r="F5" s="1907">
        <v>3</v>
      </c>
      <c r="G5" s="1517">
        <v>4</v>
      </c>
      <c r="H5" s="1908">
        <v>5</v>
      </c>
      <c r="I5" s="1517">
        <v>6</v>
      </c>
      <c r="J5" s="1908">
        <v>7</v>
      </c>
      <c r="K5" s="1517">
        <v>8</v>
      </c>
      <c r="L5" s="1908">
        <v>9</v>
      </c>
      <c r="M5" s="1517">
        <v>10</v>
      </c>
      <c r="N5" s="1908">
        <v>11</v>
      </c>
      <c r="O5" s="1517">
        <v>12</v>
      </c>
      <c r="P5" s="1908">
        <v>13</v>
      </c>
      <c r="Q5" s="1899">
        <v>14</v>
      </c>
    </row>
    <row r="6" spans="2:17" s="952" customFormat="1" ht="30" customHeight="1" thickBot="1">
      <c r="B6" s="985" t="s">
        <v>1201</v>
      </c>
      <c r="C6" s="2990" t="s">
        <v>127</v>
      </c>
      <c r="D6" s="1878" t="s">
        <v>104</v>
      </c>
      <c r="E6" s="1879" t="s">
        <v>302</v>
      </c>
      <c r="F6" s="1880" t="s">
        <v>303</v>
      </c>
      <c r="G6" s="1879" t="s">
        <v>302</v>
      </c>
      <c r="H6" s="1881" t="s">
        <v>303</v>
      </c>
      <c r="I6" s="1879" t="s">
        <v>302</v>
      </c>
      <c r="J6" s="1880" t="s">
        <v>303</v>
      </c>
      <c r="K6" s="1882" t="s">
        <v>302</v>
      </c>
      <c r="L6" s="1883" t="s">
        <v>303</v>
      </c>
      <c r="M6" s="1882" t="s">
        <v>302</v>
      </c>
      <c r="N6" s="1884" t="s">
        <v>303</v>
      </c>
      <c r="O6" s="1882" t="s">
        <v>302</v>
      </c>
      <c r="P6" s="1883" t="s">
        <v>303</v>
      </c>
      <c r="Q6" s="1918" t="s">
        <v>301</v>
      </c>
    </row>
    <row r="7" spans="2:17" s="952" customFormat="1" ht="15" customHeight="1">
      <c r="B7" s="985">
        <v>1</v>
      </c>
      <c r="C7" s="2990"/>
      <c r="D7" s="1885"/>
      <c r="E7" s="1886"/>
      <c r="F7" s="2799">
        <f>$D$7</f>
        <v>0</v>
      </c>
      <c r="G7" s="1886"/>
      <c r="H7" s="2799">
        <f>$D$7</f>
        <v>0</v>
      </c>
      <c r="I7" s="1886"/>
      <c r="J7" s="2799">
        <f>$D$7</f>
        <v>0</v>
      </c>
      <c r="K7" s="1886"/>
      <c r="L7" s="2799">
        <f>$D$12</f>
        <v>0</v>
      </c>
      <c r="M7" s="1886"/>
      <c r="N7" s="2799">
        <f>$D$12</f>
        <v>0</v>
      </c>
      <c r="O7" s="1886"/>
      <c r="P7" s="2799">
        <f>$D$12</f>
        <v>0</v>
      </c>
      <c r="Q7" s="1887"/>
    </row>
    <row r="8" spans="2:17" s="952" customFormat="1" ht="15" customHeight="1">
      <c r="B8" s="986">
        <v>2</v>
      </c>
      <c r="C8" s="2991"/>
      <c r="D8" s="1888"/>
      <c r="E8" s="1889"/>
      <c r="F8" s="1890"/>
      <c r="G8" s="1889"/>
      <c r="H8" s="1890"/>
      <c r="I8" s="1889"/>
      <c r="J8" s="1890"/>
      <c r="K8" s="1889"/>
      <c r="L8" s="1890"/>
      <c r="M8" s="1889"/>
      <c r="N8" s="1890"/>
      <c r="O8" s="1889"/>
      <c r="P8" s="1890"/>
      <c r="Q8" s="1891"/>
    </row>
    <row r="9" spans="2:17" s="952" customFormat="1" ht="15" customHeight="1">
      <c r="B9" s="986">
        <v>3</v>
      </c>
      <c r="C9" s="1909" t="s">
        <v>305</v>
      </c>
      <c r="D9" s="1888"/>
      <c r="E9" s="1889"/>
      <c r="F9" s="1890"/>
      <c r="G9" s="1889"/>
      <c r="H9" s="1890"/>
      <c r="I9" s="1889"/>
      <c r="J9" s="1890"/>
      <c r="K9" s="1889"/>
      <c r="L9" s="1890"/>
      <c r="M9" s="1889"/>
      <c r="N9" s="1890"/>
      <c r="O9" s="1889"/>
      <c r="P9" s="1890"/>
      <c r="Q9" s="1891"/>
    </row>
    <row r="10" spans="2:17" s="952" customFormat="1" ht="15" customHeight="1">
      <c r="B10" s="986">
        <v>4</v>
      </c>
      <c r="C10" s="1909" t="s">
        <v>306</v>
      </c>
      <c r="D10" s="1888"/>
      <c r="E10" s="1889"/>
      <c r="F10" s="1890"/>
      <c r="G10" s="1889"/>
      <c r="H10" s="1890"/>
      <c r="I10" s="1889"/>
      <c r="J10" s="1890"/>
      <c r="K10" s="1889"/>
      <c r="L10" s="1890"/>
      <c r="M10" s="1889"/>
      <c r="N10" s="1890"/>
      <c r="O10" s="1889"/>
      <c r="P10" s="1890"/>
      <c r="Q10" s="1891"/>
    </row>
    <row r="11" spans="2:17" s="952" customFormat="1" ht="15" customHeight="1">
      <c r="B11" s="986">
        <v>5</v>
      </c>
      <c r="C11" s="1909" t="s">
        <v>307</v>
      </c>
      <c r="D11" s="1888"/>
      <c r="E11" s="1889"/>
      <c r="F11" s="1890"/>
      <c r="G11" s="1889"/>
      <c r="H11" s="1890"/>
      <c r="I11" s="1889"/>
      <c r="J11" s="1890"/>
      <c r="K11" s="1889"/>
      <c r="L11" s="1890"/>
      <c r="M11" s="1889"/>
      <c r="N11" s="1890"/>
      <c r="O11" s="1889"/>
      <c r="P11" s="1890"/>
      <c r="Q11" s="1891"/>
    </row>
    <row r="12" spans="2:17" s="952" customFormat="1" ht="15" customHeight="1">
      <c r="B12" s="986">
        <v>6</v>
      </c>
      <c r="C12" s="1909" t="s">
        <v>308</v>
      </c>
      <c r="D12" s="501"/>
      <c r="E12" s="1889"/>
      <c r="F12" s="2737">
        <f>$D$12</f>
        <v>0</v>
      </c>
      <c r="G12" s="1889"/>
      <c r="H12" s="2737">
        <f>$D$12</f>
        <v>0</v>
      </c>
      <c r="I12" s="1889"/>
      <c r="J12" s="2737">
        <f>$D$12</f>
        <v>0</v>
      </c>
      <c r="K12" s="1889"/>
      <c r="L12" s="2737">
        <f>$D$12</f>
        <v>0</v>
      </c>
      <c r="M12" s="1889"/>
      <c r="N12" s="2737">
        <f>$D$12</f>
        <v>0</v>
      </c>
      <c r="O12" s="1889"/>
      <c r="P12" s="2737">
        <f>$D$12</f>
        <v>0</v>
      </c>
      <c r="Q12" s="1891"/>
    </row>
    <row r="13" spans="2:17" s="952" customFormat="1" ht="15" customHeight="1">
      <c r="B13" s="986">
        <v>7</v>
      </c>
      <c r="C13" s="1909" t="s">
        <v>304</v>
      </c>
      <c r="D13" s="1893"/>
      <c r="E13" s="1889"/>
      <c r="F13" s="1890"/>
      <c r="G13" s="1889"/>
      <c r="H13" s="1890"/>
      <c r="I13" s="1889"/>
      <c r="J13" s="1890"/>
      <c r="K13" s="1889"/>
      <c r="L13" s="1890"/>
      <c r="M13" s="1889"/>
      <c r="N13" s="1890"/>
      <c r="O13" s="1889"/>
      <c r="P13" s="1890"/>
      <c r="Q13" s="1891"/>
    </row>
    <row r="14" spans="2:17" s="952" customFormat="1" ht="15" customHeight="1">
      <c r="B14" s="986">
        <v>8</v>
      </c>
      <c r="C14" s="1909" t="s">
        <v>305</v>
      </c>
      <c r="D14" s="1893"/>
      <c r="E14" s="1889"/>
      <c r="F14" s="1890"/>
      <c r="G14" s="1889"/>
      <c r="H14" s="1890"/>
      <c r="I14" s="1889"/>
      <c r="J14" s="1890"/>
      <c r="K14" s="1889"/>
      <c r="L14" s="1890"/>
      <c r="M14" s="1889"/>
      <c r="N14" s="1890"/>
      <c r="O14" s="1889"/>
      <c r="P14" s="1890"/>
      <c r="Q14" s="1891"/>
    </row>
    <row r="15" spans="2:17" s="952" customFormat="1" ht="15" customHeight="1">
      <c r="B15" s="986">
        <v>9</v>
      </c>
      <c r="C15" s="1909" t="s">
        <v>306</v>
      </c>
      <c r="D15" s="1893"/>
      <c r="E15" s="1889"/>
      <c r="F15" s="1890"/>
      <c r="G15" s="1889"/>
      <c r="H15" s="1890"/>
      <c r="I15" s="1889"/>
      <c r="J15" s="1890"/>
      <c r="K15" s="1889"/>
      <c r="L15" s="1890"/>
      <c r="M15" s="1889"/>
      <c r="N15" s="1890"/>
      <c r="O15" s="1889"/>
      <c r="P15" s="1890"/>
      <c r="Q15" s="1891"/>
    </row>
    <row r="16" spans="2:17" s="952" customFormat="1" ht="15" customHeight="1">
      <c r="B16" s="986">
        <v>10</v>
      </c>
      <c r="C16" s="1909" t="s">
        <v>307</v>
      </c>
      <c r="D16" s="1893"/>
      <c r="E16" s="1889"/>
      <c r="F16" s="1890"/>
      <c r="G16" s="1889"/>
      <c r="H16" s="1890"/>
      <c r="I16" s="1889"/>
      <c r="J16" s="1890"/>
      <c r="K16" s="1889"/>
      <c r="L16" s="1890"/>
      <c r="M16" s="1889"/>
      <c r="N16" s="1890"/>
      <c r="O16" s="1889"/>
      <c r="P16" s="1890"/>
      <c r="Q16" s="1891"/>
    </row>
    <row r="17" spans="2:17" s="952" customFormat="1" ht="15" customHeight="1">
      <c r="B17" s="986">
        <v>11</v>
      </c>
      <c r="C17" s="1909" t="s">
        <v>693</v>
      </c>
      <c r="D17" s="1893"/>
      <c r="E17" s="1889"/>
      <c r="F17" s="2737">
        <f>$D$17</f>
        <v>0</v>
      </c>
      <c r="G17" s="1889"/>
      <c r="H17" s="2737">
        <f>$D$17</f>
        <v>0</v>
      </c>
      <c r="I17" s="1889"/>
      <c r="J17" s="2737">
        <f>$D$17</f>
        <v>0</v>
      </c>
      <c r="K17" s="1889"/>
      <c r="L17" s="2737">
        <f>IF($Q$17="yes",1.5*$D$17,2*$D$17)</f>
        <v>0</v>
      </c>
      <c r="M17" s="1889"/>
      <c r="N17" s="2737">
        <f>IF($Q$17="yes",1.5*$D$17,2*$D$17)</f>
        <v>0</v>
      </c>
      <c r="O17" s="1889"/>
      <c r="P17" s="2737">
        <f>IF($Q$17="yes",1.5*$D$17,2*$D$17)</f>
        <v>0</v>
      </c>
      <c r="Q17" s="1894"/>
    </row>
    <row r="18" spans="2:17" s="952" customFormat="1" ht="15" customHeight="1">
      <c r="B18" s="986">
        <v>12</v>
      </c>
      <c r="C18" s="1909" t="s">
        <v>309</v>
      </c>
      <c r="D18" s="1893"/>
      <c r="E18" s="2800"/>
      <c r="F18" s="2801"/>
      <c r="G18" s="2800"/>
      <c r="H18" s="2801"/>
      <c r="I18" s="2800"/>
      <c r="J18" s="2801"/>
      <c r="K18" s="1895"/>
      <c r="L18" s="1892"/>
      <c r="M18" s="1895"/>
      <c r="N18" s="1892"/>
      <c r="O18" s="1895"/>
      <c r="P18" s="1892"/>
      <c r="Q18" s="1891"/>
    </row>
    <row r="19" spans="2:17" s="952" customFormat="1" ht="15" customHeight="1">
      <c r="B19" s="986">
        <v>13</v>
      </c>
      <c r="C19" s="1909" t="s">
        <v>310</v>
      </c>
      <c r="D19" s="1893"/>
      <c r="E19" s="2800"/>
      <c r="F19" s="2801"/>
      <c r="G19" s="2800"/>
      <c r="H19" s="2801"/>
      <c r="I19" s="2800"/>
      <c r="J19" s="2801"/>
      <c r="K19" s="1895"/>
      <c r="L19" s="1892"/>
      <c r="M19" s="1895"/>
      <c r="N19" s="1892"/>
      <c r="O19" s="1895"/>
      <c r="P19" s="1892"/>
      <c r="Q19" s="1896"/>
    </row>
    <row r="20" spans="2:17" s="952" customFormat="1" ht="15" customHeight="1">
      <c r="B20" s="988">
        <v>14</v>
      </c>
      <c r="C20" s="1909" t="s">
        <v>702</v>
      </c>
      <c r="D20" s="1893"/>
      <c r="E20" s="1897"/>
      <c r="F20" s="2802">
        <f>$D$20</f>
        <v>0</v>
      </c>
      <c r="G20" s="1897"/>
      <c r="H20" s="2802">
        <f>$D$20</f>
        <v>0</v>
      </c>
      <c r="I20" s="1897"/>
      <c r="J20" s="2802">
        <f>$D$20</f>
        <v>0</v>
      </c>
      <c r="K20" s="1897"/>
      <c r="L20" s="2802">
        <f>$D$20</f>
        <v>0</v>
      </c>
      <c r="M20" s="1897"/>
      <c r="N20" s="2802">
        <f>$D$20</f>
        <v>0</v>
      </c>
      <c r="O20" s="1897"/>
      <c r="P20" s="2802">
        <f>$D$20</f>
        <v>0</v>
      </c>
      <c r="Q20" s="1898"/>
    </row>
    <row r="21" spans="2:17" s="952" customFormat="1" ht="15" customHeight="1" thickBot="1">
      <c r="B21" s="987">
        <v>15</v>
      </c>
      <c r="C21" s="1910" t="s">
        <v>49</v>
      </c>
      <c r="D21" s="1900">
        <f>+D7+D12+D17+D18+D19+D20</f>
        <v>0</v>
      </c>
      <c r="E21" s="1911"/>
      <c r="F21" s="1901">
        <f>+F7+F12+F17+F18+F19+F20</f>
        <v>0</v>
      </c>
      <c r="G21" s="1911"/>
      <c r="H21" s="1901">
        <f t="shared" ref="H21" si="0">+H7+H12+H17+H18+H19+H20</f>
        <v>0</v>
      </c>
      <c r="I21" s="1911"/>
      <c r="J21" s="1901">
        <f t="shared" ref="J21" si="1">+J7+J12+J17+J18+J19+J20</f>
        <v>0</v>
      </c>
      <c r="K21" s="1911"/>
      <c r="L21" s="1901">
        <f t="shared" ref="L21" si="2">+L7+L12+L17+L18+L19+L20</f>
        <v>0</v>
      </c>
      <c r="M21" s="1911"/>
      <c r="N21" s="1901">
        <f t="shared" ref="N21" si="3">+N7+N12+N17+N18+N19+N20</f>
        <v>0</v>
      </c>
      <c r="O21" s="1911"/>
      <c r="P21" s="1901">
        <f t="shared" ref="P21" si="4">+P7+P12+P17+P18+P19+P20</f>
        <v>0</v>
      </c>
      <c r="Q21" s="1912"/>
    </row>
    <row r="22" spans="2:17" s="952" customFormat="1" ht="15" customHeight="1">
      <c r="D22" s="1902"/>
      <c r="M22" s="1903"/>
    </row>
    <row r="23" spans="2:17" s="57" customFormat="1" ht="15" customHeight="1"/>
    <row r="24" spans="2:17" s="57" customFormat="1" ht="12.75"/>
    <row r="25" spans="2:17" s="57" customFormat="1" ht="12.75">
      <c r="B25" s="55"/>
      <c r="C25" s="55"/>
      <c r="D25" s="55"/>
      <c r="E25" s="55"/>
    </row>
    <row r="26" spans="2:17" s="57" customFormat="1" ht="12.75"/>
    <row r="27" spans="2:17" s="57" customFormat="1" ht="12.75"/>
  </sheetData>
  <mergeCells count="7">
    <mergeCell ref="C6:C8"/>
    <mergeCell ref="E4:F4"/>
    <mergeCell ref="O4:P4"/>
    <mergeCell ref="M4:N4"/>
    <mergeCell ref="K4:L4"/>
    <mergeCell ref="I4:J4"/>
    <mergeCell ref="G4:H4"/>
  </mergeCells>
  <dataValidations count="3">
    <dataValidation type="decimal" operator="greaterThanOrEqual" allowBlank="1" showInputMessage="1" showErrorMessage="1" error="It has to be &gt; 0" sqref="Q18:Q20">
      <formula1>0</formula1>
    </dataValidation>
    <dataValidation type="custom" allowBlank="1" showInputMessage="1" showErrorMessage="1" error="This value must be a number &gt;= 0  " sqref="D7:D21 E18:E21 F17:P21">
      <formula1>AND(D7&gt;=0,ISNUMBER(D7))</formula1>
    </dataValidation>
    <dataValidation type="list" allowBlank="1" showInputMessage="1" showErrorMessage="1" sqref="Q17">
      <formula1>"""yes"",""no"","""""</formula1>
    </dataValidation>
  </dataValidations>
  <printOptions horizontalCentered="1"/>
  <pageMargins left="0.70866141732283472" right="0.70866141732283472" top="0.74803149606299213" bottom="0.74803149606299213" header="0.31496062992125984" footer="0.31496062992125984"/>
  <pageSetup paperSize="9" scale="56" orientation="landscape"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4:P76"/>
  <sheetViews>
    <sheetView showGridLines="0" zoomScale="85" zoomScaleNormal="85" workbookViewId="0">
      <pane xSplit="3" ySplit="9" topLeftCell="D41" activePane="bottomRight" state="frozen"/>
      <selection pane="topRight" activeCell="B1" sqref="B1"/>
      <selection pane="bottomLeft" activeCell="A5" sqref="A5"/>
      <selection pane="bottomRight" activeCell="I9" sqref="I9:K9"/>
    </sheetView>
  </sheetViews>
  <sheetFormatPr defaultColWidth="11.42578125" defaultRowHeight="15"/>
  <cols>
    <col min="1" max="1" width="6.5703125" customWidth="1"/>
    <col min="2" max="2" width="10" hidden="1" customWidth="1"/>
    <col min="3" max="3" width="66.42578125" customWidth="1"/>
    <col min="4" max="4" width="15.28515625" customWidth="1"/>
    <col min="5" max="8" width="15.42578125" customWidth="1"/>
    <col min="9" max="9" width="13.28515625" customWidth="1"/>
    <col min="10" max="10" width="13.140625" customWidth="1"/>
    <col min="11" max="14" width="12.140625" bestFit="1" customWidth="1"/>
    <col min="15" max="15" width="95.42578125" customWidth="1"/>
    <col min="16" max="16" width="34.42578125" customWidth="1"/>
  </cols>
  <sheetData>
    <row r="4" spans="2:16" s="694" customFormat="1" ht="11.25">
      <c r="C4" s="693"/>
      <c r="D4" s="3015" t="s">
        <v>930</v>
      </c>
      <c r="E4" s="3015"/>
      <c r="F4" s="3015"/>
      <c r="G4" s="3015"/>
      <c r="H4" s="3015"/>
      <c r="I4" s="3015"/>
      <c r="J4" s="3015"/>
      <c r="K4" s="3015"/>
      <c r="L4" s="3015"/>
      <c r="M4" s="3015"/>
      <c r="N4" s="3015"/>
      <c r="O4" s="693"/>
      <c r="P4" s="693"/>
    </row>
    <row r="5" spans="2:16" s="694" customFormat="1" ht="15.75">
      <c r="C5" s="833"/>
      <c r="D5" s="3016"/>
      <c r="E5" s="3016"/>
      <c r="F5" s="3016"/>
      <c r="G5" s="3016"/>
      <c r="H5" s="3016"/>
      <c r="I5" s="3016"/>
      <c r="J5" s="3016"/>
      <c r="K5" s="3016"/>
      <c r="L5" s="3016"/>
      <c r="M5" s="3016"/>
      <c r="N5" s="3016"/>
      <c r="O5" s="693"/>
      <c r="P5" s="693"/>
    </row>
    <row r="6" spans="2:16" s="694" customFormat="1" ht="35.25" thickBot="1">
      <c r="C6" s="833"/>
      <c r="D6" s="2736"/>
      <c r="E6" s="2736"/>
      <c r="F6" s="2736"/>
      <c r="G6" s="2736"/>
      <c r="H6" s="2736"/>
      <c r="I6" s="2736"/>
      <c r="J6" s="2736"/>
      <c r="K6" s="2736"/>
      <c r="L6" s="2736"/>
      <c r="M6" s="2736"/>
      <c r="N6" s="2736"/>
      <c r="O6" s="693"/>
      <c r="P6" s="693"/>
    </row>
    <row r="7" spans="2:16" s="694" customFormat="1" ht="17.25" thickTop="1" thickBot="1">
      <c r="C7" s="833"/>
      <c r="D7" s="3019" t="s">
        <v>671</v>
      </c>
      <c r="E7" s="3020"/>
      <c r="F7" s="3020"/>
      <c r="G7" s="3020"/>
      <c r="H7" s="3021"/>
      <c r="I7" s="3022" t="s">
        <v>887</v>
      </c>
      <c r="J7" s="3023"/>
      <c r="K7" s="3024"/>
      <c r="L7" s="3022" t="s">
        <v>886</v>
      </c>
      <c r="M7" s="3023"/>
      <c r="N7" s="3024"/>
      <c r="O7" s="3011" t="s">
        <v>105</v>
      </c>
      <c r="P7" s="3013" t="s">
        <v>106</v>
      </c>
    </row>
    <row r="8" spans="2:16" s="694" customFormat="1" ht="15.75" hidden="1" customHeight="1" thickTop="1" thickBot="1">
      <c r="C8" s="3017" t="s">
        <v>103</v>
      </c>
      <c r="D8" s="2747">
        <v>1</v>
      </c>
      <c r="E8" s="2748">
        <v>2</v>
      </c>
      <c r="F8" s="2748">
        <v>3</v>
      </c>
      <c r="G8" s="2748">
        <v>4</v>
      </c>
      <c r="H8" s="2748">
        <v>5</v>
      </c>
      <c r="I8" s="2749">
        <v>6</v>
      </c>
      <c r="J8" s="2749">
        <v>7</v>
      </c>
      <c r="K8" s="2749">
        <v>8</v>
      </c>
      <c r="L8" s="2749">
        <v>9</v>
      </c>
      <c r="M8" s="2749">
        <v>10</v>
      </c>
      <c r="N8" s="2750">
        <v>11</v>
      </c>
      <c r="O8" s="3012"/>
      <c r="P8" s="3014"/>
    </row>
    <row r="9" spans="2:16" s="694" customFormat="1" ht="36.75" customHeight="1" thickBot="1">
      <c r="B9" s="2744" t="s">
        <v>1201</v>
      </c>
      <c r="C9" s="3018"/>
      <c r="D9" s="2751">
        <v>2011</v>
      </c>
      <c r="E9" s="2751">
        <v>2012</v>
      </c>
      <c r="F9" s="2751">
        <v>2013</v>
      </c>
      <c r="G9" s="2751">
        <v>2014</v>
      </c>
      <c r="H9" s="2751">
        <v>2015</v>
      </c>
      <c r="I9" s="2752">
        <v>2016</v>
      </c>
      <c r="J9" s="2753">
        <v>2017</v>
      </c>
      <c r="K9" s="2754">
        <v>2018</v>
      </c>
      <c r="L9" s="2755">
        <v>2016</v>
      </c>
      <c r="M9" s="2756">
        <v>2017</v>
      </c>
      <c r="N9" s="2757">
        <v>2018</v>
      </c>
      <c r="O9" s="3012"/>
      <c r="P9" s="3014"/>
    </row>
    <row r="10" spans="2:16" s="694" customFormat="1" ht="13.5" thickTop="1">
      <c r="B10" s="2745">
        <v>1</v>
      </c>
      <c r="C10" s="695" t="s">
        <v>58</v>
      </c>
      <c r="D10" s="696">
        <f t="shared" ref="D10:H10" si="0">IFERROR(D11+D12+D13,0)</f>
        <v>0</v>
      </c>
      <c r="E10" s="697">
        <f t="shared" si="0"/>
        <v>0</v>
      </c>
      <c r="F10" s="696">
        <f t="shared" si="0"/>
        <v>0</v>
      </c>
      <c r="G10" s="696">
        <f t="shared" si="0"/>
        <v>0</v>
      </c>
      <c r="H10" s="696">
        <f t="shared" si="0"/>
        <v>0</v>
      </c>
      <c r="I10" s="698">
        <f>IFERROR(I11+I12+I13,0)</f>
        <v>0</v>
      </c>
      <c r="J10" s="699">
        <f t="shared" ref="J10:N10" si="1">IFERROR(J11+J12+J13,0)</f>
        <v>0</v>
      </c>
      <c r="K10" s="700">
        <f t="shared" si="1"/>
        <v>0</v>
      </c>
      <c r="L10" s="701">
        <f t="shared" si="1"/>
        <v>0</v>
      </c>
      <c r="M10" s="702">
        <f t="shared" si="1"/>
        <v>0</v>
      </c>
      <c r="N10" s="701">
        <f t="shared" si="1"/>
        <v>0</v>
      </c>
      <c r="O10" s="703" t="s">
        <v>107</v>
      </c>
      <c r="P10" s="704"/>
    </row>
    <row r="11" spans="2:16" s="694" customFormat="1" ht="12.75">
      <c r="B11" s="2745">
        <v>2</v>
      </c>
      <c r="C11" s="705" t="s">
        <v>888</v>
      </c>
      <c r="D11" s="706"/>
      <c r="E11" s="707"/>
      <c r="F11" s="707"/>
      <c r="G11" s="706"/>
      <c r="H11" s="706"/>
      <c r="I11" s="613" t="s">
        <v>680</v>
      </c>
      <c r="J11" s="708" t="s">
        <v>680</v>
      </c>
      <c r="K11" s="617" t="s">
        <v>680</v>
      </c>
      <c r="L11" s="616" t="s">
        <v>680</v>
      </c>
      <c r="M11" s="708" t="s">
        <v>680</v>
      </c>
      <c r="N11" s="709" t="s">
        <v>680</v>
      </c>
      <c r="O11" s="710" t="s">
        <v>778</v>
      </c>
      <c r="P11" s="846"/>
    </row>
    <row r="12" spans="2:16" s="694" customFormat="1" ht="12.75">
      <c r="B12" s="2745">
        <v>3</v>
      </c>
      <c r="C12" s="705" t="s">
        <v>889</v>
      </c>
      <c r="D12" s="706"/>
      <c r="E12" s="707"/>
      <c r="F12" s="707"/>
      <c r="G12" s="706"/>
      <c r="H12" s="706"/>
      <c r="I12" s="732"/>
      <c r="J12" s="733"/>
      <c r="K12" s="734"/>
      <c r="L12" s="735"/>
      <c r="M12" s="733"/>
      <c r="N12" s="736"/>
      <c r="O12" s="710"/>
      <c r="P12" s="846"/>
    </row>
    <row r="13" spans="2:16" s="694" customFormat="1" ht="12.75">
      <c r="B13" s="2745">
        <v>4</v>
      </c>
      <c r="C13" s="711" t="s">
        <v>779</v>
      </c>
      <c r="D13" s="706"/>
      <c r="E13" s="707"/>
      <c r="F13" s="706"/>
      <c r="G13" s="706"/>
      <c r="H13" s="706"/>
      <c r="I13" s="613" t="s">
        <v>680</v>
      </c>
      <c r="J13" s="708" t="s">
        <v>680</v>
      </c>
      <c r="K13" s="617" t="s">
        <v>680</v>
      </c>
      <c r="L13" s="616" t="s">
        <v>680</v>
      </c>
      <c r="M13" s="708" t="s">
        <v>680</v>
      </c>
      <c r="N13" s="616" t="s">
        <v>680</v>
      </c>
      <c r="O13" s="712" t="s">
        <v>780</v>
      </c>
      <c r="P13" s="846"/>
    </row>
    <row r="14" spans="2:16" s="694" customFormat="1" ht="12.75">
      <c r="B14" s="2745">
        <v>5</v>
      </c>
      <c r="C14" s="713" t="s">
        <v>781</v>
      </c>
      <c r="D14" s="706"/>
      <c r="E14" s="707"/>
      <c r="F14" s="706"/>
      <c r="G14" s="706"/>
      <c r="H14" s="706"/>
      <c r="I14" s="714"/>
      <c r="J14" s="715"/>
      <c r="K14" s="707"/>
      <c r="L14" s="716"/>
      <c r="M14" s="715"/>
      <c r="N14" s="717"/>
      <c r="O14" s="712" t="s">
        <v>782</v>
      </c>
      <c r="P14" s="718"/>
    </row>
    <row r="15" spans="2:16" s="694" customFormat="1" ht="12.75">
      <c r="B15" s="2745">
        <v>6</v>
      </c>
      <c r="C15" s="713" t="s">
        <v>108</v>
      </c>
      <c r="D15" s="706"/>
      <c r="E15" s="707"/>
      <c r="F15" s="706"/>
      <c r="G15" s="706"/>
      <c r="H15" s="706"/>
      <c r="I15" s="719">
        <f>$H15</f>
        <v>0</v>
      </c>
      <c r="J15" s="720">
        <f t="shared" ref="J15:K15" si="2">$H15</f>
        <v>0</v>
      </c>
      <c r="K15" s="721">
        <f t="shared" si="2"/>
        <v>0</v>
      </c>
      <c r="L15" s="722">
        <f t="array" ref="L15">IFERROR(MIN($H15,$H$71*AVERAGE(SMALL(($D15:$H15/$D$71:$H$71),1),SMALL(($D15:$H15/$D$71:$H$71),2))),0)</f>
        <v>0</v>
      </c>
      <c r="M15" s="722">
        <f t="array" ref="M15">IFERROR(MIN($H15,$H$71*AVERAGE(SMALL(($D15:$H15/$D$71:$H$71),1),SMALL(($D15:$H15/$D$71:$H$71),2))),0)</f>
        <v>0</v>
      </c>
      <c r="N15" s="722">
        <f t="array" ref="N15">IFERROR(MIN($H15,$H$71*AVERAGE(SMALL(($D15:$H15/$D$71:$H$71),1),SMALL(($D15:$H15/$D$71:$H$71),2))),0)</f>
        <v>0</v>
      </c>
      <c r="O15" s="712" t="s">
        <v>783</v>
      </c>
      <c r="P15" s="718"/>
    </row>
    <row r="16" spans="2:16" s="727" customFormat="1" ht="12.75">
      <c r="B16" s="2745">
        <v>7</v>
      </c>
      <c r="C16" s="713" t="s">
        <v>585</v>
      </c>
      <c r="D16" s="706"/>
      <c r="E16" s="707"/>
      <c r="F16" s="706"/>
      <c r="G16" s="706"/>
      <c r="H16" s="706"/>
      <c r="I16" s="723"/>
      <c r="J16" s="724"/>
      <c r="K16" s="725"/>
      <c r="L16" s="726"/>
      <c r="M16" s="726"/>
      <c r="N16" s="726"/>
      <c r="O16" s="712" t="s">
        <v>784</v>
      </c>
      <c r="P16" s="718"/>
    </row>
    <row r="17" spans="2:16" s="727" customFormat="1" ht="12.75">
      <c r="B17" s="2745">
        <v>8</v>
      </c>
      <c r="C17" s="713" t="s">
        <v>785</v>
      </c>
      <c r="D17" s="706"/>
      <c r="E17" s="707"/>
      <c r="F17" s="706"/>
      <c r="G17" s="706"/>
      <c r="H17" s="706"/>
      <c r="I17" s="723"/>
      <c r="J17" s="724"/>
      <c r="K17" s="725"/>
      <c r="L17" s="726"/>
      <c r="M17" s="726"/>
      <c r="N17" s="726"/>
      <c r="O17" s="712" t="s">
        <v>786</v>
      </c>
      <c r="P17" s="718"/>
    </row>
    <row r="18" spans="2:16" s="694" customFormat="1" ht="12.75">
      <c r="B18" s="2745">
        <v>9</v>
      </c>
      <c r="C18" s="713" t="s">
        <v>109</v>
      </c>
      <c r="D18" s="728">
        <f>D17+D16</f>
        <v>0</v>
      </c>
      <c r="E18" s="728">
        <f t="shared" ref="E18:H18" si="3">E17+E16</f>
        <v>0</v>
      </c>
      <c r="F18" s="728">
        <f t="shared" si="3"/>
        <v>0</v>
      </c>
      <c r="G18" s="728">
        <f t="shared" si="3"/>
        <v>0</v>
      </c>
      <c r="H18" s="728">
        <f t="shared" si="3"/>
        <v>0</v>
      </c>
      <c r="I18" s="719">
        <f>$H18</f>
        <v>0</v>
      </c>
      <c r="J18" s="720">
        <f t="shared" ref="J18:K18" si="4">$H18</f>
        <v>0</v>
      </c>
      <c r="K18" s="721">
        <f t="shared" si="4"/>
        <v>0</v>
      </c>
      <c r="L18" s="722">
        <f t="array" ref="L18">IFERROR(MIN($H18,$H$71*AVERAGE(SMALL(($D18:$H18/$D$71:$H$71),1),SMALL(($D18:$H18/$D$71:$H$71),2))),0)</f>
        <v>0</v>
      </c>
      <c r="M18" s="722">
        <f t="array" ref="M18">IFERROR(MIN($H18,$H$71*AVERAGE(SMALL(($D18:$H18/$D$71:$H$71),1),SMALL(($D18:$H18/$D$71:$H$71),2))),0)</f>
        <v>0</v>
      </c>
      <c r="N18" s="722">
        <f t="array" ref="N18">IFERROR(MIN($H18,$H$71*AVERAGE(SMALL(($D18:$H18/$D$71:$H$71),1),SMALL(($D18:$H18/$D$71:$H$71),2))),0)</f>
        <v>0</v>
      </c>
      <c r="O18" s="712" t="s">
        <v>787</v>
      </c>
      <c r="P18" s="729"/>
    </row>
    <row r="19" spans="2:16" s="694" customFormat="1" ht="25.5">
      <c r="B19" s="2745">
        <v>10</v>
      </c>
      <c r="C19" s="713" t="s">
        <v>788</v>
      </c>
      <c r="D19" s="730"/>
      <c r="E19" s="730"/>
      <c r="F19" s="730"/>
      <c r="G19" s="730"/>
      <c r="H19" s="731"/>
      <c r="I19" s="732"/>
      <c r="J19" s="733"/>
      <c r="K19" s="734"/>
      <c r="L19" s="735"/>
      <c r="M19" s="733"/>
      <c r="N19" s="736"/>
      <c r="O19" s="712" t="s">
        <v>789</v>
      </c>
      <c r="P19" s="718"/>
    </row>
    <row r="20" spans="2:16" s="694" customFormat="1" ht="25.5">
      <c r="B20" s="2745">
        <v>11</v>
      </c>
      <c r="C20" s="713" t="s">
        <v>790</v>
      </c>
      <c r="D20" s="730"/>
      <c r="E20" s="730"/>
      <c r="F20" s="730"/>
      <c r="G20" s="730"/>
      <c r="H20" s="731"/>
      <c r="I20" s="698">
        <f>IFERROR(MIN(I21,I22)+I23,"")</f>
        <v>0</v>
      </c>
      <c r="J20" s="699">
        <f t="shared" ref="J20:N20" si="5">IFERROR(MIN(J21,J22)+J23,"")</f>
        <v>0</v>
      </c>
      <c r="K20" s="700">
        <f t="shared" si="5"/>
        <v>0</v>
      </c>
      <c r="L20" s="722" t="str">
        <f t="shared" si="5"/>
        <v/>
      </c>
      <c r="M20" s="699" t="str">
        <f t="shared" si="5"/>
        <v/>
      </c>
      <c r="N20" s="722" t="str">
        <f t="shared" si="5"/>
        <v/>
      </c>
      <c r="O20" s="712" t="s">
        <v>791</v>
      </c>
      <c r="P20" s="729"/>
    </row>
    <row r="21" spans="2:16" s="694" customFormat="1" ht="21">
      <c r="B21" s="2745">
        <v>12</v>
      </c>
      <c r="C21" s="711" t="s">
        <v>1194</v>
      </c>
      <c r="D21" s="610"/>
      <c r="E21" s="610"/>
      <c r="F21" s="610"/>
      <c r="G21" s="610"/>
      <c r="H21" s="610"/>
      <c r="I21" s="613" t="s">
        <v>680</v>
      </c>
      <c r="J21" s="708" t="s">
        <v>680</v>
      </c>
      <c r="K21" s="617" t="s">
        <v>680</v>
      </c>
      <c r="L21" s="616" t="s">
        <v>680</v>
      </c>
      <c r="M21" s="708" t="s">
        <v>680</v>
      </c>
      <c r="N21" s="614" t="s">
        <v>680</v>
      </c>
      <c r="O21" s="712"/>
      <c r="P21" s="718" t="s">
        <v>792</v>
      </c>
    </row>
    <row r="22" spans="2:16" s="694" customFormat="1" ht="21">
      <c r="B22" s="2745">
        <v>13</v>
      </c>
      <c r="C22" s="711" t="s">
        <v>1195</v>
      </c>
      <c r="D22" s="610"/>
      <c r="E22" s="610"/>
      <c r="F22" s="610"/>
      <c r="G22" s="610"/>
      <c r="H22" s="610"/>
      <c r="I22" s="613" t="s">
        <v>680</v>
      </c>
      <c r="J22" s="708" t="s">
        <v>680</v>
      </c>
      <c r="K22" s="617" t="s">
        <v>680</v>
      </c>
      <c r="L22" s="616" t="s">
        <v>680</v>
      </c>
      <c r="M22" s="708" t="s">
        <v>680</v>
      </c>
      <c r="N22" s="614" t="s">
        <v>680</v>
      </c>
      <c r="O22" s="712"/>
      <c r="P22" s="718" t="s">
        <v>1196</v>
      </c>
    </row>
    <row r="23" spans="2:16" s="694" customFormat="1" ht="12.75">
      <c r="B23" s="2745">
        <v>14</v>
      </c>
      <c r="C23" s="711" t="s">
        <v>793</v>
      </c>
      <c r="D23" s="610"/>
      <c r="E23" s="610"/>
      <c r="F23" s="610"/>
      <c r="G23" s="610"/>
      <c r="H23" s="610"/>
      <c r="I23" s="618"/>
      <c r="J23" s="737"/>
      <c r="K23" s="612"/>
      <c r="L23" s="616" t="s">
        <v>680</v>
      </c>
      <c r="M23" s="708" t="s">
        <v>680</v>
      </c>
      <c r="N23" s="614" t="s">
        <v>680</v>
      </c>
      <c r="O23" s="712"/>
      <c r="P23" s="718" t="s">
        <v>794</v>
      </c>
    </row>
    <row r="24" spans="2:16" s="694" customFormat="1" ht="12.75">
      <c r="B24" s="2745">
        <v>15</v>
      </c>
      <c r="C24" s="711" t="s">
        <v>884</v>
      </c>
      <c r="D24" s="610"/>
      <c r="E24" s="610"/>
      <c r="F24" s="610"/>
      <c r="G24" s="610"/>
      <c r="H24" s="610"/>
      <c r="I24" s="618"/>
      <c r="J24" s="737"/>
      <c r="K24" s="612"/>
      <c r="L24" s="616" t="s">
        <v>680</v>
      </c>
      <c r="M24" s="708" t="s">
        <v>680</v>
      </c>
      <c r="N24" s="614" t="s">
        <v>680</v>
      </c>
      <c r="O24" s="712"/>
      <c r="P24" s="718" t="s">
        <v>885</v>
      </c>
    </row>
    <row r="25" spans="2:16" s="694" customFormat="1" ht="25.5">
      <c r="B25" s="2745">
        <v>16</v>
      </c>
      <c r="C25" s="713" t="s">
        <v>795</v>
      </c>
      <c r="D25" s="730"/>
      <c r="E25" s="730"/>
      <c r="F25" s="730"/>
      <c r="G25" s="730"/>
      <c r="H25" s="730"/>
      <c r="I25" s="767"/>
      <c r="J25" s="738"/>
      <c r="K25" s="768"/>
      <c r="L25" s="722" t="str">
        <f t="shared" ref="L25:N25" si="6">IFERROR(L26+L27,"")</f>
        <v/>
      </c>
      <c r="M25" s="699" t="str">
        <f t="shared" si="6"/>
        <v/>
      </c>
      <c r="N25" s="722" t="str">
        <f t="shared" si="6"/>
        <v/>
      </c>
      <c r="O25" s="712" t="s">
        <v>796</v>
      </c>
      <c r="P25" s="718"/>
    </row>
    <row r="26" spans="2:16" s="694" customFormat="1" ht="25.5">
      <c r="B26" s="2745">
        <v>17</v>
      </c>
      <c r="C26" s="711" t="s">
        <v>797</v>
      </c>
      <c r="D26" s="610"/>
      <c r="E26" s="610"/>
      <c r="F26" s="610"/>
      <c r="G26" s="610"/>
      <c r="H26" s="610"/>
      <c r="I26" s="618"/>
      <c r="J26" s="737"/>
      <c r="K26" s="612"/>
      <c r="L26" s="616" t="s">
        <v>680</v>
      </c>
      <c r="M26" s="708" t="s">
        <v>680</v>
      </c>
      <c r="N26" s="614" t="s">
        <v>680</v>
      </c>
      <c r="O26" s="712"/>
      <c r="P26" s="718" t="s">
        <v>798</v>
      </c>
    </row>
    <row r="27" spans="2:16" s="694" customFormat="1" ht="25.5">
      <c r="B27" s="2745">
        <v>18</v>
      </c>
      <c r="C27" s="711" t="s">
        <v>799</v>
      </c>
      <c r="D27" s="610"/>
      <c r="E27" s="610"/>
      <c r="F27" s="610"/>
      <c r="G27" s="610"/>
      <c r="H27" s="610"/>
      <c r="I27" s="618"/>
      <c r="J27" s="737"/>
      <c r="K27" s="612"/>
      <c r="L27" s="616" t="s">
        <v>680</v>
      </c>
      <c r="M27" s="708" t="s">
        <v>680</v>
      </c>
      <c r="N27" s="614" t="s">
        <v>680</v>
      </c>
      <c r="O27" s="712"/>
      <c r="P27" s="718" t="s">
        <v>798</v>
      </c>
    </row>
    <row r="28" spans="2:16" s="694" customFormat="1" ht="12.75">
      <c r="B28" s="2745">
        <v>19</v>
      </c>
      <c r="C28" s="713" t="s">
        <v>111</v>
      </c>
      <c r="D28" s="730"/>
      <c r="E28" s="739"/>
      <c r="F28" s="740"/>
      <c r="G28" s="741"/>
      <c r="H28" s="742"/>
      <c r="I28" s="618"/>
      <c r="J28" s="737"/>
      <c r="K28" s="612"/>
      <c r="L28" s="616" t="s">
        <v>680</v>
      </c>
      <c r="M28" s="708" t="s">
        <v>680</v>
      </c>
      <c r="N28" s="614" t="s">
        <v>680</v>
      </c>
      <c r="O28" s="712" t="s">
        <v>800</v>
      </c>
      <c r="P28" s="718" t="s">
        <v>798</v>
      </c>
    </row>
    <row r="29" spans="2:16" s="694" customFormat="1" ht="12.75">
      <c r="B29" s="2745">
        <v>20</v>
      </c>
      <c r="C29" s="713" t="s">
        <v>801</v>
      </c>
      <c r="D29" s="730"/>
      <c r="E29" s="739"/>
      <c r="F29" s="740"/>
      <c r="G29" s="741"/>
      <c r="H29" s="740"/>
      <c r="I29" s="723"/>
      <c r="J29" s="724"/>
      <c r="K29" s="725"/>
      <c r="L29" s="743"/>
      <c r="M29" s="724"/>
      <c r="N29" s="744"/>
      <c r="O29" s="712" t="s">
        <v>802</v>
      </c>
      <c r="P29" s="718"/>
    </row>
    <row r="30" spans="2:16" s="694" customFormat="1" ht="38.25">
      <c r="B30" s="2745">
        <v>21</v>
      </c>
      <c r="C30" s="713" t="s">
        <v>112</v>
      </c>
      <c r="D30" s="730"/>
      <c r="E30" s="739"/>
      <c r="F30" s="740"/>
      <c r="G30" s="741"/>
      <c r="H30" s="742"/>
      <c r="I30" s="745"/>
      <c r="J30" s="746"/>
      <c r="K30" s="739"/>
      <c r="L30" s="747"/>
      <c r="M30" s="746"/>
      <c r="N30" s="748"/>
      <c r="O30" s="712" t="s">
        <v>803</v>
      </c>
      <c r="P30" s="718"/>
    </row>
    <row r="31" spans="2:16" s="727" customFormat="1" ht="12.75">
      <c r="B31" s="2745">
        <v>22</v>
      </c>
      <c r="C31" s="713" t="s">
        <v>804</v>
      </c>
      <c r="D31" s="730"/>
      <c r="E31" s="739"/>
      <c r="F31" s="740"/>
      <c r="G31" s="741"/>
      <c r="H31" s="742"/>
      <c r="I31" s="745"/>
      <c r="J31" s="746"/>
      <c r="K31" s="739"/>
      <c r="L31" s="747"/>
      <c r="M31" s="746"/>
      <c r="N31" s="748"/>
      <c r="O31" s="712"/>
      <c r="P31" s="718"/>
    </row>
    <row r="32" spans="2:16" s="727" customFormat="1" ht="12.75">
      <c r="B32" s="2745">
        <v>23</v>
      </c>
      <c r="C32" s="713" t="s">
        <v>805</v>
      </c>
      <c r="D32" s="698">
        <f>IFERROR(D33+D34+D35,0)</f>
        <v>0</v>
      </c>
      <c r="E32" s="721">
        <f t="shared" ref="E32:N32" si="7">IFERROR(E33+E34+E35,0)</f>
        <v>0</v>
      </c>
      <c r="F32" s="753">
        <f t="shared" si="7"/>
        <v>0</v>
      </c>
      <c r="G32" s="754">
        <f t="shared" si="7"/>
        <v>0</v>
      </c>
      <c r="H32" s="753">
        <f t="shared" si="7"/>
        <v>0</v>
      </c>
      <c r="I32" s="719">
        <f t="shared" si="7"/>
        <v>0</v>
      </c>
      <c r="J32" s="720">
        <f t="shared" si="7"/>
        <v>0</v>
      </c>
      <c r="K32" s="721">
        <f t="shared" si="7"/>
        <v>0</v>
      </c>
      <c r="L32" s="755">
        <f t="shared" si="7"/>
        <v>0</v>
      </c>
      <c r="M32" s="720">
        <f t="shared" si="7"/>
        <v>0</v>
      </c>
      <c r="N32" s="756">
        <f t="shared" si="7"/>
        <v>0</v>
      </c>
      <c r="O32" s="712"/>
      <c r="P32" s="718"/>
    </row>
    <row r="33" spans="2:16" s="727" customFormat="1" ht="12.75">
      <c r="B33" s="2745">
        <v>24</v>
      </c>
      <c r="C33" s="749" t="s">
        <v>806</v>
      </c>
      <c r="D33" s="730"/>
      <c r="E33" s="739"/>
      <c r="F33" s="740"/>
      <c r="G33" s="741"/>
      <c r="H33" s="742"/>
      <c r="I33" s="745"/>
      <c r="J33" s="746"/>
      <c r="K33" s="739"/>
      <c r="L33" s="747"/>
      <c r="M33" s="747"/>
      <c r="N33" s="750"/>
      <c r="O33" s="712"/>
      <c r="P33" s="718"/>
    </row>
    <row r="34" spans="2:16" s="727" customFormat="1" ht="12.75">
      <c r="B34" s="2745">
        <v>25</v>
      </c>
      <c r="C34" s="749" t="s">
        <v>897</v>
      </c>
      <c r="D34" s="730"/>
      <c r="E34" s="739"/>
      <c r="F34" s="740"/>
      <c r="G34" s="741"/>
      <c r="H34" s="742"/>
      <c r="I34" s="745"/>
      <c r="J34" s="746"/>
      <c r="K34" s="739"/>
      <c r="L34" s="747"/>
      <c r="M34" s="747"/>
      <c r="N34" s="750"/>
      <c r="O34" s="712"/>
      <c r="P34" s="718"/>
    </row>
    <row r="35" spans="2:16" s="727" customFormat="1" ht="12.75">
      <c r="B35" s="2745">
        <v>26</v>
      </c>
      <c r="C35" s="749" t="s">
        <v>1384</v>
      </c>
      <c r="D35" s="730"/>
      <c r="E35" s="739"/>
      <c r="F35" s="740"/>
      <c r="G35" s="741"/>
      <c r="H35" s="742"/>
      <c r="I35" s="745"/>
      <c r="J35" s="746"/>
      <c r="K35" s="739"/>
      <c r="L35" s="747"/>
      <c r="M35" s="747"/>
      <c r="N35" s="750"/>
      <c r="O35" s="712"/>
      <c r="P35" s="718"/>
    </row>
    <row r="36" spans="2:16" s="727" customFormat="1" ht="12.75">
      <c r="B36" s="2745">
        <v>27</v>
      </c>
      <c r="C36" s="713" t="s">
        <v>804</v>
      </c>
      <c r="D36" s="730"/>
      <c r="E36" s="739"/>
      <c r="F36" s="740"/>
      <c r="G36" s="741"/>
      <c r="H36" s="740"/>
      <c r="I36" s="745"/>
      <c r="J36" s="746"/>
      <c r="K36" s="739"/>
      <c r="L36" s="2739"/>
      <c r="M36" s="2739"/>
      <c r="N36" s="2739"/>
      <c r="O36" s="712" t="s">
        <v>1387</v>
      </c>
      <c r="P36" s="718"/>
    </row>
    <row r="37" spans="2:16" s="727" customFormat="1" ht="12.75">
      <c r="B37" s="2745">
        <v>28</v>
      </c>
      <c r="C37" s="713" t="s">
        <v>1386</v>
      </c>
      <c r="D37" s="730"/>
      <c r="E37" s="739"/>
      <c r="F37" s="740"/>
      <c r="G37" s="741"/>
      <c r="H37" s="740"/>
      <c r="I37" s="745"/>
      <c r="J37" s="746"/>
      <c r="K37" s="739"/>
      <c r="L37" s="2739"/>
      <c r="M37" s="2739"/>
      <c r="N37" s="2740"/>
      <c r="O37" s="712" t="s">
        <v>1388</v>
      </c>
      <c r="P37" s="718"/>
    </row>
    <row r="38" spans="2:16" s="694" customFormat="1" ht="12.75">
      <c r="B38" s="2745">
        <v>29</v>
      </c>
      <c r="C38" s="751" t="s">
        <v>807</v>
      </c>
      <c r="D38" s="752">
        <f>SUM(D10,D14,D15,D18,D19,D20,D25,D28,D29,D30,D36, D37)</f>
        <v>0</v>
      </c>
      <c r="E38" s="721">
        <f t="shared" ref="E38:N38" si="8">SUM(E10,E14,E15,E18,E19,E20,E25,E28,E29,E30,E36, E37)</f>
        <v>0</v>
      </c>
      <c r="F38" s="2741">
        <f t="shared" si="8"/>
        <v>0</v>
      </c>
      <c r="G38" s="754">
        <f t="shared" si="8"/>
        <v>0</v>
      </c>
      <c r="H38" s="2741">
        <f t="shared" si="8"/>
        <v>0</v>
      </c>
      <c r="I38" s="719">
        <f t="shared" si="8"/>
        <v>0</v>
      </c>
      <c r="J38" s="720">
        <f t="shared" si="8"/>
        <v>0</v>
      </c>
      <c r="K38" s="721">
        <f t="shared" si="8"/>
        <v>0</v>
      </c>
      <c r="L38" s="755">
        <f t="shared" si="8"/>
        <v>0</v>
      </c>
      <c r="M38" s="720">
        <f t="shared" si="8"/>
        <v>0</v>
      </c>
      <c r="N38" s="756">
        <f t="shared" si="8"/>
        <v>0</v>
      </c>
      <c r="O38" s="712"/>
      <c r="P38" s="718"/>
    </row>
    <row r="39" spans="2:16" s="727" customFormat="1" ht="12.75">
      <c r="B39" s="2745">
        <v>30</v>
      </c>
      <c r="C39" s="757" t="s">
        <v>808</v>
      </c>
      <c r="D39" s="728">
        <f>D15+D18</f>
        <v>0</v>
      </c>
      <c r="E39" s="700">
        <f t="shared" ref="E39:N39" si="9">E15+E18</f>
        <v>0</v>
      </c>
      <c r="F39" s="728">
        <f t="shared" si="9"/>
        <v>0</v>
      </c>
      <c r="G39" s="728">
        <f t="shared" si="9"/>
        <v>0</v>
      </c>
      <c r="H39" s="728">
        <f t="shared" si="9"/>
        <v>0</v>
      </c>
      <c r="I39" s="698">
        <f t="shared" si="9"/>
        <v>0</v>
      </c>
      <c r="J39" s="699">
        <f t="shared" si="9"/>
        <v>0</v>
      </c>
      <c r="K39" s="700">
        <f t="shared" si="9"/>
        <v>0</v>
      </c>
      <c r="L39" s="722">
        <f t="shared" si="9"/>
        <v>0</v>
      </c>
      <c r="M39" s="722">
        <f t="shared" si="9"/>
        <v>0</v>
      </c>
      <c r="N39" s="722">
        <f t="shared" si="9"/>
        <v>0</v>
      </c>
      <c r="O39" s="712"/>
      <c r="P39" s="729"/>
    </row>
    <row r="40" spans="2:16" s="694" customFormat="1" ht="12.75">
      <c r="B40" s="2745">
        <v>31</v>
      </c>
      <c r="C40" s="713" t="s">
        <v>809</v>
      </c>
      <c r="D40" s="758">
        <f>D41+D43</f>
        <v>0</v>
      </c>
      <c r="E40" s="721">
        <f t="shared" ref="E40:N40" si="10">E41+E43</f>
        <v>0</v>
      </c>
      <c r="F40" s="753">
        <f t="shared" si="10"/>
        <v>0</v>
      </c>
      <c r="G40" s="754">
        <f t="shared" si="10"/>
        <v>0</v>
      </c>
      <c r="H40" s="758">
        <f t="shared" si="10"/>
        <v>0</v>
      </c>
      <c r="I40" s="719">
        <f t="shared" si="10"/>
        <v>0</v>
      </c>
      <c r="J40" s="720">
        <f t="shared" si="10"/>
        <v>0</v>
      </c>
      <c r="K40" s="721">
        <f t="shared" si="10"/>
        <v>0</v>
      </c>
      <c r="L40" s="755">
        <f t="shared" si="10"/>
        <v>0</v>
      </c>
      <c r="M40" s="720">
        <f t="shared" si="10"/>
        <v>0</v>
      </c>
      <c r="N40" s="721">
        <f t="shared" si="10"/>
        <v>0</v>
      </c>
      <c r="O40" s="712" t="s">
        <v>810</v>
      </c>
      <c r="P40" s="759"/>
    </row>
    <row r="41" spans="2:16" s="727" customFormat="1" ht="12.75">
      <c r="B41" s="2745">
        <v>32</v>
      </c>
      <c r="C41" s="749" t="s">
        <v>806</v>
      </c>
      <c r="D41" s="730"/>
      <c r="E41" s="739"/>
      <c r="F41" s="740"/>
      <c r="G41" s="741"/>
      <c r="H41" s="731"/>
      <c r="I41" s="723"/>
      <c r="J41" s="724"/>
      <c r="K41" s="725"/>
      <c r="L41" s="743"/>
      <c r="M41" s="724"/>
      <c r="N41" s="760"/>
      <c r="O41" s="712"/>
      <c r="P41" s="759"/>
    </row>
    <row r="42" spans="2:16" s="727" customFormat="1" ht="12.75">
      <c r="B42" s="2745">
        <v>33</v>
      </c>
      <c r="C42" s="749" t="s">
        <v>897</v>
      </c>
      <c r="D42" s="730"/>
      <c r="E42" s="739"/>
      <c r="F42" s="740"/>
      <c r="G42" s="741"/>
      <c r="H42" s="731"/>
      <c r="I42" s="723"/>
      <c r="J42" s="724"/>
      <c r="K42" s="725"/>
      <c r="L42" s="743"/>
      <c r="M42" s="724"/>
      <c r="N42" s="760"/>
      <c r="O42" s="712"/>
      <c r="P42" s="759"/>
    </row>
    <row r="43" spans="2:16" s="727" customFormat="1" ht="12.75">
      <c r="B43" s="2745">
        <v>34</v>
      </c>
      <c r="C43" s="749" t="s">
        <v>811</v>
      </c>
      <c r="D43" s="730"/>
      <c r="E43" s="739"/>
      <c r="F43" s="740"/>
      <c r="G43" s="741"/>
      <c r="H43" s="731"/>
      <c r="I43" s="745"/>
      <c r="J43" s="746"/>
      <c r="K43" s="739"/>
      <c r="L43" s="747"/>
      <c r="M43" s="746"/>
      <c r="N43" s="750"/>
      <c r="O43" s="712"/>
      <c r="P43" s="759"/>
    </row>
    <row r="44" spans="2:16" s="694" customFormat="1" ht="12.75">
      <c r="B44" s="2745">
        <v>35</v>
      </c>
      <c r="C44" s="713" t="s">
        <v>812</v>
      </c>
      <c r="D44" s="761"/>
      <c r="E44" s="739"/>
      <c r="F44" s="762"/>
      <c r="G44" s="741"/>
      <c r="H44" s="763"/>
      <c r="I44" s="714"/>
      <c r="J44" s="715"/>
      <c r="K44" s="707"/>
      <c r="L44" s="716"/>
      <c r="M44" s="715"/>
      <c r="N44" s="717"/>
      <c r="O44" s="712" t="s">
        <v>813</v>
      </c>
      <c r="P44" s="764"/>
    </row>
    <row r="45" spans="2:16" s="694" customFormat="1" ht="12.75">
      <c r="B45" s="2745">
        <v>36</v>
      </c>
      <c r="C45" s="713" t="s">
        <v>814</v>
      </c>
      <c r="D45" s="698">
        <f>IFERROR(D46+D47+D48,0)</f>
        <v>0</v>
      </c>
      <c r="E45" s="721">
        <f t="shared" ref="E45" si="11">IFERROR(E46+E47+E48,0)</f>
        <v>0</v>
      </c>
      <c r="F45" s="753">
        <f t="shared" ref="F45" si="12">IFERROR(F46+F47+F48,0)</f>
        <v>0</v>
      </c>
      <c r="G45" s="754">
        <f t="shared" ref="G45" si="13">IFERROR(G46+G47+G48,0)</f>
        <v>0</v>
      </c>
      <c r="H45" s="753">
        <f t="shared" ref="H45" si="14">IFERROR(H46+H47+H48,0)</f>
        <v>0</v>
      </c>
      <c r="I45" s="719">
        <f t="shared" ref="I45" si="15">IFERROR(I46+I47+I48,0)</f>
        <v>0</v>
      </c>
      <c r="J45" s="720">
        <f t="shared" ref="J45" si="16">IFERROR(J46+J47+J48,0)</f>
        <v>0</v>
      </c>
      <c r="K45" s="721">
        <f t="shared" ref="K45" si="17">IFERROR(K46+K47+K48,0)</f>
        <v>0</v>
      </c>
      <c r="L45" s="755">
        <f t="shared" ref="L45" si="18">IFERROR(L46+L47+L48,0)</f>
        <v>0</v>
      </c>
      <c r="M45" s="720">
        <f t="shared" ref="M45" si="19">IFERROR(M46+M47+M48,0)</f>
        <v>0</v>
      </c>
      <c r="N45" s="756">
        <f t="shared" ref="N45" si="20">IFERROR(N46+N47+N48,0)</f>
        <v>0</v>
      </c>
      <c r="O45" s="712" t="s">
        <v>815</v>
      </c>
      <c r="P45" s="764"/>
    </row>
    <row r="46" spans="2:16" s="727" customFormat="1" ht="12.75">
      <c r="B46" s="2745">
        <v>37</v>
      </c>
      <c r="C46" s="749" t="s">
        <v>898</v>
      </c>
      <c r="D46" s="765"/>
      <c r="E46" s="739"/>
      <c r="F46" s="762"/>
      <c r="G46" s="741"/>
      <c r="H46" s="763"/>
      <c r="I46" s="714"/>
      <c r="J46" s="715"/>
      <c r="K46" s="707"/>
      <c r="L46" s="716"/>
      <c r="M46" s="715"/>
      <c r="N46" s="766"/>
      <c r="O46" s="712" t="s">
        <v>817</v>
      </c>
      <c r="P46" s="764"/>
    </row>
    <row r="47" spans="2:16" s="727" customFormat="1" ht="12.75">
      <c r="B47" s="2745">
        <v>38</v>
      </c>
      <c r="C47" s="749" t="s">
        <v>899</v>
      </c>
      <c r="D47" s="765"/>
      <c r="E47" s="739"/>
      <c r="F47" s="762"/>
      <c r="G47" s="741"/>
      <c r="H47" s="763"/>
      <c r="I47" s="714"/>
      <c r="J47" s="715"/>
      <c r="K47" s="707"/>
      <c r="L47" s="716"/>
      <c r="M47" s="715"/>
      <c r="N47" s="766"/>
      <c r="O47" s="712"/>
      <c r="P47" s="764"/>
    </row>
    <row r="48" spans="2:16" s="727" customFormat="1" ht="12.75">
      <c r="B48" s="2745">
        <v>39</v>
      </c>
      <c r="C48" s="749" t="s">
        <v>816</v>
      </c>
      <c r="D48" s="765"/>
      <c r="E48" s="739"/>
      <c r="F48" s="762"/>
      <c r="G48" s="741"/>
      <c r="H48" s="763"/>
      <c r="I48" s="714"/>
      <c r="J48" s="715"/>
      <c r="K48" s="707"/>
      <c r="L48" s="716"/>
      <c r="M48" s="715"/>
      <c r="N48" s="766"/>
      <c r="O48" s="712"/>
      <c r="P48" s="764"/>
    </row>
    <row r="49" spans="2:16" s="694" customFormat="1" ht="25.5">
      <c r="B49" s="2745">
        <v>40</v>
      </c>
      <c r="C49" s="713" t="s">
        <v>818</v>
      </c>
      <c r="D49" s="728">
        <f>IFERROR(D50+D51,"")</f>
        <v>0</v>
      </c>
      <c r="E49" s="700">
        <f t="shared" ref="E49:N49" si="21">IFERROR(E50+E51,"")</f>
        <v>0</v>
      </c>
      <c r="F49" s="728">
        <f t="shared" si="21"/>
        <v>0</v>
      </c>
      <c r="G49" s="728">
        <f t="shared" si="21"/>
        <v>0</v>
      </c>
      <c r="H49" s="728">
        <f t="shared" si="21"/>
        <v>0</v>
      </c>
      <c r="I49" s="767" t="str">
        <f t="shared" si="21"/>
        <v/>
      </c>
      <c r="J49" s="738" t="str">
        <f t="shared" si="21"/>
        <v/>
      </c>
      <c r="K49" s="768" t="str">
        <f t="shared" si="21"/>
        <v/>
      </c>
      <c r="L49" s="726" t="str">
        <f t="shared" si="21"/>
        <v/>
      </c>
      <c r="M49" s="738" t="str">
        <f t="shared" si="21"/>
        <v/>
      </c>
      <c r="N49" s="726" t="str">
        <f t="shared" si="21"/>
        <v/>
      </c>
      <c r="O49" s="769" t="s">
        <v>819</v>
      </c>
      <c r="P49" s="764"/>
    </row>
    <row r="50" spans="2:16" s="694" customFormat="1" ht="25.5">
      <c r="B50" s="2745">
        <v>41</v>
      </c>
      <c r="C50" s="749" t="s">
        <v>820</v>
      </c>
      <c r="D50" s="730"/>
      <c r="E50" s="740"/>
      <c r="F50" s="740"/>
      <c r="G50" s="730"/>
      <c r="H50" s="731"/>
      <c r="I50" s="613" t="s">
        <v>680</v>
      </c>
      <c r="J50" s="708" t="s">
        <v>680</v>
      </c>
      <c r="K50" s="617" t="s">
        <v>680</v>
      </c>
      <c r="L50" s="616" t="s">
        <v>680</v>
      </c>
      <c r="M50" s="708" t="s">
        <v>680</v>
      </c>
      <c r="N50" s="708" t="s">
        <v>680</v>
      </c>
      <c r="O50" s="769" t="s">
        <v>821</v>
      </c>
      <c r="P50" s="770" t="s">
        <v>822</v>
      </c>
    </row>
    <row r="51" spans="2:16" s="694" customFormat="1" ht="12.75">
      <c r="B51" s="2745">
        <v>42</v>
      </c>
      <c r="C51" s="749" t="s">
        <v>823</v>
      </c>
      <c r="D51" s="730"/>
      <c r="E51" s="739"/>
      <c r="F51" s="741"/>
      <c r="G51" s="741"/>
      <c r="H51" s="731"/>
      <c r="I51" s="618"/>
      <c r="J51" s="737"/>
      <c r="K51" s="612"/>
      <c r="L51" s="771"/>
      <c r="M51" s="737"/>
      <c r="N51" s="737"/>
      <c r="O51" s="769" t="s">
        <v>824</v>
      </c>
      <c r="P51" s="770"/>
    </row>
    <row r="52" spans="2:16" s="694" customFormat="1" ht="21">
      <c r="B52" s="2745">
        <v>43</v>
      </c>
      <c r="C52" s="751" t="s">
        <v>825</v>
      </c>
      <c r="D52" s="772"/>
      <c r="E52" s="773"/>
      <c r="F52" s="773"/>
      <c r="G52" s="772"/>
      <c r="H52" s="772"/>
      <c r="I52" s="618"/>
      <c r="J52" s="737"/>
      <c r="K52" s="612"/>
      <c r="L52" s="616" t="s">
        <v>680</v>
      </c>
      <c r="M52" s="737"/>
      <c r="N52" s="737"/>
      <c r="O52" s="769" t="s">
        <v>826</v>
      </c>
      <c r="P52" s="770" t="s">
        <v>827</v>
      </c>
    </row>
    <row r="53" spans="2:16" s="694" customFormat="1" ht="12.75">
      <c r="B53" s="2745">
        <v>44</v>
      </c>
      <c r="C53" s="751" t="s">
        <v>828</v>
      </c>
      <c r="D53" s="774"/>
      <c r="E53" s="775"/>
      <c r="F53" s="774"/>
      <c r="G53" s="774"/>
      <c r="H53" s="774"/>
      <c r="I53" s="698">
        <f t="shared" ref="I53:N53" si="22">I54+I55+I56</f>
        <v>0</v>
      </c>
      <c r="J53" s="699">
        <f t="shared" si="22"/>
        <v>0</v>
      </c>
      <c r="K53" s="700">
        <f t="shared" si="22"/>
        <v>0</v>
      </c>
      <c r="L53" s="722">
        <f t="shared" si="22"/>
        <v>0</v>
      </c>
      <c r="M53" s="699">
        <f t="shared" si="22"/>
        <v>0</v>
      </c>
      <c r="N53" s="776">
        <f t="shared" si="22"/>
        <v>0</v>
      </c>
      <c r="O53" s="769" t="s">
        <v>829</v>
      </c>
      <c r="P53" s="729"/>
    </row>
    <row r="54" spans="2:16" s="694" customFormat="1" ht="12.75">
      <c r="B54" s="2745">
        <v>45</v>
      </c>
      <c r="C54" s="749" t="s">
        <v>114</v>
      </c>
      <c r="D54" s="772"/>
      <c r="E54" s="725"/>
      <c r="F54" s="773"/>
      <c r="G54" s="777"/>
      <c r="H54" s="772"/>
      <c r="I54" s="369"/>
      <c r="J54" s="778"/>
      <c r="K54" s="370"/>
      <c r="L54" s="615"/>
      <c r="M54" s="778"/>
      <c r="N54" s="778"/>
      <c r="O54" s="779" t="s">
        <v>115</v>
      </c>
      <c r="P54" s="764"/>
    </row>
    <row r="55" spans="2:16" s="694" customFormat="1" ht="12.75">
      <c r="B55" s="2745">
        <v>46</v>
      </c>
      <c r="C55" s="749" t="s">
        <v>116</v>
      </c>
      <c r="D55" s="772"/>
      <c r="E55" s="725"/>
      <c r="F55" s="773"/>
      <c r="G55" s="777"/>
      <c r="H55" s="772"/>
      <c r="I55" s="369"/>
      <c r="J55" s="778"/>
      <c r="K55" s="370"/>
      <c r="L55" s="615"/>
      <c r="M55" s="778"/>
      <c r="N55" s="778"/>
      <c r="O55" s="779" t="s">
        <v>117</v>
      </c>
      <c r="P55" s="764"/>
    </row>
    <row r="56" spans="2:16" s="694" customFormat="1" ht="12.75">
      <c r="B56" s="2745">
        <v>47</v>
      </c>
      <c r="C56" s="749" t="s">
        <v>118</v>
      </c>
      <c r="D56" s="772"/>
      <c r="E56" s="725"/>
      <c r="F56" s="773"/>
      <c r="G56" s="777"/>
      <c r="H56" s="772"/>
      <c r="I56" s="618"/>
      <c r="J56" s="737"/>
      <c r="K56" s="612"/>
      <c r="L56" s="771"/>
      <c r="M56" s="737"/>
      <c r="N56" s="737"/>
      <c r="O56" s="779" t="s">
        <v>119</v>
      </c>
      <c r="P56" s="764"/>
    </row>
    <row r="57" spans="2:16" s="694" customFormat="1" ht="12.75">
      <c r="B57" s="2745">
        <v>48</v>
      </c>
      <c r="C57" s="751" t="s">
        <v>830</v>
      </c>
      <c r="D57" s="730"/>
      <c r="E57" s="739"/>
      <c r="F57" s="740"/>
      <c r="G57" s="741"/>
      <c r="H57" s="730"/>
      <c r="I57" s="618"/>
      <c r="J57" s="737"/>
      <c r="K57" s="612"/>
      <c r="L57" s="771"/>
      <c r="M57" s="737"/>
      <c r="N57" s="611"/>
      <c r="O57" s="779" t="s">
        <v>831</v>
      </c>
      <c r="P57" s="764"/>
    </row>
    <row r="58" spans="2:16" s="694" customFormat="1" ht="42">
      <c r="B58" s="2745">
        <v>49</v>
      </c>
      <c r="C58" s="713" t="s">
        <v>832</v>
      </c>
      <c r="D58" s="765"/>
      <c r="E58" s="739"/>
      <c r="F58" s="740"/>
      <c r="G58" s="741"/>
      <c r="H58" s="731"/>
      <c r="I58" s="714"/>
      <c r="J58" s="715"/>
      <c r="K58" s="707"/>
      <c r="L58" s="716"/>
      <c r="M58" s="715"/>
      <c r="N58" s="717"/>
      <c r="O58" s="780" t="s">
        <v>833</v>
      </c>
      <c r="P58" s="764"/>
    </row>
    <row r="59" spans="2:16" s="694" customFormat="1" ht="21">
      <c r="B59" s="2745">
        <v>50</v>
      </c>
      <c r="C59" s="713" t="s">
        <v>834</v>
      </c>
      <c r="D59" s="772"/>
      <c r="E59" s="725"/>
      <c r="F59" s="773"/>
      <c r="G59" s="777"/>
      <c r="H59" s="772"/>
      <c r="I59" s="613" t="s">
        <v>680</v>
      </c>
      <c r="J59" s="708" t="s">
        <v>680</v>
      </c>
      <c r="K59" s="617" t="s">
        <v>680</v>
      </c>
      <c r="L59" s="616" t="s">
        <v>680</v>
      </c>
      <c r="M59" s="708" t="s">
        <v>680</v>
      </c>
      <c r="N59" s="614" t="s">
        <v>680</v>
      </c>
      <c r="O59" s="779"/>
      <c r="P59" s="764" t="s">
        <v>835</v>
      </c>
    </row>
    <row r="60" spans="2:16" s="694" customFormat="1" ht="12.75">
      <c r="B60" s="2745">
        <v>51</v>
      </c>
      <c r="C60" s="751" t="s">
        <v>836</v>
      </c>
      <c r="D60" s="700">
        <f t="shared" ref="D60:N60" si="23">IFERROR(SUM(D38,D40,D44,D52,D59,D49,D53,D58),"")</f>
        <v>0</v>
      </c>
      <c r="E60" s="700">
        <f t="shared" si="23"/>
        <v>0</v>
      </c>
      <c r="F60" s="728">
        <f t="shared" si="23"/>
        <v>0</v>
      </c>
      <c r="G60" s="728">
        <f t="shared" si="23"/>
        <v>0</v>
      </c>
      <c r="H60" s="728">
        <f t="shared" si="23"/>
        <v>0</v>
      </c>
      <c r="I60" s="698">
        <f t="shared" si="23"/>
        <v>0</v>
      </c>
      <c r="J60" s="699">
        <f t="shared" si="23"/>
        <v>0</v>
      </c>
      <c r="K60" s="700">
        <f t="shared" si="23"/>
        <v>0</v>
      </c>
      <c r="L60" s="722">
        <f t="shared" si="23"/>
        <v>0</v>
      </c>
      <c r="M60" s="699">
        <f t="shared" si="23"/>
        <v>0</v>
      </c>
      <c r="N60" s="722">
        <f t="shared" si="23"/>
        <v>0</v>
      </c>
      <c r="O60" s="779" t="s">
        <v>837</v>
      </c>
      <c r="P60" s="729"/>
    </row>
    <row r="61" spans="2:16" s="694" customFormat="1" ht="25.5">
      <c r="B61" s="2745">
        <v>52</v>
      </c>
      <c r="C61" s="713" t="s">
        <v>838</v>
      </c>
      <c r="D61" s="781"/>
      <c r="E61" s="782"/>
      <c r="F61" s="783"/>
      <c r="G61" s="784"/>
      <c r="H61" s="783"/>
      <c r="I61" s="785"/>
      <c r="J61" s="786"/>
      <c r="K61" s="782"/>
      <c r="L61" s="787"/>
      <c r="M61" s="788"/>
      <c r="N61" s="789"/>
      <c r="O61" s="779" t="s">
        <v>121</v>
      </c>
      <c r="P61" s="790" t="s">
        <v>839</v>
      </c>
    </row>
    <row r="62" spans="2:16" s="694" customFormat="1" ht="12.75">
      <c r="B62" s="2745">
        <v>53</v>
      </c>
      <c r="C62" s="757" t="s">
        <v>840</v>
      </c>
      <c r="D62" s="791" t="str">
        <f>IFERROR(D61/D60,"")</f>
        <v/>
      </c>
      <c r="E62" s="792" t="str">
        <f t="shared" ref="E62:N62" si="24">IFERROR(E61/E60,"")</f>
        <v/>
      </c>
      <c r="F62" s="793" t="str">
        <f t="shared" si="24"/>
        <v/>
      </c>
      <c r="G62" s="792" t="str">
        <f t="shared" si="24"/>
        <v/>
      </c>
      <c r="H62" s="794" t="str">
        <f t="shared" si="24"/>
        <v/>
      </c>
      <c r="I62" s="795" t="str">
        <f t="shared" si="24"/>
        <v/>
      </c>
      <c r="J62" s="796" t="str">
        <f t="shared" si="24"/>
        <v/>
      </c>
      <c r="K62" s="792" t="str">
        <f t="shared" si="24"/>
        <v/>
      </c>
      <c r="L62" s="797" t="str">
        <f t="shared" si="24"/>
        <v/>
      </c>
      <c r="M62" s="798" t="str">
        <f t="shared" si="24"/>
        <v/>
      </c>
      <c r="N62" s="799" t="str">
        <f t="shared" si="24"/>
        <v/>
      </c>
      <c r="O62" s="779" t="s">
        <v>841</v>
      </c>
      <c r="P62" s="790"/>
    </row>
    <row r="63" spans="2:16" s="694" customFormat="1" ht="12.75">
      <c r="B63" s="2745">
        <v>54</v>
      </c>
      <c r="C63" s="751" t="s">
        <v>1385</v>
      </c>
      <c r="D63" s="700">
        <f>D60+D61</f>
        <v>0</v>
      </c>
      <c r="E63" s="700">
        <f t="shared" ref="E63:H63" si="25">E60+E61</f>
        <v>0</v>
      </c>
      <c r="F63" s="728">
        <f t="shared" si="25"/>
        <v>0</v>
      </c>
      <c r="G63" s="728">
        <f t="shared" si="25"/>
        <v>0</v>
      </c>
      <c r="H63" s="728">
        <f t="shared" si="25"/>
        <v>0</v>
      </c>
      <c r="I63" s="698">
        <f>IFERROR(I60+I61,"")</f>
        <v>0</v>
      </c>
      <c r="J63" s="699">
        <f t="shared" ref="J63:N63" si="26">IFERROR(J60+J61,"")</f>
        <v>0</v>
      </c>
      <c r="K63" s="700">
        <f t="shared" si="26"/>
        <v>0</v>
      </c>
      <c r="L63" s="722">
        <f t="shared" si="26"/>
        <v>0</v>
      </c>
      <c r="M63" s="699">
        <f t="shared" si="26"/>
        <v>0</v>
      </c>
      <c r="N63" s="722">
        <f t="shared" si="26"/>
        <v>0</v>
      </c>
      <c r="O63" s="779"/>
      <c r="P63" s="729"/>
    </row>
    <row r="64" spans="2:16" s="694" customFormat="1" ht="25.5">
      <c r="B64" s="2745">
        <v>55</v>
      </c>
      <c r="C64" s="751" t="s">
        <v>842</v>
      </c>
      <c r="D64" s="775"/>
      <c r="E64" s="775"/>
      <c r="F64" s="775"/>
      <c r="G64" s="775"/>
      <c r="H64" s="774"/>
      <c r="I64" s="2742"/>
      <c r="J64" s="2743"/>
      <c r="K64" s="775"/>
      <c r="L64" s="2739"/>
      <c r="M64" s="2743"/>
      <c r="N64" s="2740"/>
      <c r="O64" s="779" t="s">
        <v>843</v>
      </c>
      <c r="P64" s="800"/>
    </row>
    <row r="65" spans="2:16" s="694" customFormat="1" ht="12.75">
      <c r="B65" s="2745">
        <v>56</v>
      </c>
      <c r="C65" s="751" t="s">
        <v>844</v>
      </c>
      <c r="D65" s="700">
        <f>IFERROR(D63+D64,"")</f>
        <v>0</v>
      </c>
      <c r="E65" s="700">
        <f t="shared" ref="E65:N65" si="27">IFERROR(E63+E64,"")</f>
        <v>0</v>
      </c>
      <c r="F65" s="700">
        <f t="shared" si="27"/>
        <v>0</v>
      </c>
      <c r="G65" s="700">
        <f t="shared" si="27"/>
        <v>0</v>
      </c>
      <c r="H65" s="728">
        <f t="shared" si="27"/>
        <v>0</v>
      </c>
      <c r="I65" s="698">
        <f t="shared" si="27"/>
        <v>0</v>
      </c>
      <c r="J65" s="699">
        <f t="shared" si="27"/>
        <v>0</v>
      </c>
      <c r="K65" s="700">
        <f t="shared" si="27"/>
        <v>0</v>
      </c>
      <c r="L65" s="722">
        <f t="shared" si="27"/>
        <v>0</v>
      </c>
      <c r="M65" s="699">
        <f t="shared" si="27"/>
        <v>0</v>
      </c>
      <c r="N65" s="801">
        <f t="shared" si="27"/>
        <v>0</v>
      </c>
      <c r="O65" s="779" t="s">
        <v>845</v>
      </c>
      <c r="P65" s="729"/>
    </row>
    <row r="66" spans="2:16" s="694" customFormat="1" ht="12.75">
      <c r="B66" s="2745">
        <v>57</v>
      </c>
      <c r="C66" s="802" t="s">
        <v>123</v>
      </c>
      <c r="D66" s="803"/>
      <c r="E66" s="739"/>
      <c r="F66" s="739"/>
      <c r="G66" s="739"/>
      <c r="H66" s="706"/>
      <c r="I66" s="714"/>
      <c r="J66" s="715"/>
      <c r="K66" s="707"/>
      <c r="L66" s="716"/>
      <c r="M66" s="715"/>
      <c r="N66" s="717"/>
      <c r="O66" s="779" t="s">
        <v>846</v>
      </c>
      <c r="P66" s="800"/>
    </row>
    <row r="67" spans="2:16" s="694" customFormat="1" ht="12.75">
      <c r="B67" s="2745">
        <v>58</v>
      </c>
      <c r="C67" s="751" t="s">
        <v>124</v>
      </c>
      <c r="D67" s="700">
        <f>D65-D66</f>
        <v>0</v>
      </c>
      <c r="E67" s="700">
        <f t="shared" ref="E67:N67" si="28">E65-E66</f>
        <v>0</v>
      </c>
      <c r="F67" s="728">
        <f t="shared" si="28"/>
        <v>0</v>
      </c>
      <c r="G67" s="728">
        <f t="shared" si="28"/>
        <v>0</v>
      </c>
      <c r="H67" s="728">
        <f t="shared" si="28"/>
        <v>0</v>
      </c>
      <c r="I67" s="698">
        <f t="shared" si="28"/>
        <v>0</v>
      </c>
      <c r="J67" s="699">
        <f t="shared" si="28"/>
        <v>0</v>
      </c>
      <c r="K67" s="700">
        <f t="shared" si="28"/>
        <v>0</v>
      </c>
      <c r="L67" s="722">
        <f t="shared" si="28"/>
        <v>0</v>
      </c>
      <c r="M67" s="699">
        <f t="shared" si="28"/>
        <v>0</v>
      </c>
      <c r="N67" s="776">
        <f t="shared" si="28"/>
        <v>0</v>
      </c>
      <c r="O67" s="779" t="s">
        <v>847</v>
      </c>
      <c r="P67" s="729"/>
    </row>
    <row r="68" spans="2:16" s="694" customFormat="1" ht="12.75">
      <c r="B68" s="2745">
        <v>59</v>
      </c>
      <c r="C68" s="751" t="s">
        <v>125</v>
      </c>
      <c r="D68" s="804"/>
      <c r="E68" s="707"/>
      <c r="F68" s="707"/>
      <c r="G68" s="707"/>
      <c r="H68" s="741"/>
      <c r="I68" s="745"/>
      <c r="J68" s="746"/>
      <c r="K68" s="739"/>
      <c r="L68" s="747"/>
      <c r="M68" s="746"/>
      <c r="N68" s="748"/>
      <c r="O68" s="805"/>
      <c r="P68" s="729"/>
    </row>
    <row r="69" spans="2:16" s="694" customFormat="1" ht="12.75">
      <c r="B69" s="2745">
        <v>60</v>
      </c>
      <c r="C69" s="751" t="s">
        <v>1389</v>
      </c>
      <c r="D69" s="806">
        <f>IF(D67=0,IF(D68=0,0%,100%),IF(OR(D68/D63&gt;1,D68/D63&lt;0),100%,D68/D63))</f>
        <v>0</v>
      </c>
      <c r="E69" s="806">
        <f>IF(E67=0,IF(E68=0,0%,100%),IF(OR(E68/E63&gt;1,E68/E63&lt;0),100%,E68/E63))</f>
        <v>0</v>
      </c>
      <c r="F69" s="806">
        <f>IF(F67=0,IF(F68=0,0%,100%),IF(OR(F68/F63&gt;1,F68/F63&lt;0),100%,F68/F63))</f>
        <v>0</v>
      </c>
      <c r="G69" s="806">
        <f>IF(G67=0,IF(G68=0,0%,100%),IF(OR(G68/G63&gt;1,G68/G63&lt;0),100%,G68/G63))</f>
        <v>0</v>
      </c>
      <c r="H69" s="806">
        <f>IF(H67=0,IF(H68=0,0%,100%),IF(OR(H68/H63&gt;1,H68/H63&lt;0),100%,H68/H63))</f>
        <v>0</v>
      </c>
      <c r="I69" s="807">
        <f>IFERROR(I68/I67,0)</f>
        <v>0</v>
      </c>
      <c r="J69" s="808">
        <f t="shared" ref="J69:N69" si="29">IFERROR(J68/J67,0)</f>
        <v>0</v>
      </c>
      <c r="K69" s="806">
        <f t="shared" si="29"/>
        <v>0</v>
      </c>
      <c r="L69" s="809">
        <f t="shared" si="29"/>
        <v>0</v>
      </c>
      <c r="M69" s="808">
        <f t="shared" si="29"/>
        <v>0</v>
      </c>
      <c r="N69" s="810">
        <f t="shared" si="29"/>
        <v>0</v>
      </c>
      <c r="O69" s="805"/>
      <c r="P69" s="729"/>
    </row>
    <row r="70" spans="2:16" s="694" customFormat="1" ht="13.5" thickBot="1">
      <c r="B70" s="2745">
        <v>61</v>
      </c>
      <c r="C70" s="811" t="s">
        <v>126</v>
      </c>
      <c r="D70" s="812">
        <f>D67-D68</f>
        <v>0</v>
      </c>
      <c r="E70" s="812">
        <f t="shared" ref="E70:H70" si="30">E67-E68</f>
        <v>0</v>
      </c>
      <c r="F70" s="813">
        <f t="shared" si="30"/>
        <v>0</v>
      </c>
      <c r="G70" s="813">
        <f t="shared" si="30"/>
        <v>0</v>
      </c>
      <c r="H70" s="813">
        <f t="shared" si="30"/>
        <v>0</v>
      </c>
      <c r="I70" s="814">
        <f>IFERROR(I67-I68,"")</f>
        <v>0</v>
      </c>
      <c r="J70" s="815">
        <f t="shared" ref="J70:N70" si="31">IFERROR(J67-J68,"")</f>
        <v>0</v>
      </c>
      <c r="K70" s="816">
        <f t="shared" si="31"/>
        <v>0</v>
      </c>
      <c r="L70" s="814">
        <f t="shared" si="31"/>
        <v>0</v>
      </c>
      <c r="M70" s="815">
        <f t="shared" si="31"/>
        <v>0</v>
      </c>
      <c r="N70" s="816">
        <f t="shared" si="31"/>
        <v>0</v>
      </c>
      <c r="O70" s="817" t="s">
        <v>848</v>
      </c>
      <c r="P70" s="818"/>
    </row>
    <row r="71" spans="2:16" s="694" customFormat="1" ht="16.5" customHeight="1" thickTop="1" thickBot="1">
      <c r="B71" s="2745">
        <v>62</v>
      </c>
      <c r="C71" s="819" t="s">
        <v>849</v>
      </c>
      <c r="D71" s="820"/>
      <c r="E71" s="821"/>
      <c r="F71" s="821"/>
      <c r="G71" s="821"/>
      <c r="H71" s="822"/>
      <c r="I71" s="823"/>
      <c r="J71" s="824"/>
      <c r="K71" s="825"/>
      <c r="L71" s="823"/>
      <c r="M71" s="824"/>
      <c r="N71" s="825"/>
      <c r="O71" s="826" t="s">
        <v>850</v>
      </c>
      <c r="P71" s="827"/>
    </row>
    <row r="72" spans="2:16" ht="21" customHeight="1" thickBot="1">
      <c r="B72" s="2746">
        <v>63</v>
      </c>
      <c r="C72" s="819" t="s">
        <v>851</v>
      </c>
      <c r="D72" s="828"/>
      <c r="E72" s="829"/>
      <c r="F72" s="829"/>
      <c r="G72" s="829"/>
      <c r="H72" s="830"/>
      <c r="I72" s="823"/>
      <c r="J72" s="824"/>
      <c r="K72" s="825"/>
      <c r="L72" s="831"/>
      <c r="M72" s="824"/>
      <c r="N72" s="825"/>
      <c r="O72" s="826"/>
      <c r="P72" s="827"/>
    </row>
    <row r="73" spans="2:16" ht="12.75" customHeight="1">
      <c r="C73" s="832"/>
    </row>
    <row r="74" spans="2:16" ht="12.75" customHeight="1">
      <c r="C74" s="832"/>
    </row>
    <row r="75" spans="2:16" ht="12.75" customHeight="1">
      <c r="C75" s="832"/>
    </row>
    <row r="76" spans="2:16" ht="12.75" customHeight="1">
      <c r="C76" s="832"/>
    </row>
  </sheetData>
  <mergeCells count="7">
    <mergeCell ref="O7:O9"/>
    <mergeCell ref="P7:P9"/>
    <mergeCell ref="D4:N5"/>
    <mergeCell ref="C8:C9"/>
    <mergeCell ref="D7:H7"/>
    <mergeCell ref="I7:K7"/>
    <mergeCell ref="L7:N7"/>
  </mergeCells>
  <dataValidations disablePrompts="1" count="1">
    <dataValidation allowBlank="1" showInputMessage="1" showErrorMessage="1" error="Must be a number &lt;=0" sqref="I71:P71"/>
  </dataValidation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P63"/>
  <sheetViews>
    <sheetView showGridLines="0" zoomScale="85" zoomScaleNormal="85" workbookViewId="0">
      <pane xSplit="6" ySplit="5" topLeftCell="J23" activePane="bottomRight" state="frozen"/>
      <selection pane="topRight" activeCell="G1" sqref="G1"/>
      <selection pane="bottomLeft" activeCell="A6" sqref="A6"/>
      <selection pane="bottomRight" activeCell="E5" sqref="E5"/>
    </sheetView>
  </sheetViews>
  <sheetFormatPr defaultColWidth="11.42578125" defaultRowHeight="15"/>
  <cols>
    <col min="1" max="1" width="4.7109375" style="85" customWidth="1"/>
    <col min="2" max="2" width="36.7109375" style="113" customWidth="1"/>
    <col min="3" max="3" width="12.7109375" style="85" hidden="1" customWidth="1"/>
    <col min="4" max="4" width="12.7109375" style="1812" hidden="1" customWidth="1"/>
    <col min="5" max="5" width="12.7109375" style="110" customWidth="1"/>
    <col min="6" max="6" width="84.7109375" style="85" customWidth="1"/>
    <col min="7" max="13" width="16.7109375" style="80" customWidth="1"/>
    <col min="14" max="14" width="27.7109375" style="564" customWidth="1"/>
    <col min="15" max="15" width="43.85546875" style="85" customWidth="1"/>
    <col min="16" max="16384" width="11.42578125" style="85"/>
  </cols>
  <sheetData>
    <row r="1" spans="2:16" s="69" customFormat="1" ht="63.95" customHeight="1">
      <c r="D1" s="1811"/>
      <c r="E1" s="1632"/>
      <c r="G1" s="1817" t="s">
        <v>1200</v>
      </c>
      <c r="H1" s="1633"/>
      <c r="I1" s="1633"/>
      <c r="J1" s="1633"/>
      <c r="K1" s="1633"/>
      <c r="L1" s="1633"/>
      <c r="M1" s="1633"/>
      <c r="N1" s="1632"/>
      <c r="O1" s="1634"/>
    </row>
    <row r="2" spans="2:16" s="69" customFormat="1" ht="21" customHeight="1" thickBot="1">
      <c r="D2" s="1811"/>
      <c r="E2" s="1632"/>
      <c r="F2" s="1632"/>
      <c r="G2" s="1635"/>
      <c r="H2" s="1633"/>
      <c r="I2" s="1633"/>
      <c r="J2" s="1633"/>
      <c r="K2" s="1633"/>
      <c r="L2" s="1633"/>
      <c r="M2" s="1633"/>
      <c r="N2" s="1632"/>
      <c r="O2" s="1634"/>
    </row>
    <row r="3" spans="2:16" s="69" customFormat="1" ht="43.5" customHeight="1" thickBot="1">
      <c r="B3" s="1634"/>
      <c r="D3" s="1811"/>
      <c r="E3" s="1636"/>
      <c r="F3" s="1637"/>
      <c r="G3" s="1818"/>
      <c r="H3" s="3028" t="s">
        <v>50</v>
      </c>
      <c r="I3" s="3029"/>
      <c r="J3" s="3030"/>
      <c r="K3" s="3028" t="s">
        <v>51</v>
      </c>
      <c r="L3" s="3029"/>
      <c r="M3" s="3030"/>
      <c r="N3" s="1632"/>
      <c r="O3" s="1634"/>
    </row>
    <row r="4" spans="2:16" s="69" customFormat="1" ht="15.95" hidden="1" customHeight="1" thickBot="1">
      <c r="B4" s="1634"/>
      <c r="D4" s="1811"/>
      <c r="E4" s="1636"/>
      <c r="F4" s="1637"/>
      <c r="G4" s="1808">
        <v>1</v>
      </c>
      <c r="H4" s="1809">
        <v>2</v>
      </c>
      <c r="I4" s="1809">
        <v>3</v>
      </c>
      <c r="J4" s="1809">
        <v>4</v>
      </c>
      <c r="K4" s="1809">
        <v>5</v>
      </c>
      <c r="L4" s="1809">
        <v>6</v>
      </c>
      <c r="M4" s="1810">
        <v>7</v>
      </c>
      <c r="N4" s="1632"/>
      <c r="O4" s="1634"/>
    </row>
    <row r="5" spans="2:16" s="80" customFormat="1" ht="35.25" customHeight="1" thickBot="1">
      <c r="C5" s="1373" t="s">
        <v>1201</v>
      </c>
      <c r="D5" s="1373" t="s">
        <v>953</v>
      </c>
      <c r="E5" s="73" t="s">
        <v>127</v>
      </c>
      <c r="F5" s="1638" t="s">
        <v>316</v>
      </c>
      <c r="G5" s="1804">
        <v>2015</v>
      </c>
      <c r="H5" s="1805">
        <v>2016</v>
      </c>
      <c r="I5" s="1806">
        <v>2017</v>
      </c>
      <c r="J5" s="1807">
        <v>2018</v>
      </c>
      <c r="K5" s="1805">
        <v>2016</v>
      </c>
      <c r="L5" s="1806">
        <v>2017</v>
      </c>
      <c r="M5" s="1807">
        <v>2018</v>
      </c>
      <c r="N5" s="2424" t="s">
        <v>318</v>
      </c>
      <c r="O5" s="2425" t="s">
        <v>319</v>
      </c>
    </row>
    <row r="6" spans="2:16" ht="35.25" customHeight="1">
      <c r="B6" s="3025" t="s">
        <v>320</v>
      </c>
      <c r="C6" s="1813">
        <v>1</v>
      </c>
      <c r="D6" s="1813" t="s">
        <v>954</v>
      </c>
      <c r="E6" s="1639" t="s">
        <v>321</v>
      </c>
      <c r="F6" s="1640" t="s">
        <v>322</v>
      </c>
      <c r="G6" s="1641">
        <f>+G42+G43</f>
        <v>0</v>
      </c>
      <c r="H6" s="1642">
        <f t="shared" ref="H6:M6" si="0">+H42+H43</f>
        <v>0</v>
      </c>
      <c r="I6" s="1643">
        <f t="shared" si="0"/>
        <v>0</v>
      </c>
      <c r="J6" s="1644">
        <f t="shared" si="0"/>
        <v>0</v>
      </c>
      <c r="K6" s="1645">
        <f t="shared" si="0"/>
        <v>0</v>
      </c>
      <c r="L6" s="1643">
        <f t="shared" si="0"/>
        <v>0</v>
      </c>
      <c r="M6" s="1641">
        <f t="shared" si="0"/>
        <v>0</v>
      </c>
      <c r="N6" s="1646" t="s">
        <v>323</v>
      </c>
      <c r="O6" s="1647" t="s">
        <v>324</v>
      </c>
      <c r="P6" s="84"/>
    </row>
    <row r="7" spans="2:16" ht="35.25" customHeight="1">
      <c r="B7" s="3026"/>
      <c r="C7" s="1813">
        <v>2</v>
      </c>
      <c r="D7" s="1813" t="s">
        <v>954</v>
      </c>
      <c r="E7" s="1639" t="s">
        <v>325</v>
      </c>
      <c r="F7" s="1648" t="s">
        <v>326</v>
      </c>
      <c r="G7" s="1649">
        <f>+G8+G10+G11+G14+G15+G16+G17+G18+G19+G20+G21+G22+G23+G24+G26+G27+G28+G29+G30</f>
        <v>0</v>
      </c>
      <c r="H7" s="1650">
        <f t="shared" ref="H7:M7" si="1">+H8+H10+H11+H14+H15+H16+H17+H18+H19+H20+H21+H22+H23+H24+H26+H27+H28+H29+H30</f>
        <v>0</v>
      </c>
      <c r="I7" s="1651">
        <f t="shared" si="1"/>
        <v>0</v>
      </c>
      <c r="J7" s="1652">
        <f t="shared" si="1"/>
        <v>0</v>
      </c>
      <c r="K7" s="1653">
        <f t="shared" si="1"/>
        <v>0</v>
      </c>
      <c r="L7" s="1651">
        <f t="shared" si="1"/>
        <v>0</v>
      </c>
      <c r="M7" s="1652">
        <f t="shared" si="1"/>
        <v>0</v>
      </c>
      <c r="N7" s="1654" t="s">
        <v>327</v>
      </c>
      <c r="O7" s="1655" t="s">
        <v>328</v>
      </c>
    </row>
    <row r="8" spans="2:16" ht="35.25" customHeight="1">
      <c r="B8" s="3026"/>
      <c r="C8" s="1813">
        <v>3</v>
      </c>
      <c r="D8" s="1813" t="s">
        <v>953</v>
      </c>
      <c r="E8" s="1656" t="s">
        <v>329</v>
      </c>
      <c r="F8" s="1657" t="s">
        <v>330</v>
      </c>
      <c r="G8" s="1658"/>
      <c r="H8" s="1659"/>
      <c r="I8" s="1660"/>
      <c r="J8" s="1661"/>
      <c r="K8" s="1662"/>
      <c r="L8" s="1660"/>
      <c r="M8" s="1658"/>
      <c r="N8" s="1663" t="s">
        <v>331</v>
      </c>
      <c r="O8" s="1668" t="s">
        <v>332</v>
      </c>
    </row>
    <row r="9" spans="2:16" ht="35.25" customHeight="1">
      <c r="B9" s="3026"/>
      <c r="C9" s="1813">
        <v>4</v>
      </c>
      <c r="D9" s="1813" t="s">
        <v>954</v>
      </c>
      <c r="E9" s="1656" t="s">
        <v>333</v>
      </c>
      <c r="F9" s="1657" t="s">
        <v>334</v>
      </c>
      <c r="G9" s="1664"/>
      <c r="H9" s="1659"/>
      <c r="I9" s="1665"/>
      <c r="J9" s="1666"/>
      <c r="K9" s="1662"/>
      <c r="L9" s="1665"/>
      <c r="M9" s="1664"/>
      <c r="N9" s="1667" t="s">
        <v>335</v>
      </c>
      <c r="O9" s="1668" t="s">
        <v>335</v>
      </c>
    </row>
    <row r="10" spans="2:16" ht="35.25" customHeight="1">
      <c r="B10" s="3026"/>
      <c r="C10" s="1813">
        <v>5</v>
      </c>
      <c r="D10" s="1813" t="s">
        <v>953</v>
      </c>
      <c r="E10" s="1656" t="s">
        <v>336</v>
      </c>
      <c r="F10" s="1657" t="s">
        <v>337</v>
      </c>
      <c r="G10" s="1658"/>
      <c r="H10" s="1669">
        <f>+'CSV_P&amp;L'!I67-'CSV_P&amp;L'!I68</f>
        <v>0</v>
      </c>
      <c r="I10" s="1670">
        <f>+'CSV_P&amp;L'!J67-'CSV_P&amp;L'!J68</f>
        <v>0</v>
      </c>
      <c r="J10" s="1671">
        <f>+'CSV_P&amp;L'!K67-'CSV_P&amp;L'!K68</f>
        <v>0</v>
      </c>
      <c r="K10" s="1669">
        <f>+'CSV_P&amp;L'!L67-'CSV_P&amp;L'!L68</f>
        <v>0</v>
      </c>
      <c r="L10" s="1670">
        <f>+'CSV_P&amp;L'!M67-'CSV_P&amp;L'!M68</f>
        <v>0</v>
      </c>
      <c r="M10" s="1671">
        <f>+'CSV_P&amp;L'!N67-'CSV_P&amp;L'!N68</f>
        <v>0</v>
      </c>
      <c r="N10" s="1663" t="s">
        <v>338</v>
      </c>
      <c r="O10" s="1668" t="s">
        <v>339</v>
      </c>
    </row>
    <row r="11" spans="2:16" ht="35.25" customHeight="1">
      <c r="B11" s="3026"/>
      <c r="C11" s="1813">
        <v>6</v>
      </c>
      <c r="D11" s="1813" t="s">
        <v>953</v>
      </c>
      <c r="E11" s="1656" t="s">
        <v>340</v>
      </c>
      <c r="F11" s="1657" t="s">
        <v>341</v>
      </c>
      <c r="G11" s="1658"/>
      <c r="H11" s="1659"/>
      <c r="I11" s="1665"/>
      <c r="J11" s="1661"/>
      <c r="K11" s="1662"/>
      <c r="L11" s="1660"/>
      <c r="M11" s="1658"/>
      <c r="N11" s="1672" t="s">
        <v>342</v>
      </c>
      <c r="O11" s="1668" t="s">
        <v>343</v>
      </c>
    </row>
    <row r="12" spans="2:16" ht="35.25" customHeight="1">
      <c r="B12" s="3026"/>
      <c r="C12" s="1813">
        <v>7</v>
      </c>
      <c r="D12" s="1813" t="s">
        <v>954</v>
      </c>
      <c r="E12" s="1656" t="s">
        <v>344</v>
      </c>
      <c r="F12" s="1657" t="s">
        <v>345</v>
      </c>
      <c r="G12" s="1658"/>
      <c r="H12" s="1669">
        <f>+G12</f>
        <v>0</v>
      </c>
      <c r="I12" s="1670">
        <f>+G12</f>
        <v>0</v>
      </c>
      <c r="J12" s="1671">
        <f>+G12</f>
        <v>0</v>
      </c>
      <c r="K12" s="1669">
        <f>G12+CSV_MR_SUM!H38</f>
        <v>0</v>
      </c>
      <c r="L12" s="1670">
        <f>+K12</f>
        <v>0</v>
      </c>
      <c r="M12" s="1671">
        <f>+L12</f>
        <v>0</v>
      </c>
      <c r="N12" s="1667" t="s">
        <v>335</v>
      </c>
      <c r="O12" s="1668" t="s">
        <v>335</v>
      </c>
    </row>
    <row r="13" spans="2:16" ht="35.25" customHeight="1">
      <c r="B13" s="3026"/>
      <c r="C13" s="1813">
        <v>8</v>
      </c>
      <c r="D13" s="1813" t="s">
        <v>954</v>
      </c>
      <c r="E13" s="1656" t="s">
        <v>346</v>
      </c>
      <c r="F13" s="1657" t="s">
        <v>347</v>
      </c>
      <c r="G13" s="1658"/>
      <c r="H13" s="1659"/>
      <c r="I13" s="1660"/>
      <c r="J13" s="1661"/>
      <c r="K13" s="1662"/>
      <c r="L13" s="1660"/>
      <c r="M13" s="1661"/>
      <c r="N13" s="1667" t="s">
        <v>335</v>
      </c>
      <c r="O13" s="1668" t="s">
        <v>335</v>
      </c>
    </row>
    <row r="14" spans="2:16" ht="35.25" customHeight="1">
      <c r="B14" s="3026"/>
      <c r="C14" s="1813">
        <v>9</v>
      </c>
      <c r="D14" s="1813" t="s">
        <v>953</v>
      </c>
      <c r="E14" s="1656" t="s">
        <v>348</v>
      </c>
      <c r="F14" s="1657" t="s">
        <v>349</v>
      </c>
      <c r="G14" s="1658"/>
      <c r="H14" s="1659"/>
      <c r="I14" s="1660"/>
      <c r="J14" s="1661"/>
      <c r="K14" s="1662"/>
      <c r="L14" s="1660"/>
      <c r="M14" s="1658"/>
      <c r="N14" s="1663" t="s">
        <v>350</v>
      </c>
      <c r="O14" s="1668" t="s">
        <v>351</v>
      </c>
    </row>
    <row r="15" spans="2:16" ht="35.25" customHeight="1">
      <c r="B15" s="3026"/>
      <c r="C15" s="1813">
        <v>10</v>
      </c>
      <c r="D15" s="1813" t="s">
        <v>953</v>
      </c>
      <c r="E15" s="1656" t="s">
        <v>352</v>
      </c>
      <c r="F15" s="1657" t="s">
        <v>353</v>
      </c>
      <c r="G15" s="1664"/>
      <c r="H15" s="1659"/>
      <c r="I15" s="1665"/>
      <c r="J15" s="1666"/>
      <c r="K15" s="1662"/>
      <c r="L15" s="1665"/>
      <c r="M15" s="1664"/>
      <c r="N15" s="1673" t="s">
        <v>354</v>
      </c>
      <c r="O15" s="2401" t="s">
        <v>355</v>
      </c>
    </row>
    <row r="16" spans="2:16" ht="35.25" customHeight="1">
      <c r="B16" s="3026"/>
      <c r="C16" s="1813">
        <v>11</v>
      </c>
      <c r="D16" s="1813" t="s">
        <v>953</v>
      </c>
      <c r="E16" s="1656" t="s">
        <v>356</v>
      </c>
      <c r="F16" s="1657" t="s">
        <v>357</v>
      </c>
      <c r="G16" s="1674"/>
      <c r="H16" s="1659"/>
      <c r="I16" s="1675"/>
      <c r="J16" s="1676"/>
      <c r="K16" s="1662"/>
      <c r="L16" s="1675"/>
      <c r="M16" s="1674"/>
      <c r="N16" s="1654" t="s">
        <v>358</v>
      </c>
      <c r="O16" s="1655" t="s">
        <v>359</v>
      </c>
    </row>
    <row r="17" spans="2:15" ht="35.25" customHeight="1">
      <c r="B17" s="3026"/>
      <c r="C17" s="1813">
        <v>12</v>
      </c>
      <c r="D17" s="1813" t="s">
        <v>953</v>
      </c>
      <c r="E17" s="1656" t="s">
        <v>360</v>
      </c>
      <c r="F17" s="1657" t="s">
        <v>475</v>
      </c>
      <c r="G17" s="1664"/>
      <c r="H17" s="1659"/>
      <c r="I17" s="1665"/>
      <c r="J17" s="1666"/>
      <c r="K17" s="1662"/>
      <c r="L17" s="1665"/>
      <c r="M17" s="1664"/>
      <c r="N17" s="1663" t="s">
        <v>361</v>
      </c>
      <c r="O17" s="1668" t="s">
        <v>362</v>
      </c>
    </row>
    <row r="18" spans="2:15" ht="35.25" customHeight="1">
      <c r="B18" s="3026"/>
      <c r="C18" s="1813">
        <v>13</v>
      </c>
      <c r="D18" s="1813" t="s">
        <v>953</v>
      </c>
      <c r="E18" s="1656" t="s">
        <v>363</v>
      </c>
      <c r="F18" s="1657" t="s">
        <v>365</v>
      </c>
      <c r="G18" s="1664"/>
      <c r="H18" s="1659"/>
      <c r="I18" s="1665"/>
      <c r="J18" s="1666"/>
      <c r="K18" s="1662"/>
      <c r="L18" s="1665"/>
      <c r="M18" s="1664"/>
      <c r="N18" s="1677" t="s">
        <v>366</v>
      </c>
      <c r="O18" s="1655" t="s">
        <v>367</v>
      </c>
    </row>
    <row r="19" spans="2:15" ht="37.5" customHeight="1">
      <c r="B19" s="3026"/>
      <c r="C19" s="1813">
        <v>14</v>
      </c>
      <c r="D19" s="1813" t="s">
        <v>953</v>
      </c>
      <c r="E19" s="1656" t="s">
        <v>364</v>
      </c>
      <c r="F19" s="1657" t="s">
        <v>369</v>
      </c>
      <c r="G19" s="1664"/>
      <c r="H19" s="1659"/>
      <c r="I19" s="1665"/>
      <c r="J19" s="1666"/>
      <c r="K19" s="1662"/>
      <c r="L19" s="1665"/>
      <c r="M19" s="1664"/>
      <c r="N19" s="1654" t="s">
        <v>370</v>
      </c>
      <c r="O19" s="1655" t="s">
        <v>371</v>
      </c>
    </row>
    <row r="20" spans="2:15" ht="35.25" customHeight="1">
      <c r="B20" s="3026"/>
      <c r="C20" s="1813">
        <v>15</v>
      </c>
      <c r="D20" s="1813" t="s">
        <v>953</v>
      </c>
      <c r="E20" s="1656" t="s">
        <v>368</v>
      </c>
      <c r="F20" s="1657" t="s">
        <v>373</v>
      </c>
      <c r="G20" s="1678">
        <f>+CSV_REA_IRB!J35+CSV_REA_IRB!K35</f>
        <v>0</v>
      </c>
      <c r="H20" s="1669">
        <f>+CSV_REA_IRB!L35+CSV_REA_IRB!M35</f>
        <v>0</v>
      </c>
      <c r="I20" s="1679">
        <f>+CSV_REA_IRB!N35+CSV_REA_IRB!O35</f>
        <v>0</v>
      </c>
      <c r="J20" s="1680">
        <f>+CSV_REA_IRB!P35+CSV_REA_IRB!Q35</f>
        <v>0</v>
      </c>
      <c r="K20" s="1681">
        <f>+CSV_REA_IRB!R35+CSV_REA_IRB!S35</f>
        <v>0</v>
      </c>
      <c r="L20" s="1679">
        <f>+CSV_REA_IRB!T35+CSV_REA_IRB!U35</f>
        <v>0</v>
      </c>
      <c r="M20" s="1678">
        <f>+CSV_REA_IRB!V35+CSV_REA_IRB!W35</f>
        <v>0</v>
      </c>
      <c r="N20" s="1654" t="s">
        <v>374</v>
      </c>
      <c r="O20" s="1655" t="s">
        <v>375</v>
      </c>
    </row>
    <row r="21" spans="2:15" ht="35.25" customHeight="1">
      <c r="B21" s="3026"/>
      <c r="C21" s="1813">
        <v>16</v>
      </c>
      <c r="D21" s="1813" t="s">
        <v>953</v>
      </c>
      <c r="E21" s="1656" t="s">
        <v>372</v>
      </c>
      <c r="F21" s="1657" t="s">
        <v>377</v>
      </c>
      <c r="G21" s="1664"/>
      <c r="H21" s="1659"/>
      <c r="I21" s="1665"/>
      <c r="J21" s="1666"/>
      <c r="K21" s="1662"/>
      <c r="L21" s="1665"/>
      <c r="M21" s="1664"/>
      <c r="N21" s="1654" t="s">
        <v>378</v>
      </c>
      <c r="O21" s="1655" t="s">
        <v>379</v>
      </c>
    </row>
    <row r="22" spans="2:15" ht="35.25" customHeight="1">
      <c r="B22" s="3026"/>
      <c r="C22" s="1813">
        <v>17</v>
      </c>
      <c r="D22" s="1813" t="s">
        <v>953</v>
      </c>
      <c r="E22" s="1656" t="s">
        <v>376</v>
      </c>
      <c r="F22" s="1657" t="s">
        <v>381</v>
      </c>
      <c r="G22" s="1664"/>
      <c r="H22" s="1659"/>
      <c r="I22" s="1665"/>
      <c r="J22" s="1666"/>
      <c r="K22" s="1662"/>
      <c r="L22" s="1665"/>
      <c r="M22" s="1664"/>
      <c r="N22" s="1654" t="s">
        <v>382</v>
      </c>
      <c r="O22" s="1655" t="s">
        <v>383</v>
      </c>
    </row>
    <row r="23" spans="2:15" ht="66" customHeight="1">
      <c r="B23" s="3026"/>
      <c r="C23" s="1813">
        <v>18</v>
      </c>
      <c r="D23" s="1813" t="s">
        <v>953</v>
      </c>
      <c r="E23" s="1656" t="s">
        <v>380</v>
      </c>
      <c r="F23" s="1657" t="s">
        <v>385</v>
      </c>
      <c r="G23" s="1664"/>
      <c r="H23" s="1659"/>
      <c r="I23" s="1665"/>
      <c r="J23" s="1666"/>
      <c r="K23" s="1662"/>
      <c r="L23" s="1665"/>
      <c r="M23" s="1664"/>
      <c r="N23" s="1654" t="s">
        <v>386</v>
      </c>
      <c r="O23" s="1655" t="s">
        <v>387</v>
      </c>
    </row>
    <row r="24" spans="2:15" ht="45" customHeight="1">
      <c r="B24" s="3026"/>
      <c r="C24" s="1813">
        <v>19</v>
      </c>
      <c r="D24" s="1813" t="s">
        <v>953</v>
      </c>
      <c r="E24" s="1656" t="s">
        <v>384</v>
      </c>
      <c r="F24" s="1657" t="s">
        <v>389</v>
      </c>
      <c r="G24" s="1664"/>
      <c r="H24" s="1659"/>
      <c r="I24" s="1665"/>
      <c r="J24" s="1666"/>
      <c r="K24" s="1662"/>
      <c r="L24" s="1665"/>
      <c r="M24" s="1664"/>
      <c r="N24" s="1677" t="s">
        <v>390</v>
      </c>
      <c r="O24" s="1655" t="s">
        <v>391</v>
      </c>
    </row>
    <row r="25" spans="2:15" ht="52.5" customHeight="1">
      <c r="B25" s="3026"/>
      <c r="C25" s="1813">
        <v>20</v>
      </c>
      <c r="D25" s="1813"/>
      <c r="E25" s="1656" t="s">
        <v>469</v>
      </c>
      <c r="F25" s="1657" t="s">
        <v>392</v>
      </c>
      <c r="G25" s="1664"/>
      <c r="H25" s="1659"/>
      <c r="I25" s="1665"/>
      <c r="J25" s="1666"/>
      <c r="K25" s="1662"/>
      <c r="L25" s="1665"/>
      <c r="M25" s="1664"/>
      <c r="N25" s="1654" t="s">
        <v>706</v>
      </c>
      <c r="O25" s="1655" t="s">
        <v>393</v>
      </c>
    </row>
    <row r="26" spans="2:15" ht="57" customHeight="1">
      <c r="B26" s="3026"/>
      <c r="C26" s="1813">
        <v>21</v>
      </c>
      <c r="D26" s="1813" t="s">
        <v>953</v>
      </c>
      <c r="E26" s="1656" t="s">
        <v>388</v>
      </c>
      <c r="F26" s="1657" t="s">
        <v>395</v>
      </c>
      <c r="G26" s="1664"/>
      <c r="H26" s="1659"/>
      <c r="I26" s="1665"/>
      <c r="J26" s="1666"/>
      <c r="K26" s="1662"/>
      <c r="L26" s="1665"/>
      <c r="M26" s="1664"/>
      <c r="N26" s="1654" t="s">
        <v>396</v>
      </c>
      <c r="O26" s="1655" t="s">
        <v>397</v>
      </c>
    </row>
    <row r="27" spans="2:15" ht="60.75" customHeight="1">
      <c r="B27" s="3026"/>
      <c r="C27" s="1813">
        <v>22</v>
      </c>
      <c r="D27" s="1813" t="s">
        <v>953</v>
      </c>
      <c r="E27" s="1656" t="s">
        <v>394</v>
      </c>
      <c r="F27" s="1657" t="s">
        <v>399</v>
      </c>
      <c r="G27" s="1664"/>
      <c r="H27" s="1659"/>
      <c r="I27" s="1665"/>
      <c r="J27" s="1666"/>
      <c r="K27" s="1662"/>
      <c r="L27" s="1665"/>
      <c r="M27" s="1664"/>
      <c r="N27" s="1654" t="s">
        <v>400</v>
      </c>
      <c r="O27" s="1655" t="s">
        <v>401</v>
      </c>
    </row>
    <row r="28" spans="2:15" ht="35.25" customHeight="1">
      <c r="B28" s="3026"/>
      <c r="C28" s="1813">
        <v>23</v>
      </c>
      <c r="D28" s="1813" t="s">
        <v>953</v>
      </c>
      <c r="E28" s="1656" t="s">
        <v>398</v>
      </c>
      <c r="F28" s="1657" t="s">
        <v>403</v>
      </c>
      <c r="G28" s="1664"/>
      <c r="H28" s="1659"/>
      <c r="I28" s="1665"/>
      <c r="J28" s="1666"/>
      <c r="K28" s="1662"/>
      <c r="L28" s="1665"/>
      <c r="M28" s="1664"/>
      <c r="N28" s="1654" t="s">
        <v>404</v>
      </c>
      <c r="O28" s="1655" t="s">
        <v>405</v>
      </c>
    </row>
    <row r="29" spans="2:15" ht="35.25" customHeight="1">
      <c r="B29" s="3026"/>
      <c r="C29" s="1813">
        <v>24</v>
      </c>
      <c r="D29" s="1813" t="s">
        <v>953</v>
      </c>
      <c r="E29" s="1656" t="s">
        <v>402</v>
      </c>
      <c r="F29" s="1657" t="s">
        <v>407</v>
      </c>
      <c r="G29" s="1664"/>
      <c r="H29" s="1659"/>
      <c r="I29" s="1665"/>
      <c r="J29" s="1666"/>
      <c r="K29" s="1662"/>
      <c r="L29" s="1665"/>
      <c r="M29" s="1664"/>
      <c r="N29" s="1654" t="s">
        <v>408</v>
      </c>
      <c r="O29" s="1655" t="s">
        <v>409</v>
      </c>
    </row>
    <row r="30" spans="2:15" s="99" customFormat="1" ht="35.25" customHeight="1">
      <c r="B30" s="3026"/>
      <c r="C30" s="1813">
        <v>25</v>
      </c>
      <c r="D30" s="1814" t="s">
        <v>954</v>
      </c>
      <c r="E30" s="1656" t="s">
        <v>406</v>
      </c>
      <c r="F30" s="1657" t="s">
        <v>410</v>
      </c>
      <c r="G30" s="1678">
        <f>+G31+G32+G33+G34+G35</f>
        <v>0</v>
      </c>
      <c r="H30" s="1682">
        <f t="shared" ref="H30:M30" si="2">+H31+H32+H33+H34+H35</f>
        <v>0</v>
      </c>
      <c r="I30" s="1679">
        <f t="shared" si="2"/>
        <v>0</v>
      </c>
      <c r="J30" s="1680">
        <f t="shared" si="2"/>
        <v>0</v>
      </c>
      <c r="K30" s="1683">
        <f t="shared" si="2"/>
        <v>0</v>
      </c>
      <c r="L30" s="1679">
        <f t="shared" si="2"/>
        <v>0</v>
      </c>
      <c r="M30" s="1678">
        <f t="shared" si="2"/>
        <v>0</v>
      </c>
      <c r="N30" s="1654" t="s">
        <v>705</v>
      </c>
      <c r="O30" s="1668" t="s">
        <v>335</v>
      </c>
    </row>
    <row r="31" spans="2:15" s="97" customFormat="1" ht="35.25" customHeight="1">
      <c r="B31" s="3026"/>
      <c r="C31" s="1813">
        <v>26</v>
      </c>
      <c r="D31" s="1813" t="s">
        <v>953</v>
      </c>
      <c r="E31" s="1656" t="s">
        <v>726</v>
      </c>
      <c r="F31" s="1684" t="s">
        <v>411</v>
      </c>
      <c r="G31" s="1664"/>
      <c r="H31" s="1685"/>
      <c r="I31" s="1665"/>
      <c r="J31" s="1666"/>
      <c r="K31" s="1686"/>
      <c r="L31" s="1665"/>
      <c r="M31" s="1664"/>
      <c r="N31" s="1687" t="s">
        <v>412</v>
      </c>
      <c r="O31" s="2401" t="s">
        <v>413</v>
      </c>
    </row>
    <row r="32" spans="2:15" ht="35.25" customHeight="1">
      <c r="B32" s="3026"/>
      <c r="C32" s="1813">
        <v>27</v>
      </c>
      <c r="D32" s="1813" t="s">
        <v>953</v>
      </c>
      <c r="E32" s="1656" t="s">
        <v>727</v>
      </c>
      <c r="F32" s="1684" t="s">
        <v>414</v>
      </c>
      <c r="G32" s="1658"/>
      <c r="H32" s="1659"/>
      <c r="I32" s="1660"/>
      <c r="J32" s="1661"/>
      <c r="K32" s="1662"/>
      <c r="L32" s="1660"/>
      <c r="M32" s="1658"/>
      <c r="N32" s="1654" t="s">
        <v>415</v>
      </c>
      <c r="O32" s="1655" t="s">
        <v>416</v>
      </c>
    </row>
    <row r="33" spans="2:15" ht="35.25" customHeight="1">
      <c r="B33" s="3026"/>
      <c r="C33" s="1813">
        <v>28</v>
      </c>
      <c r="D33" s="1813" t="s">
        <v>953</v>
      </c>
      <c r="E33" s="1656" t="s">
        <v>728</v>
      </c>
      <c r="F33" s="1688" t="s">
        <v>471</v>
      </c>
      <c r="G33" s="1666"/>
      <c r="H33" s="1686"/>
      <c r="I33" s="1665"/>
      <c r="J33" s="1666"/>
      <c r="K33" s="1686"/>
      <c r="L33" s="1665"/>
      <c r="M33" s="1666"/>
      <c r="N33" s="1667" t="s">
        <v>335</v>
      </c>
      <c r="O33" s="1655" t="s">
        <v>1492</v>
      </c>
    </row>
    <row r="34" spans="2:15" ht="35.25" customHeight="1">
      <c r="B34" s="3026"/>
      <c r="C34" s="1813">
        <v>29</v>
      </c>
      <c r="D34" s="1813" t="s">
        <v>953</v>
      </c>
      <c r="E34" s="1656" t="s">
        <v>729</v>
      </c>
      <c r="F34" s="1688" t="s">
        <v>707</v>
      </c>
      <c r="G34" s="1661"/>
      <c r="H34" s="1689"/>
      <c r="I34" s="1690"/>
      <c r="J34" s="1661"/>
      <c r="K34" s="1689"/>
      <c r="L34" s="1690"/>
      <c r="M34" s="1661"/>
      <c r="N34" s="1667" t="s">
        <v>335</v>
      </c>
      <c r="O34" s="2401"/>
    </row>
    <row r="35" spans="2:15" ht="35.25" customHeight="1">
      <c r="B35" s="3026"/>
      <c r="C35" s="1813">
        <v>30</v>
      </c>
      <c r="D35" s="1813" t="s">
        <v>953</v>
      </c>
      <c r="E35" s="1656" t="s">
        <v>730</v>
      </c>
      <c r="F35" s="1688" t="s">
        <v>470</v>
      </c>
      <c r="G35" s="1666"/>
      <c r="H35" s="1686"/>
      <c r="I35" s="1665"/>
      <c r="J35" s="1666"/>
      <c r="K35" s="1686"/>
      <c r="L35" s="1665"/>
      <c r="M35" s="1666"/>
      <c r="N35" s="1691" t="s">
        <v>335</v>
      </c>
      <c r="O35" s="1655" t="s">
        <v>417</v>
      </c>
    </row>
    <row r="36" spans="2:15" ht="35.25" customHeight="1">
      <c r="B36" s="3026"/>
      <c r="C36" s="1813">
        <v>31</v>
      </c>
      <c r="D36" s="1813"/>
      <c r="E36" s="1656" t="s">
        <v>731</v>
      </c>
      <c r="F36" s="1692" t="s">
        <v>710</v>
      </c>
      <c r="G36" s="1666"/>
      <c r="H36" s="1686"/>
      <c r="I36" s="1665"/>
      <c r="J36" s="1666"/>
      <c r="K36" s="1686"/>
      <c r="L36" s="1665"/>
      <c r="M36" s="1666"/>
      <c r="N36" s="1693" t="s">
        <v>708</v>
      </c>
      <c r="O36" s="1655"/>
    </row>
    <row r="37" spans="2:15" ht="35.25" customHeight="1" thickBot="1">
      <c r="B37" s="3026"/>
      <c r="C37" s="1813">
        <v>32</v>
      </c>
      <c r="D37" s="1813"/>
      <c r="E37" s="1656" t="s">
        <v>732</v>
      </c>
      <c r="F37" s="1694" t="s">
        <v>711</v>
      </c>
      <c r="G37" s="1695"/>
      <c r="H37" s="1689"/>
      <c r="I37" s="1690"/>
      <c r="J37" s="1695"/>
      <c r="K37" s="1689"/>
      <c r="L37" s="1690"/>
      <c r="M37" s="1695"/>
      <c r="N37" s="1696" t="s">
        <v>709</v>
      </c>
      <c r="O37" s="2402"/>
    </row>
    <row r="38" spans="2:15" ht="35.25" customHeight="1">
      <c r="B38" s="3026"/>
      <c r="C38" s="1813">
        <v>33</v>
      </c>
      <c r="D38" s="1813" t="s">
        <v>954</v>
      </c>
      <c r="E38" s="1697" t="s">
        <v>418</v>
      </c>
      <c r="F38" s="1698" t="s">
        <v>419</v>
      </c>
      <c r="G38" s="1699">
        <f>+G39+G40+G41</f>
        <v>0</v>
      </c>
      <c r="H38" s="1700">
        <f t="shared" ref="H38:M38" si="3">+H39+H40+H41</f>
        <v>0</v>
      </c>
      <c r="I38" s="1701">
        <f t="shared" si="3"/>
        <v>0</v>
      </c>
      <c r="J38" s="1699">
        <f t="shared" si="3"/>
        <v>0</v>
      </c>
      <c r="K38" s="1702">
        <f t="shared" si="3"/>
        <v>0</v>
      </c>
      <c r="L38" s="1702">
        <f t="shared" si="3"/>
        <v>0</v>
      </c>
      <c r="M38" s="1699">
        <f t="shared" si="3"/>
        <v>0</v>
      </c>
      <c r="N38" s="1703" t="s">
        <v>420</v>
      </c>
      <c r="O38" s="2400" t="s">
        <v>421</v>
      </c>
    </row>
    <row r="39" spans="2:15" ht="35.25" customHeight="1">
      <c r="B39" s="3026"/>
      <c r="C39" s="1813">
        <v>34</v>
      </c>
      <c r="D39" s="1813" t="s">
        <v>953</v>
      </c>
      <c r="E39" s="1656" t="s">
        <v>422</v>
      </c>
      <c r="F39" s="1688" t="s">
        <v>714</v>
      </c>
      <c r="G39" s="1666"/>
      <c r="H39" s="1704"/>
      <c r="I39" s="1705"/>
      <c r="J39" s="1666"/>
      <c r="K39" s="1665"/>
      <c r="L39" s="1665"/>
      <c r="M39" s="1666"/>
      <c r="N39" s="1706" t="s">
        <v>717</v>
      </c>
      <c r="O39" s="2403"/>
    </row>
    <row r="40" spans="2:15" ht="35.25" customHeight="1">
      <c r="B40" s="3026"/>
      <c r="C40" s="1813">
        <v>35</v>
      </c>
      <c r="D40" s="1813" t="s">
        <v>953</v>
      </c>
      <c r="E40" s="1656" t="s">
        <v>472</v>
      </c>
      <c r="F40" s="1707" t="s">
        <v>715</v>
      </c>
      <c r="G40" s="1666"/>
      <c r="H40" s="1704"/>
      <c r="I40" s="1705"/>
      <c r="J40" s="1666"/>
      <c r="K40" s="1665"/>
      <c r="L40" s="1665"/>
      <c r="M40" s="1666"/>
      <c r="N40" s="1654" t="s">
        <v>1198</v>
      </c>
      <c r="O40" s="2404"/>
    </row>
    <row r="41" spans="2:15" ht="35.25" customHeight="1" thickBot="1">
      <c r="B41" s="3026"/>
      <c r="C41" s="1813">
        <v>36</v>
      </c>
      <c r="D41" s="1813" t="s">
        <v>953</v>
      </c>
      <c r="E41" s="1708" t="s">
        <v>712</v>
      </c>
      <c r="F41" s="1709" t="s">
        <v>713</v>
      </c>
      <c r="G41" s="1710"/>
      <c r="H41" s="1711"/>
      <c r="I41" s="1712"/>
      <c r="J41" s="1710"/>
      <c r="K41" s="1713"/>
      <c r="L41" s="1713"/>
      <c r="M41" s="1710"/>
      <c r="N41" s="1714" t="s">
        <v>716</v>
      </c>
      <c r="O41" s="2405"/>
    </row>
    <row r="42" spans="2:15" ht="35.25" customHeight="1" thickBot="1">
      <c r="B42" s="3026"/>
      <c r="C42" s="1813">
        <v>37</v>
      </c>
      <c r="D42" s="1813" t="s">
        <v>954</v>
      </c>
      <c r="E42" s="1715" t="s">
        <v>423</v>
      </c>
      <c r="F42" s="1716" t="s">
        <v>424</v>
      </c>
      <c r="G42" s="1717">
        <f>+G7+G38</f>
        <v>0</v>
      </c>
      <c r="H42" s="1718">
        <f t="shared" ref="H42:M42" si="4">+H7+H38</f>
        <v>0</v>
      </c>
      <c r="I42" s="1719">
        <f t="shared" si="4"/>
        <v>0</v>
      </c>
      <c r="J42" s="1717">
        <f t="shared" si="4"/>
        <v>0</v>
      </c>
      <c r="K42" s="1720">
        <f t="shared" si="4"/>
        <v>0</v>
      </c>
      <c r="L42" s="1720">
        <f t="shared" si="4"/>
        <v>0</v>
      </c>
      <c r="M42" s="1717">
        <f t="shared" si="4"/>
        <v>0</v>
      </c>
      <c r="N42" s="1721" t="s">
        <v>425</v>
      </c>
      <c r="O42" s="2406" t="s">
        <v>426</v>
      </c>
    </row>
    <row r="43" spans="2:15" ht="35.25" customHeight="1">
      <c r="B43" s="3026"/>
      <c r="C43" s="1813">
        <v>38</v>
      </c>
      <c r="D43" s="1813" t="s">
        <v>954</v>
      </c>
      <c r="E43" s="1697" t="s">
        <v>427</v>
      </c>
      <c r="F43" s="1698" t="s">
        <v>428</v>
      </c>
      <c r="G43" s="1699">
        <f>+G44+G45+G46</f>
        <v>0</v>
      </c>
      <c r="H43" s="1700">
        <f t="shared" ref="H43:M43" si="5">+H44+H45+H46</f>
        <v>0</v>
      </c>
      <c r="I43" s="1701">
        <f t="shared" si="5"/>
        <v>0</v>
      </c>
      <c r="J43" s="1699">
        <f t="shared" si="5"/>
        <v>0</v>
      </c>
      <c r="K43" s="1702">
        <f t="shared" si="5"/>
        <v>0</v>
      </c>
      <c r="L43" s="1702">
        <f t="shared" si="5"/>
        <v>0</v>
      </c>
      <c r="M43" s="1699">
        <f t="shared" si="5"/>
        <v>0</v>
      </c>
      <c r="N43" s="1722" t="s">
        <v>429</v>
      </c>
      <c r="O43" s="2407" t="s">
        <v>430</v>
      </c>
    </row>
    <row r="44" spans="2:15" ht="35.25" customHeight="1">
      <c r="B44" s="3026"/>
      <c r="C44" s="1813">
        <v>39</v>
      </c>
      <c r="D44" s="1813" t="s">
        <v>953</v>
      </c>
      <c r="E44" s="1656" t="s">
        <v>473</v>
      </c>
      <c r="F44" s="1688" t="s">
        <v>721</v>
      </c>
      <c r="G44" s="1666"/>
      <c r="H44" s="1704"/>
      <c r="I44" s="1705"/>
      <c r="J44" s="1666"/>
      <c r="K44" s="1665"/>
      <c r="L44" s="1665"/>
      <c r="M44" s="1666"/>
      <c r="N44" s="1706" t="s">
        <v>724</v>
      </c>
      <c r="O44" s="2403"/>
    </row>
    <row r="45" spans="2:15" ht="35.25" customHeight="1">
      <c r="B45" s="3026"/>
      <c r="C45" s="1813">
        <v>40</v>
      </c>
      <c r="D45" s="1813" t="s">
        <v>953</v>
      </c>
      <c r="E45" s="1723" t="s">
        <v>474</v>
      </c>
      <c r="F45" s="1724" t="s">
        <v>722</v>
      </c>
      <c r="G45" s="1666"/>
      <c r="H45" s="1704"/>
      <c r="I45" s="1705"/>
      <c r="J45" s="1666"/>
      <c r="K45" s="1665"/>
      <c r="L45" s="1665"/>
      <c r="M45" s="1666"/>
      <c r="N45" s="1654" t="s">
        <v>1199</v>
      </c>
      <c r="O45" s="2404"/>
    </row>
    <row r="46" spans="2:15" ht="35.25" customHeight="1" thickBot="1">
      <c r="B46" s="3027"/>
      <c r="C46" s="1813">
        <v>41</v>
      </c>
      <c r="D46" s="1813" t="s">
        <v>953</v>
      </c>
      <c r="E46" s="1725" t="s">
        <v>719</v>
      </c>
      <c r="F46" s="1724" t="s">
        <v>720</v>
      </c>
      <c r="G46" s="1726"/>
      <c r="H46" s="1689"/>
      <c r="I46" s="1727"/>
      <c r="J46" s="1695"/>
      <c r="K46" s="1689"/>
      <c r="L46" s="1728"/>
      <c r="M46" s="1695"/>
      <c r="N46" s="1722" t="s">
        <v>723</v>
      </c>
      <c r="O46" s="2407"/>
    </row>
    <row r="47" spans="2:15" ht="57" customHeight="1" thickBot="1">
      <c r="B47" s="2399" t="s">
        <v>697</v>
      </c>
      <c r="C47" s="1813">
        <v>42</v>
      </c>
      <c r="D47" s="1813"/>
      <c r="E47" s="1729" t="s">
        <v>431</v>
      </c>
      <c r="F47" s="1730" t="s">
        <v>432</v>
      </c>
      <c r="G47" s="2453">
        <f>+CSV_REA_SUM!E20</f>
        <v>0</v>
      </c>
      <c r="H47" s="2454">
        <f>+CSV_REA_SUM!F20</f>
        <v>0</v>
      </c>
      <c r="I47" s="2455">
        <f>+CSV_REA_SUM!G20</f>
        <v>0</v>
      </c>
      <c r="J47" s="2456">
        <f>+CSV_REA_SUM!H20</f>
        <v>0</v>
      </c>
      <c r="K47" s="2457">
        <f>+CSV_REA_SUM!I20</f>
        <v>0</v>
      </c>
      <c r="L47" s="2458">
        <f>+CSV_REA_SUM!J20</f>
        <v>0</v>
      </c>
      <c r="M47" s="2456">
        <f>+CSV_REA_SUM!K20</f>
        <v>0</v>
      </c>
      <c r="N47" s="1731" t="s">
        <v>433</v>
      </c>
      <c r="O47" s="1732" t="s">
        <v>434</v>
      </c>
    </row>
    <row r="48" spans="2:15" s="99" customFormat="1" ht="36.75" customHeight="1">
      <c r="B48" s="3025" t="s">
        <v>698</v>
      </c>
      <c r="C48" s="1813">
        <v>43</v>
      </c>
      <c r="D48" s="1814"/>
      <c r="E48" s="1733" t="s">
        <v>435</v>
      </c>
      <c r="F48" s="1734" t="s">
        <v>436</v>
      </c>
      <c r="G48" s="1735">
        <f t="shared" ref="G48:M48" si="6">IF(ISERROR(+G7/G47),0,G7/G47)</f>
        <v>0</v>
      </c>
      <c r="H48" s="1736">
        <f t="shared" si="6"/>
        <v>0</v>
      </c>
      <c r="I48" s="1737">
        <f t="shared" si="6"/>
        <v>0</v>
      </c>
      <c r="J48" s="1738">
        <f t="shared" si="6"/>
        <v>0</v>
      </c>
      <c r="K48" s="1739">
        <f t="shared" si="6"/>
        <v>0</v>
      </c>
      <c r="L48" s="1737">
        <f t="shared" si="6"/>
        <v>0</v>
      </c>
      <c r="M48" s="1738">
        <f t="shared" si="6"/>
        <v>0</v>
      </c>
      <c r="N48" s="1740" t="s">
        <v>437</v>
      </c>
      <c r="O48" s="1741" t="s">
        <v>335</v>
      </c>
    </row>
    <row r="49" spans="2:15" ht="35.25" customHeight="1">
      <c r="B49" s="3026"/>
      <c r="C49" s="1813">
        <v>44</v>
      </c>
      <c r="D49" s="1813"/>
      <c r="E49" s="1742" t="s">
        <v>438</v>
      </c>
      <c r="F49" s="1648" t="s">
        <v>439</v>
      </c>
      <c r="G49" s="1743">
        <f t="shared" ref="G49:M49" si="7">IF(ISERROR(+G42/G47),0,G42/G47)</f>
        <v>0</v>
      </c>
      <c r="H49" s="1744">
        <f t="shared" si="7"/>
        <v>0</v>
      </c>
      <c r="I49" s="1745">
        <f t="shared" si="7"/>
        <v>0</v>
      </c>
      <c r="J49" s="1746">
        <f t="shared" si="7"/>
        <v>0</v>
      </c>
      <c r="K49" s="1747">
        <f t="shared" si="7"/>
        <v>0</v>
      </c>
      <c r="L49" s="1745">
        <f t="shared" si="7"/>
        <v>0</v>
      </c>
      <c r="M49" s="1746">
        <f t="shared" si="7"/>
        <v>0</v>
      </c>
      <c r="N49" s="1748" t="s">
        <v>440</v>
      </c>
      <c r="O49" s="1749" t="s">
        <v>335</v>
      </c>
    </row>
    <row r="50" spans="2:15" ht="35.25" customHeight="1" thickBot="1">
      <c r="B50" s="3031"/>
      <c r="C50" s="1813">
        <v>45</v>
      </c>
      <c r="D50" s="1813"/>
      <c r="E50" s="1733" t="s">
        <v>441</v>
      </c>
      <c r="F50" s="1750" t="s">
        <v>442</v>
      </c>
      <c r="G50" s="1751">
        <f t="shared" ref="G50:M50" si="8">IF(ISERROR(+G6/G47),0,G6/G47)</f>
        <v>0</v>
      </c>
      <c r="H50" s="1752">
        <f t="shared" si="8"/>
        <v>0</v>
      </c>
      <c r="I50" s="1753">
        <f t="shared" si="8"/>
        <v>0</v>
      </c>
      <c r="J50" s="1754">
        <f t="shared" si="8"/>
        <v>0</v>
      </c>
      <c r="K50" s="1755">
        <f t="shared" si="8"/>
        <v>0</v>
      </c>
      <c r="L50" s="1753">
        <f t="shared" si="8"/>
        <v>0</v>
      </c>
      <c r="M50" s="1754">
        <f t="shared" si="8"/>
        <v>0</v>
      </c>
      <c r="N50" s="1756" t="s">
        <v>443</v>
      </c>
      <c r="O50" s="1757" t="s">
        <v>335</v>
      </c>
    </row>
    <row r="51" spans="2:15" s="99" customFormat="1" ht="36.75" customHeight="1">
      <c r="B51" s="3025" t="s">
        <v>699</v>
      </c>
      <c r="C51" s="1813">
        <v>46</v>
      </c>
      <c r="D51" s="1814"/>
      <c r="E51" s="1733" t="s">
        <v>476</v>
      </c>
      <c r="F51" s="1734" t="s">
        <v>436</v>
      </c>
      <c r="G51" s="1735">
        <f t="shared" ref="G51:M51" si="9">IF(ISERROR((G7-G30)/G47),0,(G7-G30)/G47)</f>
        <v>0</v>
      </c>
      <c r="H51" s="1736">
        <f t="shared" si="9"/>
        <v>0</v>
      </c>
      <c r="I51" s="1737">
        <f t="shared" si="9"/>
        <v>0</v>
      </c>
      <c r="J51" s="1738">
        <f t="shared" si="9"/>
        <v>0</v>
      </c>
      <c r="K51" s="1739">
        <f t="shared" si="9"/>
        <v>0</v>
      </c>
      <c r="L51" s="1737">
        <f t="shared" si="9"/>
        <v>0</v>
      </c>
      <c r="M51" s="1738">
        <f t="shared" si="9"/>
        <v>0</v>
      </c>
      <c r="N51" s="1740"/>
      <c r="O51" s="1741"/>
    </row>
    <row r="52" spans="2:15" s="99" customFormat="1" ht="36.75" customHeight="1">
      <c r="B52" s="3026"/>
      <c r="C52" s="1813">
        <v>47</v>
      </c>
      <c r="D52" s="1814"/>
      <c r="E52" s="1742" t="s">
        <v>477</v>
      </c>
      <c r="F52" s="1648" t="s">
        <v>439</v>
      </c>
      <c r="G52" s="1743">
        <f t="shared" ref="G52:M52" si="10">IF(ISERROR((G42-G30-G41)/G47),0,(G42-G30-G41)/G47)</f>
        <v>0</v>
      </c>
      <c r="H52" s="1744">
        <f t="shared" si="10"/>
        <v>0</v>
      </c>
      <c r="I52" s="1745">
        <f t="shared" si="10"/>
        <v>0</v>
      </c>
      <c r="J52" s="1746">
        <f t="shared" si="10"/>
        <v>0</v>
      </c>
      <c r="K52" s="1747">
        <f t="shared" si="10"/>
        <v>0</v>
      </c>
      <c r="L52" s="1745">
        <f t="shared" si="10"/>
        <v>0</v>
      </c>
      <c r="M52" s="1746">
        <f t="shared" si="10"/>
        <v>0</v>
      </c>
      <c r="N52" s="1748"/>
      <c r="O52" s="1749"/>
    </row>
    <row r="53" spans="2:15" s="177" customFormat="1" ht="36.75" customHeight="1" thickBot="1">
      <c r="B53" s="3031"/>
      <c r="C53" s="1813">
        <v>48</v>
      </c>
      <c r="D53" s="1815"/>
      <c r="E53" s="1758" t="s">
        <v>478</v>
      </c>
      <c r="F53" s="1759" t="s">
        <v>442</v>
      </c>
      <c r="G53" s="1760">
        <f t="shared" ref="G53:M53" si="11">IF(ISERROR((G6-G30-G41-G46)/G47),0,(G6-G30-G41-G46)/G47)</f>
        <v>0</v>
      </c>
      <c r="H53" s="1761">
        <f t="shared" si="11"/>
        <v>0</v>
      </c>
      <c r="I53" s="1762">
        <f t="shared" si="11"/>
        <v>0</v>
      </c>
      <c r="J53" s="1763">
        <f t="shared" si="11"/>
        <v>0</v>
      </c>
      <c r="K53" s="1764">
        <f t="shared" si="11"/>
        <v>0</v>
      </c>
      <c r="L53" s="1762">
        <f t="shared" si="11"/>
        <v>0</v>
      </c>
      <c r="M53" s="1763">
        <f t="shared" si="11"/>
        <v>0</v>
      </c>
      <c r="N53" s="1765"/>
      <c r="O53" s="1766"/>
    </row>
    <row r="54" spans="2:15" s="99" customFormat="1" ht="48.75" customHeight="1">
      <c r="B54" s="3025" t="s">
        <v>444</v>
      </c>
      <c r="C54" s="1813">
        <v>49</v>
      </c>
      <c r="D54" s="1814"/>
      <c r="E54" s="1767" t="s">
        <v>445</v>
      </c>
      <c r="F54" s="1768" t="s">
        <v>479</v>
      </c>
      <c r="G54" s="1769"/>
      <c r="H54" s="1770"/>
      <c r="I54" s="1771"/>
      <c r="J54" s="1772"/>
      <c r="K54" s="1770"/>
      <c r="L54" s="1771"/>
      <c r="M54" s="1773"/>
      <c r="N54" s="1774"/>
      <c r="O54" s="2408"/>
    </row>
    <row r="55" spans="2:15" ht="47.25" customHeight="1">
      <c r="B55" s="3026"/>
      <c r="C55" s="1813">
        <v>50</v>
      </c>
      <c r="D55" s="1813"/>
      <c r="E55" s="1775" t="s">
        <v>446</v>
      </c>
      <c r="F55" s="1657" t="s">
        <v>447</v>
      </c>
      <c r="G55" s="1776"/>
      <c r="H55" s="1777"/>
      <c r="I55" s="1778"/>
      <c r="J55" s="1776"/>
      <c r="K55" s="1779"/>
      <c r="L55" s="1780"/>
      <c r="M55" s="1781"/>
      <c r="N55" s="1748"/>
      <c r="O55" s="2409"/>
    </row>
    <row r="56" spans="2:15" ht="47.25" customHeight="1" thickBot="1">
      <c r="B56" s="3026"/>
      <c r="C56" s="1813">
        <v>51</v>
      </c>
      <c r="D56" s="1813"/>
      <c r="E56" s="1782" t="s">
        <v>448</v>
      </c>
      <c r="F56" s="1783" t="s">
        <v>449</v>
      </c>
      <c r="G56" s="1784"/>
      <c r="H56" s="1785"/>
      <c r="I56" s="1786"/>
      <c r="J56" s="1784"/>
      <c r="K56" s="1787"/>
      <c r="L56" s="1788"/>
      <c r="M56" s="1789"/>
      <c r="N56" s="1756"/>
      <c r="O56" s="2410"/>
    </row>
    <row r="57" spans="2:15" ht="47.25" customHeight="1">
      <c r="B57" s="3026"/>
      <c r="C57" s="1813">
        <v>52</v>
      </c>
      <c r="D57" s="1813"/>
      <c r="E57" s="1767" t="s">
        <v>480</v>
      </c>
      <c r="F57" s="1640" t="s">
        <v>481</v>
      </c>
      <c r="G57" s="1790"/>
      <c r="H57" s="2535">
        <f>+$G$57</f>
        <v>0</v>
      </c>
      <c r="I57" s="2536">
        <f t="shared" ref="I57:M57" si="12">+$G$57</f>
        <v>0</v>
      </c>
      <c r="J57" s="2537">
        <f t="shared" si="12"/>
        <v>0</v>
      </c>
      <c r="K57" s="2538">
        <f t="shared" si="12"/>
        <v>0</v>
      </c>
      <c r="L57" s="2536">
        <f t="shared" si="12"/>
        <v>0</v>
      </c>
      <c r="M57" s="2537">
        <f t="shared" si="12"/>
        <v>0</v>
      </c>
      <c r="N57" s="1774"/>
      <c r="O57" s="2408"/>
    </row>
    <row r="58" spans="2:15" ht="42" customHeight="1">
      <c r="B58" s="3026"/>
      <c r="C58" s="1813">
        <v>53</v>
      </c>
      <c r="D58" s="1813"/>
      <c r="E58" s="1742" t="s">
        <v>482</v>
      </c>
      <c r="F58" s="1648" t="s">
        <v>915</v>
      </c>
      <c r="G58" s="1791">
        <f t="shared" ref="G58:M59" si="13">IF(ISERROR(+G42/G57),0,G42/G47)</f>
        <v>0</v>
      </c>
      <c r="H58" s="1792">
        <f t="shared" si="13"/>
        <v>0</v>
      </c>
      <c r="I58" s="1793">
        <f t="shared" si="13"/>
        <v>0</v>
      </c>
      <c r="J58" s="1794">
        <f t="shared" si="13"/>
        <v>0</v>
      </c>
      <c r="K58" s="1795">
        <f t="shared" si="13"/>
        <v>0</v>
      </c>
      <c r="L58" s="1793">
        <f t="shared" si="13"/>
        <v>0</v>
      </c>
      <c r="M58" s="1794">
        <f t="shared" si="13"/>
        <v>0</v>
      </c>
      <c r="N58" s="1748"/>
      <c r="O58" s="2409"/>
    </row>
    <row r="59" spans="2:15" ht="42" customHeight="1" thickBot="1">
      <c r="B59" s="3027"/>
      <c r="C59" s="1816">
        <v>54</v>
      </c>
      <c r="D59" s="1816"/>
      <c r="E59" s="1796" t="s">
        <v>913</v>
      </c>
      <c r="F59" s="1797" t="s">
        <v>914</v>
      </c>
      <c r="G59" s="1798">
        <f t="shared" si="13"/>
        <v>0</v>
      </c>
      <c r="H59" s="1799">
        <f t="shared" si="13"/>
        <v>0</v>
      </c>
      <c r="I59" s="1800">
        <f t="shared" si="13"/>
        <v>0</v>
      </c>
      <c r="J59" s="1801">
        <f t="shared" si="13"/>
        <v>0</v>
      </c>
      <c r="K59" s="1802">
        <f t="shared" si="13"/>
        <v>0</v>
      </c>
      <c r="L59" s="1800">
        <f t="shared" si="13"/>
        <v>0</v>
      </c>
      <c r="M59" s="1801">
        <f t="shared" si="13"/>
        <v>0</v>
      </c>
      <c r="N59" s="1803"/>
      <c r="O59" s="2411"/>
    </row>
    <row r="61" spans="2:15" ht="14.25">
      <c r="B61" s="109" t="s">
        <v>450</v>
      </c>
    </row>
    <row r="62" spans="2:15" ht="14.25">
      <c r="B62" s="109" t="s">
        <v>451</v>
      </c>
      <c r="F62" s="99"/>
    </row>
    <row r="63" spans="2:15">
      <c r="E63" s="111"/>
      <c r="F63" s="97"/>
      <c r="G63" s="112"/>
      <c r="H63" s="112"/>
      <c r="I63" s="112"/>
    </row>
  </sheetData>
  <mergeCells count="6">
    <mergeCell ref="B54:B59"/>
    <mergeCell ref="H3:J3"/>
    <mergeCell ref="K3:M3"/>
    <mergeCell ref="B6:B46"/>
    <mergeCell ref="B48:B50"/>
    <mergeCell ref="B51:B53"/>
  </mergeCells>
  <dataValidations count="12">
    <dataValidation type="custom" operator="lessThanOrEqual" allowBlank="1" showInputMessage="1" showErrorMessage="1" error="this value must be &gt;= 0 and less than the parent figure" sqref="G57:G59 M57:M59">
      <formula1>AND(ISNUMBER(G57),G57&gt;=0,G57&lt;=G55)</formula1>
    </dataValidation>
    <dataValidation type="custom" operator="lessThanOrEqual" allowBlank="1" showInputMessage="1" showErrorMessage="1" error="this value must be &gt;= 0 and less than the parent figure" sqref="G55:G56 M55:M56">
      <formula1>AND(ISNUMBER(G55),G55&gt;=0,G55&lt;=G54)</formula1>
    </dataValidation>
    <dataValidation type="custom" showInputMessage="1" showErrorMessage="1" error="This value must be a number &gt;= 0 and greater than its breakdown_x000a_" sqref="G54">
      <formula1>AND(G54&gt;=0,ISNUMBER(G54),G54&gt;=G55)</formula1>
    </dataValidation>
    <dataValidation type="custom" operator="lessThanOrEqual" allowBlank="1" showInputMessage="1" showErrorMessage="1" error="this value must be &lt;= 0 and less than the parent figure" sqref="G25:M25">
      <formula1>AND(ISNUMBER(G25),ABS(G25)&lt;=ABS(G24))</formula1>
    </dataValidation>
    <dataValidation type="custom" operator="lessThanOrEqual" allowBlank="1" showInputMessage="1" showErrorMessage="1" error="this value must be &lt;= 0 and greater than is breakdown in abs value" sqref="G24:M24">
      <formula1>AND(ISNUMBER(G24),G24&lt;=0)</formula1>
    </dataValidation>
    <dataValidation type="custom" operator="greaterThanOrEqual" allowBlank="1" showInputMessage="1" showErrorMessage="1" error="This value must be a number &lt;=0 " sqref="G12:G13 H13:M13">
      <formula1>AND(ISNUMBER(G12),G12&lt;=0)</formula1>
    </dataValidation>
    <dataValidation type="decimal" operator="lessThanOrEqual" allowBlank="1" showInputMessage="1" showErrorMessage="1" error="It must be &lt;=0" sqref="G19:M19">
      <formula1>0</formula1>
    </dataValidation>
    <dataValidation type="decimal" operator="lessThan" allowBlank="1" showInputMessage="1" showErrorMessage="1" error="It must be &lt;=0" sqref="G18:M18">
      <formula1>0</formula1>
    </dataValidation>
    <dataValidation type="decimal" operator="greaterThanOrEqual" allowBlank="1" showInputMessage="1" showErrorMessage="1" error="It must be =&gt;0" sqref="G9:M9 G10">
      <formula1>0</formula1>
    </dataValidation>
    <dataValidation type="custom" operator="greaterThanOrEqual" allowBlank="1" showInputMessage="1" showErrorMessage="1" error="This value must be  a number" sqref="G8:M8 G11 G14:M16 G31:M37 K38:M46 G38:H46">
      <formula1>ISNUMBER(G8)</formula1>
    </dataValidation>
    <dataValidation type="decimal" operator="lessThanOrEqual" allowBlank="1" showInputMessage="1" showErrorMessage="1" error="this value must be &lt; 0" sqref="G20:M23 G26:M29">
      <formula1>0</formula1>
    </dataValidation>
    <dataValidation type="decimal" operator="greaterThanOrEqual" allowBlank="1" showInputMessage="1" showErrorMessage="1" error="This value must be  &gt; 0" sqref="H10:M12 G17:M17">
      <formula1>0</formula1>
    </dataValidation>
  </dataValidations>
  <printOptions horizontalCentered="1"/>
  <pageMargins left="0.70866141732283472" right="0.70866141732283472" top="0.74803149606299213" bottom="0.74803149606299213" header="0.31496062992125984" footer="0.31496062992125984"/>
  <pageSetup paperSize="8" scale="32" orientation="landscape" r:id="rId1"/>
  <headerFooter scaleWithDoc="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M40"/>
  <sheetViews>
    <sheetView showGridLines="0" zoomScale="85" zoomScaleNormal="85" workbookViewId="0">
      <selection activeCell="E37" sqref="E37"/>
    </sheetView>
  </sheetViews>
  <sheetFormatPr defaultColWidth="9.140625" defaultRowHeight="14.25"/>
  <cols>
    <col min="1" max="1" width="3.28515625" style="183" customWidth="1"/>
    <col min="2" max="2" width="90.5703125" style="185" customWidth="1"/>
    <col min="3" max="3" width="24.85546875" style="186" customWidth="1"/>
    <col min="4" max="4" width="9.28515625" style="183" customWidth="1"/>
    <col min="5" max="5" width="90.5703125" style="185" customWidth="1"/>
    <col min="6" max="6" width="24.85546875" style="186" customWidth="1"/>
    <col min="7" max="16384" width="9.140625" style="183"/>
  </cols>
  <sheetData>
    <row r="1" spans="1:13" ht="25.5">
      <c r="B1" s="3032" t="s">
        <v>491</v>
      </c>
      <c r="C1" s="3032"/>
      <c r="E1" s="3032" t="s">
        <v>491</v>
      </c>
      <c r="F1" s="3032"/>
    </row>
    <row r="2" spans="1:13" ht="18" customHeight="1">
      <c r="B2" s="3033" t="s">
        <v>1368</v>
      </c>
      <c r="C2" s="3033"/>
      <c r="E2" s="3033" t="s">
        <v>1369</v>
      </c>
      <c r="F2" s="3033"/>
    </row>
    <row r="3" spans="1:13">
      <c r="A3" s="184"/>
    </row>
    <row r="4" spans="1:13" s="187" customFormat="1">
      <c r="B4" s="3034" t="s">
        <v>701</v>
      </c>
      <c r="C4" s="3035"/>
      <c r="E4" s="3034" t="s">
        <v>701</v>
      </c>
      <c r="F4" s="3035"/>
    </row>
    <row r="5" spans="1:13" s="187" customFormat="1" ht="15" thickBot="1">
      <c r="B5" s="188"/>
      <c r="C5" s="186"/>
      <c r="E5" s="188"/>
      <c r="F5" s="186"/>
    </row>
    <row r="6" spans="1:13" ht="15" thickBot="1">
      <c r="B6" s="189" t="s">
        <v>492</v>
      </c>
      <c r="C6" s="190" t="s">
        <v>483</v>
      </c>
      <c r="D6" s="191"/>
      <c r="E6" s="189" t="s">
        <v>492</v>
      </c>
      <c r="F6" s="190" t="s">
        <v>483</v>
      </c>
    </row>
    <row r="7" spans="1:13">
      <c r="B7" s="192" t="s">
        <v>484</v>
      </c>
      <c r="C7" s="415" t="s">
        <v>680</v>
      </c>
      <c r="D7" s="193"/>
      <c r="E7" s="192" t="s">
        <v>484</v>
      </c>
      <c r="F7" s="415" t="s">
        <v>680</v>
      </c>
    </row>
    <row r="8" spans="1:13">
      <c r="B8" s="651" t="s">
        <v>485</v>
      </c>
      <c r="C8" s="416" t="s">
        <v>680</v>
      </c>
      <c r="D8" s="193"/>
      <c r="E8" s="651" t="s">
        <v>485</v>
      </c>
      <c r="F8" s="416" t="s">
        <v>680</v>
      </c>
      <c r="G8" s="187"/>
      <c r="H8" s="187"/>
      <c r="I8" s="187"/>
      <c r="J8" s="187"/>
      <c r="K8" s="187"/>
      <c r="L8" s="187"/>
      <c r="M8" s="187"/>
    </row>
    <row r="9" spans="1:13">
      <c r="B9" s="387" t="s">
        <v>508</v>
      </c>
      <c r="C9" s="416" t="s">
        <v>680</v>
      </c>
      <c r="D9" s="193"/>
      <c r="E9" s="387" t="s">
        <v>508</v>
      </c>
      <c r="F9" s="416" t="s">
        <v>680</v>
      </c>
      <c r="G9" s="187"/>
      <c r="H9" s="187"/>
      <c r="I9" s="187"/>
      <c r="J9" s="187"/>
      <c r="K9" s="187"/>
      <c r="L9" s="187"/>
      <c r="M9" s="187"/>
    </row>
    <row r="10" spans="1:13">
      <c r="B10" s="388" t="s">
        <v>916</v>
      </c>
      <c r="C10" s="417" t="s">
        <v>680</v>
      </c>
      <c r="D10" s="191"/>
      <c r="E10" s="194" t="s">
        <v>916</v>
      </c>
      <c r="F10" s="417" t="s">
        <v>680</v>
      </c>
    </row>
    <row r="11" spans="1:13" ht="15" thickBot="1">
      <c r="B11" s="389" t="s">
        <v>919</v>
      </c>
      <c r="C11" s="417" t="s">
        <v>680</v>
      </c>
      <c r="D11" s="191"/>
      <c r="E11" s="195" t="s">
        <v>920</v>
      </c>
      <c r="F11" s="417" t="s">
        <v>680</v>
      </c>
    </row>
    <row r="12" spans="1:13">
      <c r="B12" s="390" t="s">
        <v>495</v>
      </c>
      <c r="C12" s="406" t="s">
        <v>680</v>
      </c>
      <c r="D12" s="191"/>
      <c r="E12" s="212" t="s">
        <v>495</v>
      </c>
      <c r="F12" s="406" t="s">
        <v>680</v>
      </c>
    </row>
    <row r="13" spans="1:13" ht="15" thickBot="1">
      <c r="B13" s="386" t="s">
        <v>496</v>
      </c>
      <c r="C13" s="407" t="s">
        <v>680</v>
      </c>
      <c r="D13" s="191"/>
      <c r="E13" s="196" t="s">
        <v>496</v>
      </c>
      <c r="F13" s="407" t="s">
        <v>680</v>
      </c>
    </row>
    <row r="14" spans="1:13">
      <c r="B14" s="918" t="s">
        <v>918</v>
      </c>
      <c r="C14" s="919" t="s">
        <v>680</v>
      </c>
      <c r="D14" s="191"/>
      <c r="E14" s="918" t="s">
        <v>918</v>
      </c>
      <c r="F14" s="919" t="s">
        <v>680</v>
      </c>
    </row>
    <row r="15" spans="1:13" ht="15" thickBot="1">
      <c r="B15" s="389" t="s">
        <v>481</v>
      </c>
      <c r="C15" s="417" t="s">
        <v>680</v>
      </c>
      <c r="D15" s="191"/>
      <c r="E15" s="389" t="s">
        <v>481</v>
      </c>
      <c r="F15" s="417" t="s">
        <v>680</v>
      </c>
    </row>
    <row r="16" spans="1:13">
      <c r="B16" s="390" t="s">
        <v>921</v>
      </c>
      <c r="C16" s="406" t="s">
        <v>680</v>
      </c>
      <c r="D16" s="191"/>
      <c r="E16" s="390" t="s">
        <v>921</v>
      </c>
      <c r="F16" s="406" t="s">
        <v>680</v>
      </c>
    </row>
    <row r="17" spans="2:6" ht="15" thickBot="1">
      <c r="B17" s="386" t="s">
        <v>922</v>
      </c>
      <c r="C17" s="407" t="s">
        <v>680</v>
      </c>
      <c r="D17" s="191"/>
      <c r="E17" s="386" t="s">
        <v>922</v>
      </c>
      <c r="F17" s="407" t="s">
        <v>680</v>
      </c>
    </row>
    <row r="18" spans="2:6" ht="15" thickBot="1">
      <c r="B18" s="188"/>
      <c r="C18" s="193"/>
      <c r="D18" s="193"/>
      <c r="E18" s="188"/>
      <c r="F18" s="193"/>
    </row>
    <row r="19" spans="2:6" ht="15" thickBot="1">
      <c r="B19" s="189" t="s">
        <v>493</v>
      </c>
      <c r="C19" s="190" t="s">
        <v>483</v>
      </c>
      <c r="D19" s="197"/>
      <c r="E19" s="189" t="s">
        <v>494</v>
      </c>
      <c r="F19" s="190" t="s">
        <v>483</v>
      </c>
    </row>
    <row r="20" spans="2:6">
      <c r="B20" s="198" t="s">
        <v>486</v>
      </c>
      <c r="C20" s="415" t="s">
        <v>680</v>
      </c>
      <c r="E20" s="198" t="s">
        <v>486</v>
      </c>
      <c r="F20" s="415" t="s">
        <v>680</v>
      </c>
    </row>
    <row r="21" spans="2:6">
      <c r="B21" s="199" t="s">
        <v>487</v>
      </c>
      <c r="C21" s="415" t="s">
        <v>680</v>
      </c>
      <c r="E21" s="199" t="s">
        <v>487</v>
      </c>
      <c r="F21" s="415" t="s">
        <v>680</v>
      </c>
    </row>
    <row r="22" spans="2:6">
      <c r="B22" s="192" t="s">
        <v>488</v>
      </c>
      <c r="C22" s="415" t="s">
        <v>680</v>
      </c>
      <c r="E22" s="652" t="s">
        <v>488</v>
      </c>
      <c r="F22" s="416" t="s">
        <v>680</v>
      </c>
    </row>
    <row r="23" spans="2:6">
      <c r="B23" s="652" t="s">
        <v>489</v>
      </c>
      <c r="C23" s="416" t="s">
        <v>680</v>
      </c>
      <c r="E23" s="387" t="s">
        <v>508</v>
      </c>
      <c r="F23" s="416" t="s">
        <v>680</v>
      </c>
    </row>
    <row r="24" spans="2:6">
      <c r="B24" s="387" t="s">
        <v>508</v>
      </c>
      <c r="C24" s="416" t="s">
        <v>680</v>
      </c>
      <c r="E24" s="194" t="s">
        <v>917</v>
      </c>
      <c r="F24" s="415" t="s">
        <v>680</v>
      </c>
    </row>
    <row r="25" spans="2:6">
      <c r="B25" s="388" t="s">
        <v>916</v>
      </c>
      <c r="C25" s="417" t="s">
        <v>680</v>
      </c>
      <c r="D25" s="191"/>
      <c r="E25" s="194" t="s">
        <v>916</v>
      </c>
      <c r="F25" s="415" t="s">
        <v>680</v>
      </c>
    </row>
    <row r="26" spans="2:6" ht="15" thickBot="1">
      <c r="B26" s="389" t="s">
        <v>919</v>
      </c>
      <c r="C26" s="417" t="s">
        <v>680</v>
      </c>
      <c r="D26" s="191"/>
      <c r="E26" s="195" t="s">
        <v>920</v>
      </c>
      <c r="F26" s="415" t="s">
        <v>680</v>
      </c>
    </row>
    <row r="27" spans="2:6">
      <c r="B27" s="390" t="s">
        <v>495</v>
      </c>
      <c r="C27" s="406" t="s">
        <v>680</v>
      </c>
      <c r="D27" s="191"/>
      <c r="E27" s="212" t="s">
        <v>495</v>
      </c>
      <c r="F27" s="418" t="s">
        <v>680</v>
      </c>
    </row>
    <row r="28" spans="2:6" ht="15" thickBot="1">
      <c r="B28" s="386" t="s">
        <v>496</v>
      </c>
      <c r="C28" s="407" t="s">
        <v>680</v>
      </c>
      <c r="D28" s="191"/>
      <c r="E28" s="196" t="s">
        <v>496</v>
      </c>
      <c r="F28" s="419" t="s">
        <v>680</v>
      </c>
    </row>
    <row r="29" spans="2:6">
      <c r="B29" s="918" t="s">
        <v>918</v>
      </c>
      <c r="C29" s="919" t="s">
        <v>680</v>
      </c>
      <c r="D29" s="191"/>
      <c r="E29" s="918" t="s">
        <v>918</v>
      </c>
      <c r="F29" s="919" t="s">
        <v>680</v>
      </c>
    </row>
    <row r="30" spans="2:6" ht="15" thickBot="1">
      <c r="B30" s="389" t="s">
        <v>481</v>
      </c>
      <c r="C30" s="417" t="s">
        <v>680</v>
      </c>
      <c r="D30" s="191"/>
      <c r="E30" s="389" t="s">
        <v>481</v>
      </c>
      <c r="F30" s="417" t="s">
        <v>680</v>
      </c>
    </row>
    <row r="31" spans="2:6">
      <c r="B31" s="390" t="s">
        <v>921</v>
      </c>
      <c r="C31" s="406" t="s">
        <v>680</v>
      </c>
      <c r="D31" s="191"/>
      <c r="E31" s="390" t="s">
        <v>921</v>
      </c>
      <c r="F31" s="406" t="s">
        <v>680</v>
      </c>
    </row>
    <row r="32" spans="2:6" ht="15" thickBot="1">
      <c r="B32" s="386" t="s">
        <v>922</v>
      </c>
      <c r="C32" s="407" t="s">
        <v>680</v>
      </c>
      <c r="D32" s="191"/>
      <c r="E32" s="386" t="s">
        <v>922</v>
      </c>
      <c r="F32" s="407" t="s">
        <v>680</v>
      </c>
    </row>
    <row r="33" spans="2:6" s="920" customFormat="1" ht="15" thickBot="1">
      <c r="B33" s="924"/>
      <c r="C33" s="925"/>
      <c r="D33" s="921"/>
      <c r="E33" s="922"/>
      <c r="F33" s="923"/>
    </row>
    <row r="34" spans="2:6" ht="15" thickBot="1">
      <c r="B34" s="189" t="s">
        <v>444</v>
      </c>
      <c r="C34" s="190" t="s">
        <v>490</v>
      </c>
      <c r="D34" s="197"/>
      <c r="E34" s="210"/>
      <c r="F34" s="211"/>
    </row>
    <row r="35" spans="2:6" ht="28.5">
      <c r="B35" s="200" t="s">
        <v>497</v>
      </c>
      <c r="C35" s="420" t="s">
        <v>680</v>
      </c>
      <c r="E35" s="210"/>
      <c r="F35" s="211"/>
    </row>
    <row r="36" spans="2:6" ht="39">
      <c r="B36" s="202" t="s">
        <v>498</v>
      </c>
      <c r="C36" s="421" t="s">
        <v>680</v>
      </c>
      <c r="E36" s="203"/>
      <c r="F36" s="201"/>
    </row>
    <row r="37" spans="2:6" ht="29.25" thickBot="1">
      <c r="B37" s="204" t="s">
        <v>499</v>
      </c>
      <c r="C37" s="422" t="s">
        <v>680</v>
      </c>
      <c r="E37" s="187"/>
      <c r="F37" s="205"/>
    </row>
    <row r="38" spans="2:6">
      <c r="B38" s="206" t="s">
        <v>500</v>
      </c>
      <c r="C38" s="207"/>
      <c r="E38" s="208"/>
      <c r="F38" s="207"/>
    </row>
    <row r="39" spans="2:6">
      <c r="B39" s="208" t="s">
        <v>700</v>
      </c>
      <c r="C39" s="207"/>
    </row>
    <row r="40" spans="2:6">
      <c r="C40" s="209"/>
      <c r="F40" s="209"/>
    </row>
  </sheetData>
  <mergeCells count="6">
    <mergeCell ref="B1:C1"/>
    <mergeCell ref="E1:F1"/>
    <mergeCell ref="B2:C2"/>
    <mergeCell ref="E2:F2"/>
    <mergeCell ref="B4:C4"/>
    <mergeCell ref="E4:F4"/>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1:AJ51"/>
  <sheetViews>
    <sheetView showGridLines="0" zoomScale="85" zoomScaleNormal="85" workbookViewId="0">
      <selection activeCell="C3" sqref="C3"/>
    </sheetView>
  </sheetViews>
  <sheetFormatPr defaultColWidth="9.140625" defaultRowHeight="12.75"/>
  <cols>
    <col min="1" max="1" width="5.5703125" style="57" customWidth="1"/>
    <col min="2" max="2" width="46.42578125" style="57" customWidth="1"/>
    <col min="3" max="3" width="73.28515625" style="57" customWidth="1"/>
    <col min="4" max="4" width="16.28515625" style="57" customWidth="1"/>
    <col min="5" max="9" width="14.140625" style="57" customWidth="1"/>
    <col min="10" max="10" width="16.7109375" style="57" customWidth="1"/>
    <col min="11" max="13" width="14.140625" style="57" customWidth="1"/>
    <col min="14" max="16" width="16.42578125" style="57" customWidth="1"/>
    <col min="17" max="17" width="9.140625" style="57"/>
    <col min="18" max="18" width="12.28515625" style="57" bestFit="1" customWidth="1"/>
    <col min="19" max="19" width="10.5703125" style="57" bestFit="1" customWidth="1"/>
    <col min="20" max="20" width="15" style="57" bestFit="1" customWidth="1"/>
    <col min="21" max="21" width="12.28515625" style="57" bestFit="1" customWidth="1"/>
    <col min="22" max="22" width="10.5703125" style="57" bestFit="1" customWidth="1"/>
    <col min="23" max="23" width="15" style="57" bestFit="1" customWidth="1"/>
    <col min="24" max="24" width="12.28515625" style="57" bestFit="1" customWidth="1"/>
    <col min="25" max="25" width="10.5703125" style="57" bestFit="1" customWidth="1"/>
    <col min="26" max="26" width="15" style="57" bestFit="1" customWidth="1"/>
    <col min="27" max="27" width="6.85546875" style="57" customWidth="1"/>
    <col min="28" max="28" width="12.28515625" style="57" bestFit="1" customWidth="1"/>
    <col min="29" max="29" width="10.5703125" style="57" bestFit="1" customWidth="1"/>
    <col min="30" max="30" width="15" style="57" bestFit="1" customWidth="1"/>
    <col min="31" max="31" width="12.28515625" style="57" bestFit="1" customWidth="1"/>
    <col min="32" max="32" width="10.5703125" style="57" bestFit="1" customWidth="1"/>
    <col min="33" max="33" width="15" style="57" bestFit="1" customWidth="1"/>
    <col min="34" max="34" width="12.28515625" style="57" bestFit="1" customWidth="1"/>
    <col min="35" max="35" width="10.5703125" style="57" bestFit="1" customWidth="1"/>
    <col min="36" max="36" width="15" style="57" bestFit="1" customWidth="1"/>
    <col min="37" max="16384" width="9.140625" style="57"/>
  </cols>
  <sheetData>
    <row r="1" spans="2:36" ht="22.5">
      <c r="B1" s="299"/>
      <c r="C1" s="300"/>
      <c r="D1" s="300"/>
      <c r="E1" s="300"/>
      <c r="F1" s="300"/>
      <c r="G1" s="300"/>
      <c r="H1" s="300"/>
      <c r="I1" s="300"/>
      <c r="J1" s="300"/>
      <c r="K1" s="300"/>
      <c r="L1" s="46"/>
      <c r="M1" s="300"/>
      <c r="N1" s="300"/>
      <c r="O1" s="300"/>
      <c r="P1" s="300"/>
      <c r="Q1" s="300"/>
      <c r="R1" s="300"/>
      <c r="S1" s="301"/>
      <c r="T1" s="302"/>
      <c r="U1" s="301"/>
      <c r="V1" s="301"/>
      <c r="W1" s="301"/>
      <c r="X1" s="301"/>
      <c r="Y1" s="301"/>
      <c r="Z1" s="300"/>
      <c r="AA1" s="303"/>
      <c r="AB1" s="300"/>
      <c r="AC1" s="301"/>
      <c r="AD1" s="302"/>
      <c r="AE1" s="301"/>
      <c r="AF1" s="301"/>
      <c r="AG1" s="301"/>
      <c r="AH1" s="301"/>
      <c r="AI1" s="301"/>
      <c r="AJ1" s="300"/>
    </row>
    <row r="2" spans="2:36" ht="34.5">
      <c r="B2" s="299"/>
      <c r="C2" s="2833" t="s">
        <v>1493</v>
      </c>
      <c r="D2" s="300"/>
      <c r="E2" s="300"/>
      <c r="F2" s="300"/>
      <c r="G2" s="300"/>
      <c r="H2" s="300"/>
      <c r="I2" s="300"/>
      <c r="J2" s="300"/>
      <c r="K2" s="300"/>
      <c r="L2" s="46"/>
      <c r="M2" s="300"/>
      <c r="N2" s="300"/>
      <c r="O2" s="300"/>
      <c r="P2" s="300"/>
      <c r="Q2" s="300"/>
      <c r="R2" s="300"/>
      <c r="S2" s="301"/>
      <c r="T2" s="302"/>
      <c r="U2" s="301"/>
      <c r="V2" s="301"/>
      <c r="W2" s="301"/>
      <c r="X2" s="301"/>
      <c r="Y2" s="301"/>
      <c r="Z2" s="300"/>
      <c r="AA2" s="303"/>
      <c r="AB2" s="300"/>
      <c r="AC2" s="301"/>
      <c r="AD2" s="302"/>
      <c r="AE2" s="301"/>
      <c r="AF2" s="301"/>
      <c r="AG2" s="301"/>
      <c r="AH2" s="301"/>
      <c r="AI2" s="301"/>
      <c r="AJ2" s="300"/>
    </row>
    <row r="3" spans="2:36" ht="23.25" thickBot="1">
      <c r="B3" s="299"/>
      <c r="C3" s="300"/>
      <c r="D3" s="300"/>
      <c r="E3" s="300"/>
      <c r="F3" s="300"/>
      <c r="G3" s="300"/>
      <c r="H3" s="300"/>
      <c r="I3" s="300"/>
      <c r="J3" s="300"/>
      <c r="K3" s="300"/>
      <c r="L3" s="46"/>
      <c r="M3" s="300"/>
      <c r="N3" s="300"/>
      <c r="O3" s="300"/>
      <c r="P3" s="300"/>
      <c r="Q3" s="300"/>
      <c r="R3" s="300"/>
      <c r="S3" s="301"/>
      <c r="T3" s="302"/>
      <c r="U3" s="301"/>
      <c r="V3" s="301"/>
      <c r="W3" s="301"/>
      <c r="X3" s="301"/>
      <c r="Y3" s="301"/>
      <c r="Z3" s="300"/>
      <c r="AA3" s="303"/>
      <c r="AB3" s="300"/>
      <c r="AC3" s="301"/>
      <c r="AD3" s="302"/>
      <c r="AE3" s="301"/>
      <c r="AF3" s="301"/>
      <c r="AG3" s="301"/>
      <c r="AH3" s="301"/>
      <c r="AI3" s="301"/>
      <c r="AJ3" s="300"/>
    </row>
    <row r="4" spans="2:36" ht="24" customHeight="1" thickBot="1">
      <c r="B4" s="304"/>
      <c r="C4" s="305"/>
      <c r="D4" s="3063" t="s">
        <v>501</v>
      </c>
      <c r="E4" s="3064"/>
      <c r="F4" s="3064"/>
      <c r="G4" s="3064"/>
      <c r="H4" s="3063" t="s">
        <v>502</v>
      </c>
      <c r="I4" s="3064"/>
      <c r="J4" s="3064"/>
      <c r="K4" s="3064"/>
      <c r="L4" s="3065" t="s">
        <v>503</v>
      </c>
      <c r="M4" s="3066"/>
      <c r="N4" s="3066"/>
      <c r="O4" s="3067"/>
      <c r="P4" s="3053" t="s">
        <v>1190</v>
      </c>
      <c r="Q4" s="300"/>
      <c r="R4" s="3056" t="s">
        <v>50</v>
      </c>
      <c r="S4" s="3057"/>
      <c r="T4" s="3057"/>
      <c r="U4" s="3057"/>
      <c r="V4" s="3057"/>
      <c r="W4" s="3057"/>
      <c r="X4" s="3057"/>
      <c r="Y4" s="3057"/>
      <c r="Z4" s="3058"/>
      <c r="AA4" s="306"/>
      <c r="AB4" s="3056" t="s">
        <v>51</v>
      </c>
      <c r="AC4" s="3057"/>
      <c r="AD4" s="3057"/>
      <c r="AE4" s="3057"/>
      <c r="AF4" s="3057"/>
      <c r="AG4" s="3057"/>
      <c r="AH4" s="3057"/>
      <c r="AI4" s="3057"/>
      <c r="AJ4" s="3058"/>
    </row>
    <row r="5" spans="2:36" ht="23.25" thickBot="1">
      <c r="B5" s="307"/>
      <c r="C5" s="305"/>
      <c r="D5" s="3068" t="s">
        <v>8</v>
      </c>
      <c r="E5" s="3069"/>
      <c r="F5" s="3068" t="s">
        <v>31</v>
      </c>
      <c r="G5" s="3069"/>
      <c r="H5" s="3068" t="s">
        <v>8</v>
      </c>
      <c r="I5" s="3069"/>
      <c r="J5" s="3068" t="s">
        <v>31</v>
      </c>
      <c r="K5" s="3069"/>
      <c r="L5" s="3059" t="s">
        <v>8</v>
      </c>
      <c r="M5" s="3060"/>
      <c r="N5" s="3061" t="s">
        <v>31</v>
      </c>
      <c r="O5" s="3060"/>
      <c r="P5" s="3054"/>
      <c r="Q5" s="300"/>
      <c r="R5" s="3062" t="s">
        <v>289</v>
      </c>
      <c r="S5" s="3042"/>
      <c r="T5" s="3042"/>
      <c r="U5" s="3036" t="s">
        <v>312</v>
      </c>
      <c r="V5" s="3037"/>
      <c r="W5" s="3038"/>
      <c r="X5" s="3042" t="s">
        <v>313</v>
      </c>
      <c r="Y5" s="3042"/>
      <c r="Z5" s="3043"/>
      <c r="AA5" s="306"/>
      <c r="AB5" s="3062" t="s">
        <v>289</v>
      </c>
      <c r="AC5" s="3042"/>
      <c r="AD5" s="3042"/>
      <c r="AE5" s="3036" t="s">
        <v>312</v>
      </c>
      <c r="AF5" s="3037"/>
      <c r="AG5" s="3038"/>
      <c r="AH5" s="3042" t="s">
        <v>313</v>
      </c>
      <c r="AI5" s="3042"/>
      <c r="AJ5" s="3043"/>
    </row>
    <row r="6" spans="2:36" ht="49.5" customHeight="1" thickBot="1">
      <c r="B6" s="307"/>
      <c r="C6" s="308" t="s">
        <v>504</v>
      </c>
      <c r="D6" s="309" t="s">
        <v>505</v>
      </c>
      <c r="E6" s="310" t="s">
        <v>506</v>
      </c>
      <c r="F6" s="311" t="s">
        <v>505</v>
      </c>
      <c r="G6" s="310" t="s">
        <v>506</v>
      </c>
      <c r="H6" s="311" t="s">
        <v>505</v>
      </c>
      <c r="I6" s="310" t="s">
        <v>506</v>
      </c>
      <c r="J6" s="311" t="s">
        <v>505</v>
      </c>
      <c r="K6" s="310" t="s">
        <v>506</v>
      </c>
      <c r="L6" s="311" t="s">
        <v>505</v>
      </c>
      <c r="M6" s="310" t="s">
        <v>506</v>
      </c>
      <c r="N6" s="312" t="s">
        <v>505</v>
      </c>
      <c r="O6" s="310" t="s">
        <v>506</v>
      </c>
      <c r="P6" s="3055"/>
      <c r="Q6" s="300"/>
      <c r="R6" s="320" t="s">
        <v>507</v>
      </c>
      <c r="S6" s="321" t="s">
        <v>6</v>
      </c>
      <c r="T6" s="649" t="s">
        <v>508</v>
      </c>
      <c r="U6" s="320" t="s">
        <v>507</v>
      </c>
      <c r="V6" s="321" t="s">
        <v>6</v>
      </c>
      <c r="W6" s="649" t="s">
        <v>508</v>
      </c>
      <c r="X6" s="320" t="s">
        <v>507</v>
      </c>
      <c r="Y6" s="321" t="s">
        <v>6</v>
      </c>
      <c r="Z6" s="650" t="s">
        <v>508</v>
      </c>
      <c r="AA6" s="314"/>
      <c r="AB6" s="371" t="s">
        <v>507</v>
      </c>
      <c r="AC6" s="313" t="s">
        <v>6</v>
      </c>
      <c r="AD6" s="372" t="s">
        <v>508</v>
      </c>
      <c r="AE6" s="371" t="s">
        <v>507</v>
      </c>
      <c r="AF6" s="313" t="s">
        <v>6</v>
      </c>
      <c r="AG6" s="214" t="s">
        <v>508</v>
      </c>
      <c r="AH6" s="313" t="s">
        <v>507</v>
      </c>
      <c r="AI6" s="313" t="s">
        <v>6</v>
      </c>
      <c r="AJ6" s="373" t="s">
        <v>508</v>
      </c>
    </row>
    <row r="7" spans="2:36" ht="15" customHeight="1">
      <c r="B7" s="3044" t="s">
        <v>468</v>
      </c>
      <c r="C7" s="215" t="s">
        <v>9</v>
      </c>
      <c r="D7" s="633" t="s">
        <v>680</v>
      </c>
      <c r="E7" s="634" t="s">
        <v>680</v>
      </c>
      <c r="F7" s="635" t="s">
        <v>680</v>
      </c>
      <c r="G7" s="634" t="s">
        <v>680</v>
      </c>
      <c r="H7" s="635" t="s">
        <v>680</v>
      </c>
      <c r="I7" s="634" t="s">
        <v>680</v>
      </c>
      <c r="J7" s="635" t="s">
        <v>680</v>
      </c>
      <c r="K7" s="634" t="s">
        <v>680</v>
      </c>
      <c r="L7" s="635" t="s">
        <v>680</v>
      </c>
      <c r="M7" s="634" t="s">
        <v>680</v>
      </c>
      <c r="N7" s="635" t="s">
        <v>680</v>
      </c>
      <c r="O7" s="634" t="s">
        <v>680</v>
      </c>
      <c r="P7" s="2395" t="s">
        <v>680</v>
      </c>
      <c r="Q7" s="300"/>
      <c r="R7" s="635" t="s">
        <v>680</v>
      </c>
      <c r="S7" s="646" t="s">
        <v>680</v>
      </c>
      <c r="T7" s="643" t="s">
        <v>680</v>
      </c>
      <c r="U7" s="635" t="s">
        <v>680</v>
      </c>
      <c r="V7" s="646" t="s">
        <v>680</v>
      </c>
      <c r="W7" s="643" t="s">
        <v>680</v>
      </c>
      <c r="X7" s="635" t="s">
        <v>680</v>
      </c>
      <c r="Y7" s="646" t="s">
        <v>680</v>
      </c>
      <c r="Z7" s="643" t="s">
        <v>680</v>
      </c>
      <c r="AA7" s="315"/>
      <c r="AB7" s="635" t="s">
        <v>680</v>
      </c>
      <c r="AC7" s="646" t="s">
        <v>680</v>
      </c>
      <c r="AD7" s="643" t="s">
        <v>680</v>
      </c>
      <c r="AE7" s="635" t="s">
        <v>680</v>
      </c>
      <c r="AF7" s="646" t="s">
        <v>680</v>
      </c>
      <c r="AG7" s="643" t="s">
        <v>680</v>
      </c>
      <c r="AH7" s="635" t="s">
        <v>680</v>
      </c>
      <c r="AI7" s="646" t="s">
        <v>680</v>
      </c>
      <c r="AJ7" s="643" t="s">
        <v>680</v>
      </c>
    </row>
    <row r="8" spans="2:36" ht="14.25" customHeight="1">
      <c r="B8" s="3045"/>
      <c r="C8" s="316" t="s">
        <v>10</v>
      </c>
      <c r="D8" s="636" t="s">
        <v>680</v>
      </c>
      <c r="E8" s="637" t="s">
        <v>680</v>
      </c>
      <c r="F8" s="636" t="s">
        <v>680</v>
      </c>
      <c r="G8" s="637" t="s">
        <v>680</v>
      </c>
      <c r="H8" s="636" t="s">
        <v>680</v>
      </c>
      <c r="I8" s="637" t="s">
        <v>680</v>
      </c>
      <c r="J8" s="636" t="s">
        <v>680</v>
      </c>
      <c r="K8" s="637" t="s">
        <v>680</v>
      </c>
      <c r="L8" s="636" t="s">
        <v>680</v>
      </c>
      <c r="M8" s="637" t="s">
        <v>680</v>
      </c>
      <c r="N8" s="636" t="s">
        <v>680</v>
      </c>
      <c r="O8" s="637" t="s">
        <v>680</v>
      </c>
      <c r="P8" s="2395" t="s">
        <v>680</v>
      </c>
      <c r="Q8" s="300"/>
      <c r="R8" s="636" t="s">
        <v>680</v>
      </c>
      <c r="S8" s="647" t="s">
        <v>680</v>
      </c>
      <c r="T8" s="644" t="s">
        <v>680</v>
      </c>
      <c r="U8" s="636" t="s">
        <v>680</v>
      </c>
      <c r="V8" s="647" t="s">
        <v>680</v>
      </c>
      <c r="W8" s="644" t="s">
        <v>680</v>
      </c>
      <c r="X8" s="636" t="s">
        <v>680</v>
      </c>
      <c r="Y8" s="647" t="s">
        <v>680</v>
      </c>
      <c r="Z8" s="644" t="s">
        <v>680</v>
      </c>
      <c r="AA8" s="315"/>
      <c r="AB8" s="636" t="s">
        <v>680</v>
      </c>
      <c r="AC8" s="647" t="s">
        <v>680</v>
      </c>
      <c r="AD8" s="644" t="s">
        <v>680</v>
      </c>
      <c r="AE8" s="636" t="s">
        <v>680</v>
      </c>
      <c r="AF8" s="647" t="s">
        <v>680</v>
      </c>
      <c r="AG8" s="644" t="s">
        <v>680</v>
      </c>
      <c r="AH8" s="636" t="s">
        <v>680</v>
      </c>
      <c r="AI8" s="647" t="s">
        <v>680</v>
      </c>
      <c r="AJ8" s="644" t="s">
        <v>680</v>
      </c>
    </row>
    <row r="9" spans="2:36" ht="14.25" customHeight="1">
      <c r="B9" s="3045"/>
      <c r="C9" s="216" t="s">
        <v>11</v>
      </c>
      <c r="D9" s="636" t="s">
        <v>680</v>
      </c>
      <c r="E9" s="637" t="s">
        <v>680</v>
      </c>
      <c r="F9" s="636" t="s">
        <v>680</v>
      </c>
      <c r="G9" s="637" t="s">
        <v>680</v>
      </c>
      <c r="H9" s="636" t="s">
        <v>680</v>
      </c>
      <c r="I9" s="637" t="s">
        <v>680</v>
      </c>
      <c r="J9" s="636" t="s">
        <v>680</v>
      </c>
      <c r="K9" s="637" t="s">
        <v>680</v>
      </c>
      <c r="L9" s="638" t="s">
        <v>680</v>
      </c>
      <c r="M9" s="637" t="s">
        <v>680</v>
      </c>
      <c r="N9" s="638" t="s">
        <v>680</v>
      </c>
      <c r="O9" s="637" t="s">
        <v>680</v>
      </c>
      <c r="P9" s="2395" t="s">
        <v>680</v>
      </c>
      <c r="Q9" s="300"/>
      <c r="R9" s="636" t="s">
        <v>680</v>
      </c>
      <c r="S9" s="647" t="s">
        <v>680</v>
      </c>
      <c r="T9" s="644" t="s">
        <v>680</v>
      </c>
      <c r="U9" s="636" t="s">
        <v>680</v>
      </c>
      <c r="V9" s="647" t="s">
        <v>680</v>
      </c>
      <c r="W9" s="644" t="s">
        <v>680</v>
      </c>
      <c r="X9" s="636" t="s">
        <v>680</v>
      </c>
      <c r="Y9" s="647" t="s">
        <v>680</v>
      </c>
      <c r="Z9" s="644" t="s">
        <v>680</v>
      </c>
      <c r="AA9" s="315"/>
      <c r="AB9" s="636" t="s">
        <v>680</v>
      </c>
      <c r="AC9" s="647" t="s">
        <v>680</v>
      </c>
      <c r="AD9" s="644" t="s">
        <v>680</v>
      </c>
      <c r="AE9" s="636" t="s">
        <v>680</v>
      </c>
      <c r="AF9" s="647" t="s">
        <v>680</v>
      </c>
      <c r="AG9" s="644" t="s">
        <v>680</v>
      </c>
      <c r="AH9" s="636" t="s">
        <v>680</v>
      </c>
      <c r="AI9" s="647" t="s">
        <v>680</v>
      </c>
      <c r="AJ9" s="644" t="s">
        <v>680</v>
      </c>
    </row>
    <row r="10" spans="2:36" ht="14.25" customHeight="1">
      <c r="B10" s="3045"/>
      <c r="C10" s="217" t="s">
        <v>509</v>
      </c>
      <c r="D10" s="636" t="s">
        <v>680</v>
      </c>
      <c r="E10" s="637" t="s">
        <v>680</v>
      </c>
      <c r="F10" s="636" t="s">
        <v>680</v>
      </c>
      <c r="G10" s="637" t="s">
        <v>680</v>
      </c>
      <c r="H10" s="636" t="s">
        <v>680</v>
      </c>
      <c r="I10" s="637" t="s">
        <v>680</v>
      </c>
      <c r="J10" s="636" t="s">
        <v>680</v>
      </c>
      <c r="K10" s="637" t="s">
        <v>680</v>
      </c>
      <c r="L10" s="638" t="s">
        <v>680</v>
      </c>
      <c r="M10" s="637" t="s">
        <v>680</v>
      </c>
      <c r="N10" s="638" t="s">
        <v>680</v>
      </c>
      <c r="O10" s="637" t="s">
        <v>680</v>
      </c>
      <c r="P10" s="2395" t="s">
        <v>680</v>
      </c>
      <c r="Q10" s="300"/>
      <c r="R10" s="636" t="s">
        <v>680</v>
      </c>
      <c r="S10" s="647" t="s">
        <v>680</v>
      </c>
      <c r="T10" s="644" t="s">
        <v>680</v>
      </c>
      <c r="U10" s="636" t="s">
        <v>680</v>
      </c>
      <c r="V10" s="647" t="s">
        <v>680</v>
      </c>
      <c r="W10" s="644" t="s">
        <v>680</v>
      </c>
      <c r="X10" s="636" t="s">
        <v>680</v>
      </c>
      <c r="Y10" s="647" t="s">
        <v>680</v>
      </c>
      <c r="Z10" s="644" t="s">
        <v>680</v>
      </c>
      <c r="AA10" s="315"/>
      <c r="AB10" s="636" t="s">
        <v>680</v>
      </c>
      <c r="AC10" s="647" t="s">
        <v>680</v>
      </c>
      <c r="AD10" s="644" t="s">
        <v>680</v>
      </c>
      <c r="AE10" s="636" t="s">
        <v>680</v>
      </c>
      <c r="AF10" s="647" t="s">
        <v>680</v>
      </c>
      <c r="AG10" s="644" t="s">
        <v>680</v>
      </c>
      <c r="AH10" s="636" t="s">
        <v>680</v>
      </c>
      <c r="AI10" s="647" t="s">
        <v>680</v>
      </c>
      <c r="AJ10" s="644" t="s">
        <v>680</v>
      </c>
    </row>
    <row r="11" spans="2:36" ht="14.25" customHeight="1">
      <c r="B11" s="3045"/>
      <c r="C11" s="217" t="s">
        <v>510</v>
      </c>
      <c r="D11" s="636" t="s">
        <v>680</v>
      </c>
      <c r="E11" s="637" t="s">
        <v>680</v>
      </c>
      <c r="F11" s="636" t="s">
        <v>680</v>
      </c>
      <c r="G11" s="637" t="s">
        <v>680</v>
      </c>
      <c r="H11" s="636" t="s">
        <v>680</v>
      </c>
      <c r="I11" s="637" t="s">
        <v>680</v>
      </c>
      <c r="J11" s="636" t="s">
        <v>680</v>
      </c>
      <c r="K11" s="637" t="s">
        <v>680</v>
      </c>
      <c r="L11" s="638" t="s">
        <v>680</v>
      </c>
      <c r="M11" s="637" t="s">
        <v>680</v>
      </c>
      <c r="N11" s="638" t="s">
        <v>680</v>
      </c>
      <c r="O11" s="637" t="s">
        <v>680</v>
      </c>
      <c r="P11" s="2395" t="s">
        <v>680</v>
      </c>
      <c r="Q11" s="300"/>
      <c r="R11" s="636" t="s">
        <v>680</v>
      </c>
      <c r="S11" s="647" t="s">
        <v>680</v>
      </c>
      <c r="T11" s="644" t="s">
        <v>680</v>
      </c>
      <c r="U11" s="636" t="s">
        <v>680</v>
      </c>
      <c r="V11" s="647" t="s">
        <v>680</v>
      </c>
      <c r="W11" s="644" t="s">
        <v>680</v>
      </c>
      <c r="X11" s="636" t="s">
        <v>680</v>
      </c>
      <c r="Y11" s="647" t="s">
        <v>680</v>
      </c>
      <c r="Z11" s="644" t="s">
        <v>680</v>
      </c>
      <c r="AA11" s="315"/>
      <c r="AB11" s="636" t="s">
        <v>680</v>
      </c>
      <c r="AC11" s="647" t="s">
        <v>680</v>
      </c>
      <c r="AD11" s="644" t="s">
        <v>680</v>
      </c>
      <c r="AE11" s="636" t="s">
        <v>680</v>
      </c>
      <c r="AF11" s="647" t="s">
        <v>680</v>
      </c>
      <c r="AG11" s="644" t="s">
        <v>680</v>
      </c>
      <c r="AH11" s="636" t="s">
        <v>680</v>
      </c>
      <c r="AI11" s="647" t="s">
        <v>680</v>
      </c>
      <c r="AJ11" s="644" t="s">
        <v>680</v>
      </c>
    </row>
    <row r="12" spans="2:36" ht="14.25" customHeight="1">
      <c r="B12" s="3045"/>
      <c r="C12" s="216" t="s">
        <v>21</v>
      </c>
      <c r="D12" s="636" t="s">
        <v>680</v>
      </c>
      <c r="E12" s="637" t="s">
        <v>680</v>
      </c>
      <c r="F12" s="636" t="s">
        <v>680</v>
      </c>
      <c r="G12" s="637" t="s">
        <v>680</v>
      </c>
      <c r="H12" s="636" t="s">
        <v>680</v>
      </c>
      <c r="I12" s="637" t="s">
        <v>680</v>
      </c>
      <c r="J12" s="636" t="s">
        <v>680</v>
      </c>
      <c r="K12" s="637" t="s">
        <v>680</v>
      </c>
      <c r="L12" s="638" t="s">
        <v>680</v>
      </c>
      <c r="M12" s="637" t="s">
        <v>680</v>
      </c>
      <c r="N12" s="638" t="s">
        <v>680</v>
      </c>
      <c r="O12" s="637" t="s">
        <v>680</v>
      </c>
      <c r="P12" s="2395" t="s">
        <v>680</v>
      </c>
      <c r="Q12" s="300"/>
      <c r="R12" s="636" t="s">
        <v>680</v>
      </c>
      <c r="S12" s="647" t="s">
        <v>680</v>
      </c>
      <c r="T12" s="644" t="s">
        <v>680</v>
      </c>
      <c r="U12" s="636" t="s">
        <v>680</v>
      </c>
      <c r="V12" s="647" t="s">
        <v>680</v>
      </c>
      <c r="W12" s="644" t="s">
        <v>680</v>
      </c>
      <c r="X12" s="636" t="s">
        <v>680</v>
      </c>
      <c r="Y12" s="647" t="s">
        <v>680</v>
      </c>
      <c r="Z12" s="644" t="s">
        <v>680</v>
      </c>
      <c r="AA12" s="315"/>
      <c r="AB12" s="636" t="s">
        <v>680</v>
      </c>
      <c r="AC12" s="647" t="s">
        <v>680</v>
      </c>
      <c r="AD12" s="644" t="s">
        <v>680</v>
      </c>
      <c r="AE12" s="636" t="s">
        <v>680</v>
      </c>
      <c r="AF12" s="647" t="s">
        <v>680</v>
      </c>
      <c r="AG12" s="644" t="s">
        <v>680</v>
      </c>
      <c r="AH12" s="636" t="s">
        <v>680</v>
      </c>
      <c r="AI12" s="647" t="s">
        <v>680</v>
      </c>
      <c r="AJ12" s="644" t="s">
        <v>680</v>
      </c>
    </row>
    <row r="13" spans="2:36" ht="14.25" customHeight="1">
      <c r="B13" s="3045"/>
      <c r="C13" s="218" t="s">
        <v>22</v>
      </c>
      <c r="D13" s="636" t="s">
        <v>680</v>
      </c>
      <c r="E13" s="637" t="s">
        <v>680</v>
      </c>
      <c r="F13" s="636" t="s">
        <v>680</v>
      </c>
      <c r="G13" s="637" t="s">
        <v>680</v>
      </c>
      <c r="H13" s="636" t="s">
        <v>680</v>
      </c>
      <c r="I13" s="637" t="s">
        <v>680</v>
      </c>
      <c r="J13" s="636" t="s">
        <v>680</v>
      </c>
      <c r="K13" s="637" t="s">
        <v>680</v>
      </c>
      <c r="L13" s="638" t="s">
        <v>680</v>
      </c>
      <c r="M13" s="637" t="s">
        <v>680</v>
      </c>
      <c r="N13" s="638" t="s">
        <v>680</v>
      </c>
      <c r="O13" s="637" t="s">
        <v>680</v>
      </c>
      <c r="P13" s="2395" t="s">
        <v>680</v>
      </c>
      <c r="Q13" s="300"/>
      <c r="R13" s="636" t="s">
        <v>680</v>
      </c>
      <c r="S13" s="647" t="s">
        <v>680</v>
      </c>
      <c r="T13" s="644" t="s">
        <v>680</v>
      </c>
      <c r="U13" s="636" t="s">
        <v>680</v>
      </c>
      <c r="V13" s="647" t="s">
        <v>680</v>
      </c>
      <c r="W13" s="644" t="s">
        <v>680</v>
      </c>
      <c r="X13" s="636" t="s">
        <v>680</v>
      </c>
      <c r="Y13" s="647" t="s">
        <v>680</v>
      </c>
      <c r="Z13" s="644" t="s">
        <v>680</v>
      </c>
      <c r="AA13" s="315"/>
      <c r="AB13" s="636" t="s">
        <v>680</v>
      </c>
      <c r="AC13" s="647" t="s">
        <v>680</v>
      </c>
      <c r="AD13" s="644" t="s">
        <v>680</v>
      </c>
      <c r="AE13" s="636" t="s">
        <v>680</v>
      </c>
      <c r="AF13" s="647" t="s">
        <v>680</v>
      </c>
      <c r="AG13" s="644" t="s">
        <v>680</v>
      </c>
      <c r="AH13" s="636" t="s">
        <v>680</v>
      </c>
      <c r="AI13" s="647" t="s">
        <v>680</v>
      </c>
      <c r="AJ13" s="644" t="s">
        <v>680</v>
      </c>
    </row>
    <row r="14" spans="2:36" ht="14.25" customHeight="1">
      <c r="B14" s="3045"/>
      <c r="C14" s="219" t="s">
        <v>511</v>
      </c>
      <c r="D14" s="636" t="s">
        <v>680</v>
      </c>
      <c r="E14" s="637" t="s">
        <v>680</v>
      </c>
      <c r="F14" s="636" t="s">
        <v>680</v>
      </c>
      <c r="G14" s="637" t="s">
        <v>680</v>
      </c>
      <c r="H14" s="636" t="s">
        <v>680</v>
      </c>
      <c r="I14" s="637" t="s">
        <v>680</v>
      </c>
      <c r="J14" s="636" t="s">
        <v>680</v>
      </c>
      <c r="K14" s="637" t="s">
        <v>680</v>
      </c>
      <c r="L14" s="638" t="s">
        <v>680</v>
      </c>
      <c r="M14" s="637" t="s">
        <v>680</v>
      </c>
      <c r="N14" s="638" t="s">
        <v>680</v>
      </c>
      <c r="O14" s="637" t="s">
        <v>680</v>
      </c>
      <c r="P14" s="2395" t="s">
        <v>680</v>
      </c>
      <c r="Q14" s="300"/>
      <c r="R14" s="636" t="s">
        <v>680</v>
      </c>
      <c r="S14" s="647" t="s">
        <v>680</v>
      </c>
      <c r="T14" s="644" t="s">
        <v>680</v>
      </c>
      <c r="U14" s="636" t="s">
        <v>680</v>
      </c>
      <c r="V14" s="647" t="s">
        <v>680</v>
      </c>
      <c r="W14" s="644" t="s">
        <v>680</v>
      </c>
      <c r="X14" s="636" t="s">
        <v>680</v>
      </c>
      <c r="Y14" s="647" t="s">
        <v>680</v>
      </c>
      <c r="Z14" s="644" t="s">
        <v>680</v>
      </c>
      <c r="AA14" s="315"/>
      <c r="AB14" s="636" t="s">
        <v>680</v>
      </c>
      <c r="AC14" s="647" t="s">
        <v>680</v>
      </c>
      <c r="AD14" s="644" t="s">
        <v>680</v>
      </c>
      <c r="AE14" s="636" t="s">
        <v>680</v>
      </c>
      <c r="AF14" s="647" t="s">
        <v>680</v>
      </c>
      <c r="AG14" s="644" t="s">
        <v>680</v>
      </c>
      <c r="AH14" s="636" t="s">
        <v>680</v>
      </c>
      <c r="AI14" s="647" t="s">
        <v>680</v>
      </c>
      <c r="AJ14" s="644" t="s">
        <v>680</v>
      </c>
    </row>
    <row r="15" spans="2:36" ht="14.25" customHeight="1">
      <c r="B15" s="3045"/>
      <c r="C15" s="219" t="s">
        <v>512</v>
      </c>
      <c r="D15" s="636" t="s">
        <v>680</v>
      </c>
      <c r="E15" s="637" t="s">
        <v>680</v>
      </c>
      <c r="F15" s="636" t="s">
        <v>680</v>
      </c>
      <c r="G15" s="637" t="s">
        <v>680</v>
      </c>
      <c r="H15" s="636" t="s">
        <v>680</v>
      </c>
      <c r="I15" s="637" t="s">
        <v>680</v>
      </c>
      <c r="J15" s="636" t="s">
        <v>680</v>
      </c>
      <c r="K15" s="637" t="s">
        <v>680</v>
      </c>
      <c r="L15" s="638" t="s">
        <v>680</v>
      </c>
      <c r="M15" s="637" t="s">
        <v>680</v>
      </c>
      <c r="N15" s="638" t="s">
        <v>680</v>
      </c>
      <c r="O15" s="637" t="s">
        <v>680</v>
      </c>
      <c r="P15" s="2395" t="s">
        <v>680</v>
      </c>
      <c r="Q15" s="300"/>
      <c r="R15" s="636" t="s">
        <v>680</v>
      </c>
      <c r="S15" s="647" t="s">
        <v>680</v>
      </c>
      <c r="T15" s="644" t="s">
        <v>680</v>
      </c>
      <c r="U15" s="636" t="s">
        <v>680</v>
      </c>
      <c r="V15" s="647" t="s">
        <v>680</v>
      </c>
      <c r="W15" s="644" t="s">
        <v>680</v>
      </c>
      <c r="X15" s="636" t="s">
        <v>680</v>
      </c>
      <c r="Y15" s="647" t="s">
        <v>680</v>
      </c>
      <c r="Z15" s="644" t="s">
        <v>680</v>
      </c>
      <c r="AA15" s="315"/>
      <c r="AB15" s="636" t="s">
        <v>680</v>
      </c>
      <c r="AC15" s="647" t="s">
        <v>680</v>
      </c>
      <c r="AD15" s="644" t="s">
        <v>680</v>
      </c>
      <c r="AE15" s="636" t="s">
        <v>680</v>
      </c>
      <c r="AF15" s="647" t="s">
        <v>680</v>
      </c>
      <c r="AG15" s="644" t="s">
        <v>680</v>
      </c>
      <c r="AH15" s="636" t="s">
        <v>680</v>
      </c>
      <c r="AI15" s="647" t="s">
        <v>680</v>
      </c>
      <c r="AJ15" s="644" t="s">
        <v>680</v>
      </c>
    </row>
    <row r="16" spans="2:36" ht="14.25" customHeight="1">
      <c r="B16" s="3045"/>
      <c r="C16" s="218" t="s">
        <v>25</v>
      </c>
      <c r="D16" s="636" t="s">
        <v>680</v>
      </c>
      <c r="E16" s="637" t="s">
        <v>680</v>
      </c>
      <c r="F16" s="636" t="s">
        <v>680</v>
      </c>
      <c r="G16" s="637" t="s">
        <v>680</v>
      </c>
      <c r="H16" s="636" t="s">
        <v>680</v>
      </c>
      <c r="I16" s="637" t="s">
        <v>680</v>
      </c>
      <c r="J16" s="636" t="s">
        <v>680</v>
      </c>
      <c r="K16" s="637" t="s">
        <v>680</v>
      </c>
      <c r="L16" s="638" t="s">
        <v>680</v>
      </c>
      <c r="M16" s="637" t="s">
        <v>680</v>
      </c>
      <c r="N16" s="638" t="s">
        <v>680</v>
      </c>
      <c r="O16" s="637" t="s">
        <v>680</v>
      </c>
      <c r="P16" s="2395" t="s">
        <v>680</v>
      </c>
      <c r="Q16" s="300"/>
      <c r="R16" s="636" t="s">
        <v>680</v>
      </c>
      <c r="S16" s="647" t="s">
        <v>680</v>
      </c>
      <c r="T16" s="644" t="s">
        <v>680</v>
      </c>
      <c r="U16" s="636" t="s">
        <v>680</v>
      </c>
      <c r="V16" s="647" t="s">
        <v>680</v>
      </c>
      <c r="W16" s="644" t="s">
        <v>680</v>
      </c>
      <c r="X16" s="636" t="s">
        <v>680</v>
      </c>
      <c r="Y16" s="647" t="s">
        <v>680</v>
      </c>
      <c r="Z16" s="644" t="s">
        <v>680</v>
      </c>
      <c r="AA16" s="315"/>
      <c r="AB16" s="636" t="s">
        <v>680</v>
      </c>
      <c r="AC16" s="647" t="s">
        <v>680</v>
      </c>
      <c r="AD16" s="644" t="s">
        <v>680</v>
      </c>
      <c r="AE16" s="636" t="s">
        <v>680</v>
      </c>
      <c r="AF16" s="647" t="s">
        <v>680</v>
      </c>
      <c r="AG16" s="644" t="s">
        <v>680</v>
      </c>
      <c r="AH16" s="636" t="s">
        <v>680</v>
      </c>
      <c r="AI16" s="647" t="s">
        <v>680</v>
      </c>
      <c r="AJ16" s="644" t="s">
        <v>680</v>
      </c>
    </row>
    <row r="17" spans="2:36" ht="14.25" customHeight="1">
      <c r="B17" s="3045"/>
      <c r="C17" s="218" t="s">
        <v>26</v>
      </c>
      <c r="D17" s="636" t="s">
        <v>680</v>
      </c>
      <c r="E17" s="637" t="s">
        <v>680</v>
      </c>
      <c r="F17" s="636" t="s">
        <v>680</v>
      </c>
      <c r="G17" s="637" t="s">
        <v>680</v>
      </c>
      <c r="H17" s="636" t="s">
        <v>680</v>
      </c>
      <c r="I17" s="637" t="s">
        <v>680</v>
      </c>
      <c r="J17" s="636" t="s">
        <v>680</v>
      </c>
      <c r="K17" s="637" t="s">
        <v>680</v>
      </c>
      <c r="L17" s="638" t="s">
        <v>680</v>
      </c>
      <c r="M17" s="637" t="s">
        <v>680</v>
      </c>
      <c r="N17" s="638" t="s">
        <v>680</v>
      </c>
      <c r="O17" s="637" t="s">
        <v>680</v>
      </c>
      <c r="P17" s="2395" t="s">
        <v>680</v>
      </c>
      <c r="Q17" s="300"/>
      <c r="R17" s="636" t="s">
        <v>680</v>
      </c>
      <c r="S17" s="647" t="s">
        <v>680</v>
      </c>
      <c r="T17" s="644" t="s">
        <v>680</v>
      </c>
      <c r="U17" s="636" t="s">
        <v>680</v>
      </c>
      <c r="V17" s="647" t="s">
        <v>680</v>
      </c>
      <c r="W17" s="644" t="s">
        <v>680</v>
      </c>
      <c r="X17" s="636" t="s">
        <v>680</v>
      </c>
      <c r="Y17" s="647" t="s">
        <v>680</v>
      </c>
      <c r="Z17" s="644" t="s">
        <v>680</v>
      </c>
      <c r="AA17" s="315"/>
      <c r="AB17" s="636" t="s">
        <v>680</v>
      </c>
      <c r="AC17" s="647" t="s">
        <v>680</v>
      </c>
      <c r="AD17" s="644" t="s">
        <v>680</v>
      </c>
      <c r="AE17" s="636" t="s">
        <v>680</v>
      </c>
      <c r="AF17" s="647" t="s">
        <v>680</v>
      </c>
      <c r="AG17" s="644" t="s">
        <v>680</v>
      </c>
      <c r="AH17" s="636" t="s">
        <v>680</v>
      </c>
      <c r="AI17" s="647" t="s">
        <v>680</v>
      </c>
      <c r="AJ17" s="644" t="s">
        <v>680</v>
      </c>
    </row>
    <row r="18" spans="2:36" ht="14.25" customHeight="1">
      <c r="B18" s="3045"/>
      <c r="C18" s="219" t="s">
        <v>513</v>
      </c>
      <c r="D18" s="636" t="s">
        <v>680</v>
      </c>
      <c r="E18" s="637" t="s">
        <v>680</v>
      </c>
      <c r="F18" s="636" t="s">
        <v>680</v>
      </c>
      <c r="G18" s="637" t="s">
        <v>680</v>
      </c>
      <c r="H18" s="636" t="s">
        <v>680</v>
      </c>
      <c r="I18" s="637" t="s">
        <v>680</v>
      </c>
      <c r="J18" s="636" t="s">
        <v>680</v>
      </c>
      <c r="K18" s="637" t="s">
        <v>680</v>
      </c>
      <c r="L18" s="638" t="s">
        <v>680</v>
      </c>
      <c r="M18" s="637" t="s">
        <v>680</v>
      </c>
      <c r="N18" s="638" t="s">
        <v>680</v>
      </c>
      <c r="O18" s="637" t="s">
        <v>680</v>
      </c>
      <c r="P18" s="2395" t="s">
        <v>680</v>
      </c>
      <c r="Q18" s="300"/>
      <c r="R18" s="636" t="s">
        <v>680</v>
      </c>
      <c r="S18" s="647" t="s">
        <v>680</v>
      </c>
      <c r="T18" s="644" t="s">
        <v>680</v>
      </c>
      <c r="U18" s="636" t="s">
        <v>680</v>
      </c>
      <c r="V18" s="647" t="s">
        <v>680</v>
      </c>
      <c r="W18" s="644" t="s">
        <v>680</v>
      </c>
      <c r="X18" s="636" t="s">
        <v>680</v>
      </c>
      <c r="Y18" s="647" t="s">
        <v>680</v>
      </c>
      <c r="Z18" s="644" t="s">
        <v>680</v>
      </c>
      <c r="AA18" s="315"/>
      <c r="AB18" s="636" t="s">
        <v>680</v>
      </c>
      <c r="AC18" s="647" t="s">
        <v>680</v>
      </c>
      <c r="AD18" s="644" t="s">
        <v>680</v>
      </c>
      <c r="AE18" s="636" t="s">
        <v>680</v>
      </c>
      <c r="AF18" s="647" t="s">
        <v>680</v>
      </c>
      <c r="AG18" s="644" t="s">
        <v>680</v>
      </c>
      <c r="AH18" s="636" t="s">
        <v>680</v>
      </c>
      <c r="AI18" s="647" t="s">
        <v>680</v>
      </c>
      <c r="AJ18" s="644" t="s">
        <v>680</v>
      </c>
    </row>
    <row r="19" spans="2:36" ht="14.25" customHeight="1">
      <c r="B19" s="3045"/>
      <c r="C19" s="219" t="s">
        <v>514</v>
      </c>
      <c r="D19" s="636" t="s">
        <v>680</v>
      </c>
      <c r="E19" s="637" t="s">
        <v>680</v>
      </c>
      <c r="F19" s="636" t="s">
        <v>680</v>
      </c>
      <c r="G19" s="637" t="s">
        <v>680</v>
      </c>
      <c r="H19" s="636" t="s">
        <v>680</v>
      </c>
      <c r="I19" s="637" t="s">
        <v>680</v>
      </c>
      <c r="J19" s="636" t="s">
        <v>680</v>
      </c>
      <c r="K19" s="637" t="s">
        <v>680</v>
      </c>
      <c r="L19" s="638" t="s">
        <v>680</v>
      </c>
      <c r="M19" s="637" t="s">
        <v>680</v>
      </c>
      <c r="N19" s="638" t="s">
        <v>680</v>
      </c>
      <c r="O19" s="637" t="s">
        <v>680</v>
      </c>
      <c r="P19" s="2395" t="s">
        <v>680</v>
      </c>
      <c r="Q19" s="300"/>
      <c r="R19" s="636" t="s">
        <v>680</v>
      </c>
      <c r="S19" s="647" t="s">
        <v>680</v>
      </c>
      <c r="T19" s="644" t="s">
        <v>680</v>
      </c>
      <c r="U19" s="636" t="s">
        <v>680</v>
      </c>
      <c r="V19" s="647" t="s">
        <v>680</v>
      </c>
      <c r="W19" s="644" t="s">
        <v>680</v>
      </c>
      <c r="X19" s="636" t="s">
        <v>680</v>
      </c>
      <c r="Y19" s="647" t="s">
        <v>680</v>
      </c>
      <c r="Z19" s="644" t="s">
        <v>680</v>
      </c>
      <c r="AA19" s="315"/>
      <c r="AB19" s="636" t="s">
        <v>680</v>
      </c>
      <c r="AC19" s="647" t="s">
        <v>680</v>
      </c>
      <c r="AD19" s="644" t="s">
        <v>680</v>
      </c>
      <c r="AE19" s="636" t="s">
        <v>680</v>
      </c>
      <c r="AF19" s="647" t="s">
        <v>680</v>
      </c>
      <c r="AG19" s="644" t="s">
        <v>680</v>
      </c>
      <c r="AH19" s="636" t="s">
        <v>680</v>
      </c>
      <c r="AI19" s="647" t="s">
        <v>680</v>
      </c>
      <c r="AJ19" s="644" t="s">
        <v>680</v>
      </c>
    </row>
    <row r="20" spans="2:36" ht="14.25" customHeight="1">
      <c r="B20" s="3045"/>
      <c r="C20" s="216" t="s">
        <v>29</v>
      </c>
      <c r="D20" s="636" t="s">
        <v>680</v>
      </c>
      <c r="E20" s="637" t="s">
        <v>680</v>
      </c>
      <c r="F20" s="636" t="s">
        <v>680</v>
      </c>
      <c r="G20" s="637" t="s">
        <v>680</v>
      </c>
      <c r="H20" s="636" t="s">
        <v>680</v>
      </c>
      <c r="I20" s="637" t="s">
        <v>680</v>
      </c>
      <c r="J20" s="636" t="s">
        <v>680</v>
      </c>
      <c r="K20" s="637" t="s">
        <v>680</v>
      </c>
      <c r="L20" s="638" t="s">
        <v>680</v>
      </c>
      <c r="M20" s="637" t="s">
        <v>680</v>
      </c>
      <c r="N20" s="638" t="s">
        <v>680</v>
      </c>
      <c r="O20" s="637" t="s">
        <v>680</v>
      </c>
      <c r="P20" s="2395" t="s">
        <v>680</v>
      </c>
      <c r="Q20" s="300"/>
      <c r="R20" s="636" t="s">
        <v>680</v>
      </c>
      <c r="S20" s="647" t="s">
        <v>680</v>
      </c>
      <c r="T20" s="644" t="s">
        <v>680</v>
      </c>
      <c r="U20" s="636" t="s">
        <v>680</v>
      </c>
      <c r="V20" s="647" t="s">
        <v>680</v>
      </c>
      <c r="W20" s="644" t="s">
        <v>680</v>
      </c>
      <c r="X20" s="636" t="s">
        <v>680</v>
      </c>
      <c r="Y20" s="647" t="s">
        <v>680</v>
      </c>
      <c r="Z20" s="644" t="s">
        <v>680</v>
      </c>
      <c r="AA20" s="315"/>
      <c r="AB20" s="636" t="s">
        <v>680</v>
      </c>
      <c r="AC20" s="647" t="s">
        <v>680</v>
      </c>
      <c r="AD20" s="644" t="s">
        <v>680</v>
      </c>
      <c r="AE20" s="636" t="s">
        <v>680</v>
      </c>
      <c r="AF20" s="647" t="s">
        <v>680</v>
      </c>
      <c r="AG20" s="644" t="s">
        <v>680</v>
      </c>
      <c r="AH20" s="636" t="s">
        <v>680</v>
      </c>
      <c r="AI20" s="647" t="s">
        <v>680</v>
      </c>
      <c r="AJ20" s="644" t="s">
        <v>680</v>
      </c>
    </row>
    <row r="21" spans="2:36" ht="14.25" customHeight="1">
      <c r="B21" s="3045"/>
      <c r="C21" s="216" t="s">
        <v>1</v>
      </c>
      <c r="D21" s="623"/>
      <c r="E21" s="622"/>
      <c r="F21" s="623"/>
      <c r="G21" s="622"/>
      <c r="H21" s="623"/>
      <c r="I21" s="622"/>
      <c r="J21" s="623"/>
      <c r="K21" s="622"/>
      <c r="L21" s="624"/>
      <c r="M21" s="622"/>
      <c r="N21" s="624"/>
      <c r="O21" s="622"/>
      <c r="P21" s="1494"/>
      <c r="Q21" s="300"/>
      <c r="R21" s="623"/>
      <c r="S21" s="625"/>
      <c r="T21" s="626"/>
      <c r="U21" s="623"/>
      <c r="V21" s="625"/>
      <c r="W21" s="626"/>
      <c r="X21" s="623"/>
      <c r="Y21" s="625"/>
      <c r="Z21" s="626"/>
      <c r="AA21" s="317"/>
      <c r="AB21" s="623"/>
      <c r="AC21" s="625"/>
      <c r="AD21" s="626"/>
      <c r="AE21" s="623"/>
      <c r="AF21" s="625"/>
      <c r="AG21" s="626"/>
      <c r="AH21" s="623"/>
      <c r="AI21" s="625"/>
      <c r="AJ21" s="626"/>
    </row>
    <row r="22" spans="2:36" ht="14.25" customHeight="1">
      <c r="B22" s="3045"/>
      <c r="C22" s="216" t="s">
        <v>30</v>
      </c>
      <c r="D22" s="640" t="s">
        <v>680</v>
      </c>
      <c r="E22" s="641" t="s">
        <v>680</v>
      </c>
      <c r="F22" s="640" t="s">
        <v>680</v>
      </c>
      <c r="G22" s="641" t="s">
        <v>680</v>
      </c>
      <c r="H22" s="640" t="s">
        <v>680</v>
      </c>
      <c r="I22" s="641" t="s">
        <v>680</v>
      </c>
      <c r="J22" s="640" t="s">
        <v>680</v>
      </c>
      <c r="K22" s="641" t="s">
        <v>680</v>
      </c>
      <c r="L22" s="642" t="s">
        <v>680</v>
      </c>
      <c r="M22" s="641" t="s">
        <v>680</v>
      </c>
      <c r="N22" s="642" t="s">
        <v>680</v>
      </c>
      <c r="O22" s="641" t="s">
        <v>680</v>
      </c>
      <c r="P22" s="2396" t="s">
        <v>680</v>
      </c>
      <c r="Q22" s="301"/>
      <c r="R22" s="640" t="s">
        <v>680</v>
      </c>
      <c r="S22" s="648" t="s">
        <v>680</v>
      </c>
      <c r="T22" s="645" t="s">
        <v>680</v>
      </c>
      <c r="U22" s="640" t="s">
        <v>680</v>
      </c>
      <c r="V22" s="648" t="s">
        <v>680</v>
      </c>
      <c r="W22" s="645" t="s">
        <v>680</v>
      </c>
      <c r="X22" s="640" t="s">
        <v>680</v>
      </c>
      <c r="Y22" s="648" t="s">
        <v>680</v>
      </c>
      <c r="Z22" s="645" t="s">
        <v>680</v>
      </c>
      <c r="AA22" s="317"/>
      <c r="AB22" s="640" t="s">
        <v>680</v>
      </c>
      <c r="AC22" s="648" t="s">
        <v>680</v>
      </c>
      <c r="AD22" s="645" t="s">
        <v>680</v>
      </c>
      <c r="AE22" s="640" t="s">
        <v>680</v>
      </c>
      <c r="AF22" s="648" t="s">
        <v>680</v>
      </c>
      <c r="AG22" s="645" t="s">
        <v>680</v>
      </c>
      <c r="AH22" s="640" t="s">
        <v>680</v>
      </c>
      <c r="AI22" s="648" t="s">
        <v>680</v>
      </c>
      <c r="AJ22" s="645" t="s">
        <v>680</v>
      </c>
    </row>
    <row r="23" spans="2:36" ht="14.25" customHeight="1" thickBot="1">
      <c r="B23" s="3046"/>
      <c r="C23" s="620" t="s">
        <v>515</v>
      </c>
      <c r="D23" s="1495" t="s">
        <v>680</v>
      </c>
      <c r="E23" s="639" t="s">
        <v>680</v>
      </c>
      <c r="F23" s="1495" t="s">
        <v>680</v>
      </c>
      <c r="G23" s="639" t="s">
        <v>680</v>
      </c>
      <c r="H23" s="1495" t="s">
        <v>680</v>
      </c>
      <c r="I23" s="639" t="s">
        <v>680</v>
      </c>
      <c r="J23" s="1495" t="s">
        <v>680</v>
      </c>
      <c r="K23" s="639" t="s">
        <v>680</v>
      </c>
      <c r="L23" s="1496" t="s">
        <v>680</v>
      </c>
      <c r="M23" s="639" t="s">
        <v>680</v>
      </c>
      <c r="N23" s="1496" t="s">
        <v>680</v>
      </c>
      <c r="O23" s="639" t="s">
        <v>680</v>
      </c>
      <c r="P23" s="2397" t="s">
        <v>680</v>
      </c>
      <c r="Q23" s="300"/>
      <c r="R23" s="1495" t="s">
        <v>680</v>
      </c>
      <c r="S23" s="1497" t="s">
        <v>680</v>
      </c>
      <c r="T23" s="1498" t="s">
        <v>680</v>
      </c>
      <c r="U23" s="1495" t="s">
        <v>680</v>
      </c>
      <c r="V23" s="1497" t="s">
        <v>680</v>
      </c>
      <c r="W23" s="1498" t="s">
        <v>680</v>
      </c>
      <c r="X23" s="1495" t="s">
        <v>680</v>
      </c>
      <c r="Y23" s="1497" t="s">
        <v>680</v>
      </c>
      <c r="Z23" s="1498" t="s">
        <v>680</v>
      </c>
      <c r="AA23" s="317"/>
      <c r="AB23" s="1495" t="s">
        <v>680</v>
      </c>
      <c r="AC23" s="1497" t="s">
        <v>680</v>
      </c>
      <c r="AD23" s="1498" t="s">
        <v>680</v>
      </c>
      <c r="AE23" s="1495" t="s">
        <v>680</v>
      </c>
      <c r="AF23" s="1497" t="s">
        <v>680</v>
      </c>
      <c r="AG23" s="1498" t="s">
        <v>680</v>
      </c>
      <c r="AH23" s="1495" t="s">
        <v>680</v>
      </c>
      <c r="AI23" s="1497" t="s">
        <v>680</v>
      </c>
      <c r="AJ23" s="1498" t="s">
        <v>680</v>
      </c>
    </row>
    <row r="24" spans="2:36">
      <c r="AA24" s="48"/>
    </row>
    <row r="27" spans="2:36" ht="13.5" thickBot="1"/>
    <row r="28" spans="2:36" ht="53.25" customHeight="1" thickBot="1">
      <c r="B28" s="304"/>
      <c r="C28" s="305"/>
      <c r="D28" s="3047" t="s">
        <v>501</v>
      </c>
      <c r="E28" s="3048"/>
      <c r="F28" s="3047" t="s">
        <v>502</v>
      </c>
      <c r="G28" s="3051"/>
      <c r="H28" s="3047" t="s">
        <v>503</v>
      </c>
      <c r="I28" s="3048"/>
      <c r="J28" s="3053" t="s">
        <v>1190</v>
      </c>
      <c r="K28" s="318"/>
      <c r="L28" s="318"/>
      <c r="M28" s="318"/>
      <c r="N28" s="319"/>
      <c r="R28" s="3056" t="s">
        <v>50</v>
      </c>
      <c r="S28" s="3057"/>
      <c r="T28" s="3057"/>
      <c r="U28" s="3057"/>
      <c r="V28" s="3057"/>
      <c r="W28" s="3057"/>
      <c r="X28" s="3057"/>
      <c r="Y28" s="3057"/>
      <c r="Z28" s="3058"/>
      <c r="AA28" s="627"/>
      <c r="AB28" s="3056" t="s">
        <v>51</v>
      </c>
      <c r="AC28" s="3057"/>
      <c r="AD28" s="3057"/>
      <c r="AE28" s="3057"/>
      <c r="AF28" s="3057"/>
      <c r="AG28" s="3057"/>
      <c r="AH28" s="3057"/>
      <c r="AI28" s="3057"/>
      <c r="AJ28" s="3058"/>
    </row>
    <row r="29" spans="2:36" ht="23.25" thickBot="1">
      <c r="B29" s="307"/>
      <c r="C29" s="305"/>
      <c r="D29" s="3049"/>
      <c r="E29" s="3050"/>
      <c r="F29" s="3049"/>
      <c r="G29" s="3052"/>
      <c r="H29" s="3049"/>
      <c r="I29" s="3050"/>
      <c r="J29" s="3054"/>
      <c r="K29" s="1499"/>
      <c r="L29" s="1499"/>
      <c r="M29" s="1499"/>
      <c r="N29" s="319"/>
      <c r="R29" s="3036" t="s">
        <v>289</v>
      </c>
      <c r="S29" s="3037"/>
      <c r="T29" s="3038"/>
      <c r="U29" s="3036" t="s">
        <v>312</v>
      </c>
      <c r="V29" s="3037"/>
      <c r="W29" s="3038"/>
      <c r="X29" s="3036" t="s">
        <v>313</v>
      </c>
      <c r="Y29" s="3037"/>
      <c r="Z29" s="3038"/>
      <c r="AA29" s="627"/>
      <c r="AB29" s="3036" t="s">
        <v>289</v>
      </c>
      <c r="AC29" s="3037"/>
      <c r="AD29" s="3038"/>
      <c r="AE29" s="3036" t="s">
        <v>312</v>
      </c>
      <c r="AF29" s="3037"/>
      <c r="AG29" s="3038"/>
      <c r="AH29" s="3036" t="s">
        <v>313</v>
      </c>
      <c r="AI29" s="3037"/>
      <c r="AJ29" s="3038"/>
    </row>
    <row r="30" spans="2:36" ht="47.25" customHeight="1" thickBot="1">
      <c r="B30" s="307"/>
      <c r="C30" s="308"/>
      <c r="D30" s="309" t="s">
        <v>505</v>
      </c>
      <c r="E30" s="310" t="s">
        <v>506</v>
      </c>
      <c r="F30" s="311" t="s">
        <v>505</v>
      </c>
      <c r="G30" s="310" t="s">
        <v>506</v>
      </c>
      <c r="H30" s="311" t="s">
        <v>505</v>
      </c>
      <c r="I30" s="310" t="s">
        <v>506</v>
      </c>
      <c r="J30" s="3055"/>
      <c r="K30" s="1491"/>
      <c r="L30" s="1491"/>
      <c r="M30" s="1491"/>
      <c r="N30" s="319"/>
      <c r="R30" s="320" t="s">
        <v>507</v>
      </c>
      <c r="S30" s="321" t="s">
        <v>6</v>
      </c>
      <c r="T30" s="650" t="s">
        <v>508</v>
      </c>
      <c r="U30" s="320" t="s">
        <v>507</v>
      </c>
      <c r="V30" s="321" t="s">
        <v>6</v>
      </c>
      <c r="W30" s="650" t="s">
        <v>508</v>
      </c>
      <c r="X30" s="320" t="s">
        <v>507</v>
      </c>
      <c r="Y30" s="321" t="s">
        <v>6</v>
      </c>
      <c r="Z30" s="650" t="s">
        <v>508</v>
      </c>
      <c r="AA30" s="628"/>
      <c r="AB30" s="320" t="s">
        <v>507</v>
      </c>
      <c r="AC30" s="321" t="s">
        <v>6</v>
      </c>
      <c r="AD30" s="650" t="s">
        <v>508</v>
      </c>
      <c r="AE30" s="320" t="s">
        <v>507</v>
      </c>
      <c r="AF30" s="321" t="s">
        <v>6</v>
      </c>
      <c r="AG30" s="650" t="s">
        <v>508</v>
      </c>
      <c r="AH30" s="320" t="s">
        <v>507</v>
      </c>
      <c r="AI30" s="321" t="s">
        <v>6</v>
      </c>
      <c r="AJ30" s="650" t="s">
        <v>508</v>
      </c>
    </row>
    <row r="31" spans="2:36" ht="15" customHeight="1">
      <c r="B31" s="3039" t="s">
        <v>516</v>
      </c>
      <c r="C31" s="629" t="s">
        <v>33</v>
      </c>
      <c r="D31" s="633" t="s">
        <v>680</v>
      </c>
      <c r="E31" s="634" t="s">
        <v>680</v>
      </c>
      <c r="F31" s="635" t="s">
        <v>680</v>
      </c>
      <c r="G31" s="634" t="s">
        <v>680</v>
      </c>
      <c r="H31" s="635" t="s">
        <v>680</v>
      </c>
      <c r="I31" s="634" t="s">
        <v>680</v>
      </c>
      <c r="J31" s="634" t="s">
        <v>680</v>
      </c>
      <c r="K31" s="220"/>
      <c r="L31" s="220"/>
      <c r="M31" s="220"/>
      <c r="N31" s="220"/>
      <c r="R31" s="635" t="s">
        <v>680</v>
      </c>
      <c r="S31" s="646" t="s">
        <v>680</v>
      </c>
      <c r="T31" s="643" t="s">
        <v>680</v>
      </c>
      <c r="U31" s="635" t="s">
        <v>680</v>
      </c>
      <c r="V31" s="646" t="s">
        <v>680</v>
      </c>
      <c r="W31" s="643" t="s">
        <v>680</v>
      </c>
      <c r="X31" s="635" t="s">
        <v>680</v>
      </c>
      <c r="Y31" s="646" t="s">
        <v>680</v>
      </c>
      <c r="Z31" s="643" t="s">
        <v>680</v>
      </c>
      <c r="AB31" s="635" t="s">
        <v>680</v>
      </c>
      <c r="AC31" s="646" t="s">
        <v>680</v>
      </c>
      <c r="AD31" s="643" t="s">
        <v>680</v>
      </c>
      <c r="AE31" s="635" t="s">
        <v>680</v>
      </c>
      <c r="AF31" s="646" t="s">
        <v>680</v>
      </c>
      <c r="AG31" s="643" t="s">
        <v>680</v>
      </c>
      <c r="AH31" s="635" t="s">
        <v>680</v>
      </c>
      <c r="AI31" s="646" t="s">
        <v>680</v>
      </c>
      <c r="AJ31" s="643" t="s">
        <v>680</v>
      </c>
    </row>
    <row r="32" spans="2:36" ht="14.25" customHeight="1">
      <c r="B32" s="3040"/>
      <c r="C32" s="630" t="s">
        <v>34</v>
      </c>
      <c r="D32" s="636" t="s">
        <v>680</v>
      </c>
      <c r="E32" s="637" t="s">
        <v>680</v>
      </c>
      <c r="F32" s="636" t="s">
        <v>680</v>
      </c>
      <c r="G32" s="637" t="s">
        <v>680</v>
      </c>
      <c r="H32" s="636" t="s">
        <v>680</v>
      </c>
      <c r="I32" s="637" t="s">
        <v>680</v>
      </c>
      <c r="J32" s="637" t="s">
        <v>680</v>
      </c>
      <c r="K32" s="220"/>
      <c r="L32" s="220"/>
      <c r="M32" s="220"/>
      <c r="N32" s="220"/>
      <c r="R32" s="636" t="s">
        <v>680</v>
      </c>
      <c r="S32" s="647" t="s">
        <v>680</v>
      </c>
      <c r="T32" s="644" t="s">
        <v>680</v>
      </c>
      <c r="U32" s="636" t="s">
        <v>680</v>
      </c>
      <c r="V32" s="647" t="s">
        <v>680</v>
      </c>
      <c r="W32" s="644" t="s">
        <v>680</v>
      </c>
      <c r="X32" s="636" t="s">
        <v>680</v>
      </c>
      <c r="Y32" s="647" t="s">
        <v>680</v>
      </c>
      <c r="Z32" s="644" t="s">
        <v>680</v>
      </c>
      <c r="AB32" s="636" t="s">
        <v>680</v>
      </c>
      <c r="AC32" s="647" t="s">
        <v>680</v>
      </c>
      <c r="AD32" s="644" t="s">
        <v>680</v>
      </c>
      <c r="AE32" s="636" t="s">
        <v>680</v>
      </c>
      <c r="AF32" s="647" t="s">
        <v>680</v>
      </c>
      <c r="AG32" s="644" t="s">
        <v>680</v>
      </c>
      <c r="AH32" s="636" t="s">
        <v>680</v>
      </c>
      <c r="AI32" s="647" t="s">
        <v>680</v>
      </c>
      <c r="AJ32" s="644" t="s">
        <v>680</v>
      </c>
    </row>
    <row r="33" spans="2:36" ht="14.25" customHeight="1">
      <c r="B33" s="3040"/>
      <c r="C33" s="630" t="s">
        <v>35</v>
      </c>
      <c r="D33" s="636" t="s">
        <v>680</v>
      </c>
      <c r="E33" s="637" t="s">
        <v>680</v>
      </c>
      <c r="F33" s="636" t="s">
        <v>680</v>
      </c>
      <c r="G33" s="637" t="s">
        <v>680</v>
      </c>
      <c r="H33" s="636" t="s">
        <v>680</v>
      </c>
      <c r="I33" s="637" t="s">
        <v>680</v>
      </c>
      <c r="J33" s="637" t="s">
        <v>680</v>
      </c>
      <c r="K33" s="220"/>
      <c r="L33" s="220"/>
      <c r="M33" s="220"/>
      <c r="N33" s="220"/>
      <c r="R33" s="636" t="s">
        <v>680</v>
      </c>
      <c r="S33" s="647" t="s">
        <v>680</v>
      </c>
      <c r="T33" s="644" t="s">
        <v>680</v>
      </c>
      <c r="U33" s="636" t="s">
        <v>680</v>
      </c>
      <c r="V33" s="647" t="s">
        <v>680</v>
      </c>
      <c r="W33" s="644" t="s">
        <v>680</v>
      </c>
      <c r="X33" s="636" t="s">
        <v>680</v>
      </c>
      <c r="Y33" s="647" t="s">
        <v>680</v>
      </c>
      <c r="Z33" s="644" t="s">
        <v>680</v>
      </c>
      <c r="AB33" s="636" t="s">
        <v>680</v>
      </c>
      <c r="AC33" s="647" t="s">
        <v>680</v>
      </c>
      <c r="AD33" s="644" t="s">
        <v>680</v>
      </c>
      <c r="AE33" s="636" t="s">
        <v>680</v>
      </c>
      <c r="AF33" s="647" t="s">
        <v>680</v>
      </c>
      <c r="AG33" s="644" t="s">
        <v>680</v>
      </c>
      <c r="AH33" s="636" t="s">
        <v>680</v>
      </c>
      <c r="AI33" s="647" t="s">
        <v>680</v>
      </c>
      <c r="AJ33" s="644" t="s">
        <v>680</v>
      </c>
    </row>
    <row r="34" spans="2:36" ht="14.25" customHeight="1">
      <c r="B34" s="3040"/>
      <c r="C34" s="630" t="s">
        <v>36</v>
      </c>
      <c r="D34" s="636" t="s">
        <v>680</v>
      </c>
      <c r="E34" s="637" t="s">
        <v>680</v>
      </c>
      <c r="F34" s="636" t="s">
        <v>680</v>
      </c>
      <c r="G34" s="637" t="s">
        <v>680</v>
      </c>
      <c r="H34" s="636" t="s">
        <v>680</v>
      </c>
      <c r="I34" s="637" t="s">
        <v>680</v>
      </c>
      <c r="J34" s="637" t="s">
        <v>680</v>
      </c>
      <c r="K34" s="220"/>
      <c r="L34" s="220"/>
      <c r="M34" s="220"/>
      <c r="N34" s="220"/>
      <c r="R34" s="636" t="s">
        <v>680</v>
      </c>
      <c r="S34" s="647" t="s">
        <v>680</v>
      </c>
      <c r="T34" s="644" t="s">
        <v>680</v>
      </c>
      <c r="U34" s="636" t="s">
        <v>680</v>
      </c>
      <c r="V34" s="647" t="s">
        <v>680</v>
      </c>
      <c r="W34" s="644" t="s">
        <v>680</v>
      </c>
      <c r="X34" s="636" t="s">
        <v>680</v>
      </c>
      <c r="Y34" s="647" t="s">
        <v>680</v>
      </c>
      <c r="Z34" s="644" t="s">
        <v>680</v>
      </c>
      <c r="AB34" s="636" t="s">
        <v>680</v>
      </c>
      <c r="AC34" s="647" t="s">
        <v>680</v>
      </c>
      <c r="AD34" s="644" t="s">
        <v>680</v>
      </c>
      <c r="AE34" s="636" t="s">
        <v>680</v>
      </c>
      <c r="AF34" s="647" t="s">
        <v>680</v>
      </c>
      <c r="AG34" s="644" t="s">
        <v>680</v>
      </c>
      <c r="AH34" s="636" t="s">
        <v>680</v>
      </c>
      <c r="AI34" s="647" t="s">
        <v>680</v>
      </c>
      <c r="AJ34" s="644" t="s">
        <v>680</v>
      </c>
    </row>
    <row r="35" spans="2:36" ht="14.25" customHeight="1">
      <c r="B35" s="3040"/>
      <c r="C35" s="630" t="s">
        <v>37</v>
      </c>
      <c r="D35" s="636" t="s">
        <v>680</v>
      </c>
      <c r="E35" s="637" t="s">
        <v>680</v>
      </c>
      <c r="F35" s="636" t="s">
        <v>680</v>
      </c>
      <c r="G35" s="637" t="s">
        <v>680</v>
      </c>
      <c r="H35" s="636" t="s">
        <v>680</v>
      </c>
      <c r="I35" s="637" t="s">
        <v>680</v>
      </c>
      <c r="J35" s="637" t="s">
        <v>680</v>
      </c>
      <c r="K35" s="220"/>
      <c r="L35" s="220"/>
      <c r="M35" s="220"/>
      <c r="N35" s="220"/>
      <c r="R35" s="636" t="s">
        <v>680</v>
      </c>
      <c r="S35" s="647" t="s">
        <v>680</v>
      </c>
      <c r="T35" s="644" t="s">
        <v>680</v>
      </c>
      <c r="U35" s="636" t="s">
        <v>680</v>
      </c>
      <c r="V35" s="647" t="s">
        <v>680</v>
      </c>
      <c r="W35" s="644" t="s">
        <v>680</v>
      </c>
      <c r="X35" s="636" t="s">
        <v>680</v>
      </c>
      <c r="Y35" s="647" t="s">
        <v>680</v>
      </c>
      <c r="Z35" s="644" t="s">
        <v>680</v>
      </c>
      <c r="AB35" s="636" t="s">
        <v>680</v>
      </c>
      <c r="AC35" s="647" t="s">
        <v>680</v>
      </c>
      <c r="AD35" s="644" t="s">
        <v>680</v>
      </c>
      <c r="AE35" s="636" t="s">
        <v>680</v>
      </c>
      <c r="AF35" s="647" t="s">
        <v>680</v>
      </c>
      <c r="AG35" s="644" t="s">
        <v>680</v>
      </c>
      <c r="AH35" s="636" t="s">
        <v>680</v>
      </c>
      <c r="AI35" s="647" t="s">
        <v>680</v>
      </c>
      <c r="AJ35" s="644" t="s">
        <v>680</v>
      </c>
    </row>
    <row r="36" spans="2:36" ht="14.25" customHeight="1">
      <c r="B36" s="3040"/>
      <c r="C36" s="630" t="s">
        <v>10</v>
      </c>
      <c r="D36" s="636" t="s">
        <v>680</v>
      </c>
      <c r="E36" s="637" t="s">
        <v>680</v>
      </c>
      <c r="F36" s="636" t="s">
        <v>680</v>
      </c>
      <c r="G36" s="637" t="s">
        <v>680</v>
      </c>
      <c r="H36" s="636" t="s">
        <v>680</v>
      </c>
      <c r="I36" s="637" t="s">
        <v>680</v>
      </c>
      <c r="J36" s="637" t="s">
        <v>680</v>
      </c>
      <c r="K36" s="220"/>
      <c r="L36" s="220"/>
      <c r="M36" s="220"/>
      <c r="N36" s="220"/>
      <c r="R36" s="636" t="s">
        <v>680</v>
      </c>
      <c r="S36" s="647" t="s">
        <v>680</v>
      </c>
      <c r="T36" s="644" t="s">
        <v>680</v>
      </c>
      <c r="U36" s="636" t="s">
        <v>680</v>
      </c>
      <c r="V36" s="647" t="s">
        <v>680</v>
      </c>
      <c r="W36" s="644" t="s">
        <v>680</v>
      </c>
      <c r="X36" s="636" t="s">
        <v>680</v>
      </c>
      <c r="Y36" s="647" t="s">
        <v>680</v>
      </c>
      <c r="Z36" s="644" t="s">
        <v>680</v>
      </c>
      <c r="AB36" s="636" t="s">
        <v>680</v>
      </c>
      <c r="AC36" s="647" t="s">
        <v>680</v>
      </c>
      <c r="AD36" s="644" t="s">
        <v>680</v>
      </c>
      <c r="AE36" s="636" t="s">
        <v>680</v>
      </c>
      <c r="AF36" s="647" t="s">
        <v>680</v>
      </c>
      <c r="AG36" s="644" t="s">
        <v>680</v>
      </c>
      <c r="AH36" s="636" t="s">
        <v>680</v>
      </c>
      <c r="AI36" s="647" t="s">
        <v>680</v>
      </c>
      <c r="AJ36" s="644" t="s">
        <v>680</v>
      </c>
    </row>
    <row r="37" spans="2:36" ht="14.25" customHeight="1">
      <c r="B37" s="3040"/>
      <c r="C37" s="630" t="s">
        <v>38</v>
      </c>
      <c r="D37" s="636" t="s">
        <v>680</v>
      </c>
      <c r="E37" s="637" t="s">
        <v>680</v>
      </c>
      <c r="F37" s="636" t="s">
        <v>680</v>
      </c>
      <c r="G37" s="637" t="s">
        <v>680</v>
      </c>
      <c r="H37" s="636" t="s">
        <v>680</v>
      </c>
      <c r="I37" s="637" t="s">
        <v>680</v>
      </c>
      <c r="J37" s="637" t="s">
        <v>680</v>
      </c>
      <c r="K37" s="220"/>
      <c r="L37" s="220"/>
      <c r="M37" s="220"/>
      <c r="N37" s="220"/>
      <c r="R37" s="636" t="s">
        <v>680</v>
      </c>
      <c r="S37" s="647" t="s">
        <v>680</v>
      </c>
      <c r="T37" s="644" t="s">
        <v>680</v>
      </c>
      <c r="U37" s="636" t="s">
        <v>680</v>
      </c>
      <c r="V37" s="647" t="s">
        <v>680</v>
      </c>
      <c r="W37" s="644" t="s">
        <v>680</v>
      </c>
      <c r="X37" s="636" t="s">
        <v>680</v>
      </c>
      <c r="Y37" s="647" t="s">
        <v>680</v>
      </c>
      <c r="Z37" s="644" t="s">
        <v>680</v>
      </c>
      <c r="AB37" s="636" t="s">
        <v>680</v>
      </c>
      <c r="AC37" s="647" t="s">
        <v>680</v>
      </c>
      <c r="AD37" s="644" t="s">
        <v>680</v>
      </c>
      <c r="AE37" s="636" t="s">
        <v>680</v>
      </c>
      <c r="AF37" s="647" t="s">
        <v>680</v>
      </c>
      <c r="AG37" s="644" t="s">
        <v>680</v>
      </c>
      <c r="AH37" s="636" t="s">
        <v>680</v>
      </c>
      <c r="AI37" s="647" t="s">
        <v>680</v>
      </c>
      <c r="AJ37" s="644" t="s">
        <v>680</v>
      </c>
    </row>
    <row r="38" spans="2:36" ht="14.25" customHeight="1">
      <c r="B38" s="3040"/>
      <c r="C38" s="631" t="s">
        <v>517</v>
      </c>
      <c r="D38" s="636" t="s">
        <v>680</v>
      </c>
      <c r="E38" s="637" t="s">
        <v>680</v>
      </c>
      <c r="F38" s="636" t="s">
        <v>680</v>
      </c>
      <c r="G38" s="637" t="s">
        <v>680</v>
      </c>
      <c r="H38" s="636" t="s">
        <v>680</v>
      </c>
      <c r="I38" s="637" t="s">
        <v>680</v>
      </c>
      <c r="J38" s="637" t="s">
        <v>680</v>
      </c>
      <c r="K38" s="220"/>
      <c r="L38" s="220"/>
      <c r="M38" s="220"/>
      <c r="N38" s="220"/>
      <c r="R38" s="636" t="s">
        <v>680</v>
      </c>
      <c r="S38" s="647" t="s">
        <v>680</v>
      </c>
      <c r="T38" s="644" t="s">
        <v>680</v>
      </c>
      <c r="U38" s="636" t="s">
        <v>680</v>
      </c>
      <c r="V38" s="647" t="s">
        <v>680</v>
      </c>
      <c r="W38" s="644" t="s">
        <v>680</v>
      </c>
      <c r="X38" s="636" t="s">
        <v>680</v>
      </c>
      <c r="Y38" s="647" t="s">
        <v>680</v>
      </c>
      <c r="Z38" s="644" t="s">
        <v>680</v>
      </c>
      <c r="AB38" s="636" t="s">
        <v>680</v>
      </c>
      <c r="AC38" s="647" t="s">
        <v>680</v>
      </c>
      <c r="AD38" s="644" t="s">
        <v>680</v>
      </c>
      <c r="AE38" s="636" t="s">
        <v>680</v>
      </c>
      <c r="AF38" s="647" t="s">
        <v>680</v>
      </c>
      <c r="AG38" s="644" t="s">
        <v>680</v>
      </c>
      <c r="AH38" s="636" t="s">
        <v>680</v>
      </c>
      <c r="AI38" s="647" t="s">
        <v>680</v>
      </c>
      <c r="AJ38" s="644" t="s">
        <v>680</v>
      </c>
    </row>
    <row r="39" spans="2:36" ht="14.25" customHeight="1">
      <c r="B39" s="3040"/>
      <c r="C39" s="630" t="s">
        <v>21</v>
      </c>
      <c r="D39" s="636" t="s">
        <v>680</v>
      </c>
      <c r="E39" s="637" t="s">
        <v>680</v>
      </c>
      <c r="F39" s="636" t="s">
        <v>680</v>
      </c>
      <c r="G39" s="637" t="s">
        <v>680</v>
      </c>
      <c r="H39" s="636" t="s">
        <v>680</v>
      </c>
      <c r="I39" s="637" t="s">
        <v>680</v>
      </c>
      <c r="J39" s="637" t="s">
        <v>680</v>
      </c>
      <c r="K39" s="220"/>
      <c r="L39" s="220"/>
      <c r="M39" s="220"/>
      <c r="N39" s="220"/>
      <c r="R39" s="636" t="s">
        <v>680</v>
      </c>
      <c r="S39" s="647" t="s">
        <v>680</v>
      </c>
      <c r="T39" s="644" t="s">
        <v>680</v>
      </c>
      <c r="U39" s="636" t="s">
        <v>680</v>
      </c>
      <c r="V39" s="647" t="s">
        <v>680</v>
      </c>
      <c r="W39" s="644" t="s">
        <v>680</v>
      </c>
      <c r="X39" s="636" t="s">
        <v>680</v>
      </c>
      <c r="Y39" s="647" t="s">
        <v>680</v>
      </c>
      <c r="Z39" s="644" t="s">
        <v>680</v>
      </c>
      <c r="AB39" s="636" t="s">
        <v>680</v>
      </c>
      <c r="AC39" s="647" t="s">
        <v>680</v>
      </c>
      <c r="AD39" s="644" t="s">
        <v>680</v>
      </c>
      <c r="AE39" s="636" t="s">
        <v>680</v>
      </c>
      <c r="AF39" s="647" t="s">
        <v>680</v>
      </c>
      <c r="AG39" s="644" t="s">
        <v>680</v>
      </c>
      <c r="AH39" s="636" t="s">
        <v>680</v>
      </c>
      <c r="AI39" s="647" t="s">
        <v>680</v>
      </c>
      <c r="AJ39" s="644" t="s">
        <v>680</v>
      </c>
    </row>
    <row r="40" spans="2:36" ht="14.25" customHeight="1">
      <c r="B40" s="3040"/>
      <c r="C40" s="631" t="s">
        <v>517</v>
      </c>
      <c r="D40" s="636" t="s">
        <v>680</v>
      </c>
      <c r="E40" s="637" t="s">
        <v>680</v>
      </c>
      <c r="F40" s="636" t="s">
        <v>680</v>
      </c>
      <c r="G40" s="637" t="s">
        <v>680</v>
      </c>
      <c r="H40" s="636" t="s">
        <v>680</v>
      </c>
      <c r="I40" s="637" t="s">
        <v>680</v>
      </c>
      <c r="J40" s="637" t="s">
        <v>680</v>
      </c>
      <c r="K40" s="220"/>
      <c r="L40" s="220"/>
      <c r="M40" s="220"/>
      <c r="N40" s="220"/>
      <c r="R40" s="636" t="s">
        <v>680</v>
      </c>
      <c r="S40" s="647" t="s">
        <v>680</v>
      </c>
      <c r="T40" s="644" t="s">
        <v>680</v>
      </c>
      <c r="U40" s="636" t="s">
        <v>680</v>
      </c>
      <c r="V40" s="647" t="s">
        <v>680</v>
      </c>
      <c r="W40" s="644" t="s">
        <v>680</v>
      </c>
      <c r="X40" s="636" t="s">
        <v>680</v>
      </c>
      <c r="Y40" s="647" t="s">
        <v>680</v>
      </c>
      <c r="Z40" s="644" t="s">
        <v>680</v>
      </c>
      <c r="AB40" s="636" t="s">
        <v>680</v>
      </c>
      <c r="AC40" s="647" t="s">
        <v>680</v>
      </c>
      <c r="AD40" s="644" t="s">
        <v>680</v>
      </c>
      <c r="AE40" s="636" t="s">
        <v>680</v>
      </c>
      <c r="AF40" s="647" t="s">
        <v>680</v>
      </c>
      <c r="AG40" s="644" t="s">
        <v>680</v>
      </c>
      <c r="AH40" s="636" t="s">
        <v>680</v>
      </c>
      <c r="AI40" s="647" t="s">
        <v>680</v>
      </c>
      <c r="AJ40" s="644" t="s">
        <v>680</v>
      </c>
    </row>
    <row r="41" spans="2:36" ht="14.25" customHeight="1">
      <c r="B41" s="3040"/>
      <c r="C41" s="630" t="s">
        <v>41</v>
      </c>
      <c r="D41" s="636" t="s">
        <v>680</v>
      </c>
      <c r="E41" s="637" t="s">
        <v>680</v>
      </c>
      <c r="F41" s="636" t="s">
        <v>680</v>
      </c>
      <c r="G41" s="637" t="s">
        <v>680</v>
      </c>
      <c r="H41" s="636" t="s">
        <v>680</v>
      </c>
      <c r="I41" s="637" t="s">
        <v>680</v>
      </c>
      <c r="J41" s="637" t="s">
        <v>680</v>
      </c>
      <c r="K41" s="220"/>
      <c r="L41" s="220"/>
      <c r="M41" s="220"/>
      <c r="N41" s="220"/>
      <c r="R41" s="636" t="s">
        <v>680</v>
      </c>
      <c r="S41" s="647" t="s">
        <v>680</v>
      </c>
      <c r="T41" s="644" t="s">
        <v>680</v>
      </c>
      <c r="U41" s="636" t="s">
        <v>680</v>
      </c>
      <c r="V41" s="647" t="s">
        <v>680</v>
      </c>
      <c r="W41" s="644" t="s">
        <v>680</v>
      </c>
      <c r="X41" s="636" t="s">
        <v>680</v>
      </c>
      <c r="Y41" s="647" t="s">
        <v>680</v>
      </c>
      <c r="Z41" s="644" t="s">
        <v>680</v>
      </c>
      <c r="AB41" s="636" t="s">
        <v>680</v>
      </c>
      <c r="AC41" s="647" t="s">
        <v>680</v>
      </c>
      <c r="AD41" s="644" t="s">
        <v>680</v>
      </c>
      <c r="AE41" s="636" t="s">
        <v>680</v>
      </c>
      <c r="AF41" s="647" t="s">
        <v>680</v>
      </c>
      <c r="AG41" s="644" t="s">
        <v>680</v>
      </c>
      <c r="AH41" s="636" t="s">
        <v>680</v>
      </c>
      <c r="AI41" s="647" t="s">
        <v>680</v>
      </c>
      <c r="AJ41" s="644" t="s">
        <v>680</v>
      </c>
    </row>
    <row r="42" spans="2:36" ht="14.25" customHeight="1">
      <c r="B42" s="3040"/>
      <c r="C42" s="631" t="s">
        <v>517</v>
      </c>
      <c r="D42" s="636" t="s">
        <v>680</v>
      </c>
      <c r="E42" s="637" t="s">
        <v>680</v>
      </c>
      <c r="F42" s="636" t="s">
        <v>680</v>
      </c>
      <c r="G42" s="637" t="s">
        <v>680</v>
      </c>
      <c r="H42" s="636" t="s">
        <v>680</v>
      </c>
      <c r="I42" s="637" t="s">
        <v>680</v>
      </c>
      <c r="J42" s="637" t="s">
        <v>680</v>
      </c>
      <c r="K42" s="220"/>
      <c r="L42" s="220"/>
      <c r="M42" s="220"/>
      <c r="N42" s="220"/>
      <c r="R42" s="636" t="s">
        <v>680</v>
      </c>
      <c r="S42" s="647" t="s">
        <v>680</v>
      </c>
      <c r="T42" s="644" t="s">
        <v>680</v>
      </c>
      <c r="U42" s="636" t="s">
        <v>680</v>
      </c>
      <c r="V42" s="647" t="s">
        <v>680</v>
      </c>
      <c r="W42" s="644" t="s">
        <v>680</v>
      </c>
      <c r="X42" s="636" t="s">
        <v>680</v>
      </c>
      <c r="Y42" s="647" t="s">
        <v>680</v>
      </c>
      <c r="Z42" s="644" t="s">
        <v>680</v>
      </c>
      <c r="AB42" s="636" t="s">
        <v>680</v>
      </c>
      <c r="AC42" s="647" t="s">
        <v>680</v>
      </c>
      <c r="AD42" s="644" t="s">
        <v>680</v>
      </c>
      <c r="AE42" s="636" t="s">
        <v>680</v>
      </c>
      <c r="AF42" s="647" t="s">
        <v>680</v>
      </c>
      <c r="AG42" s="644" t="s">
        <v>680</v>
      </c>
      <c r="AH42" s="636" t="s">
        <v>680</v>
      </c>
      <c r="AI42" s="647" t="s">
        <v>680</v>
      </c>
      <c r="AJ42" s="644" t="s">
        <v>680</v>
      </c>
    </row>
    <row r="43" spans="2:36" ht="14.25" customHeight="1">
      <c r="B43" s="3040"/>
      <c r="C43" s="630" t="s">
        <v>44</v>
      </c>
      <c r="D43" s="636" t="s">
        <v>680</v>
      </c>
      <c r="E43" s="637" t="s">
        <v>680</v>
      </c>
      <c r="F43" s="636" t="s">
        <v>680</v>
      </c>
      <c r="G43" s="637" t="s">
        <v>680</v>
      </c>
      <c r="H43" s="636" t="s">
        <v>680</v>
      </c>
      <c r="I43" s="637" t="s">
        <v>680</v>
      </c>
      <c r="J43" s="637" t="s">
        <v>680</v>
      </c>
      <c r="K43" s="220"/>
      <c r="L43" s="220"/>
      <c r="M43" s="220"/>
      <c r="N43" s="220"/>
      <c r="R43" s="636" t="s">
        <v>680</v>
      </c>
      <c r="S43" s="647" t="s">
        <v>680</v>
      </c>
      <c r="T43" s="644" t="s">
        <v>680</v>
      </c>
      <c r="U43" s="636" t="s">
        <v>680</v>
      </c>
      <c r="V43" s="647" t="s">
        <v>680</v>
      </c>
      <c r="W43" s="644" t="s">
        <v>680</v>
      </c>
      <c r="X43" s="636" t="s">
        <v>680</v>
      </c>
      <c r="Y43" s="647" t="s">
        <v>680</v>
      </c>
      <c r="Z43" s="644" t="s">
        <v>680</v>
      </c>
      <c r="AB43" s="636" t="s">
        <v>680</v>
      </c>
      <c r="AC43" s="647" t="s">
        <v>680</v>
      </c>
      <c r="AD43" s="644" t="s">
        <v>680</v>
      </c>
      <c r="AE43" s="636" t="s">
        <v>680</v>
      </c>
      <c r="AF43" s="647" t="s">
        <v>680</v>
      </c>
      <c r="AG43" s="644" t="s">
        <v>680</v>
      </c>
      <c r="AH43" s="636" t="s">
        <v>680</v>
      </c>
      <c r="AI43" s="647" t="s">
        <v>680</v>
      </c>
      <c r="AJ43" s="644" t="s">
        <v>680</v>
      </c>
    </row>
    <row r="44" spans="2:36" ht="14.25" customHeight="1">
      <c r="B44" s="3040"/>
      <c r="C44" s="630" t="s">
        <v>45</v>
      </c>
      <c r="D44" s="636" t="s">
        <v>680</v>
      </c>
      <c r="E44" s="637" t="s">
        <v>680</v>
      </c>
      <c r="F44" s="636" t="s">
        <v>680</v>
      </c>
      <c r="G44" s="637" t="s">
        <v>680</v>
      </c>
      <c r="H44" s="636" t="s">
        <v>680</v>
      </c>
      <c r="I44" s="637" t="s">
        <v>680</v>
      </c>
      <c r="J44" s="637" t="s">
        <v>680</v>
      </c>
      <c r="K44" s="220"/>
      <c r="L44" s="220"/>
      <c r="M44" s="220"/>
      <c r="N44" s="220"/>
      <c r="R44" s="636" t="s">
        <v>680</v>
      </c>
      <c r="S44" s="647" t="s">
        <v>680</v>
      </c>
      <c r="T44" s="644" t="s">
        <v>680</v>
      </c>
      <c r="U44" s="636" t="s">
        <v>680</v>
      </c>
      <c r="V44" s="647" t="s">
        <v>680</v>
      </c>
      <c r="W44" s="644" t="s">
        <v>680</v>
      </c>
      <c r="X44" s="636" t="s">
        <v>680</v>
      </c>
      <c r="Y44" s="647" t="s">
        <v>680</v>
      </c>
      <c r="Z44" s="644" t="s">
        <v>680</v>
      </c>
      <c r="AB44" s="636" t="s">
        <v>680</v>
      </c>
      <c r="AC44" s="647" t="s">
        <v>680</v>
      </c>
      <c r="AD44" s="644" t="s">
        <v>680</v>
      </c>
      <c r="AE44" s="636" t="s">
        <v>680</v>
      </c>
      <c r="AF44" s="647" t="s">
        <v>680</v>
      </c>
      <c r="AG44" s="644" t="s">
        <v>680</v>
      </c>
      <c r="AH44" s="636" t="s">
        <v>680</v>
      </c>
      <c r="AI44" s="647" t="s">
        <v>680</v>
      </c>
      <c r="AJ44" s="644" t="s">
        <v>680</v>
      </c>
    </row>
    <row r="45" spans="2:36" ht="14.25" customHeight="1">
      <c r="B45" s="3040"/>
      <c r="C45" s="630" t="s">
        <v>46</v>
      </c>
      <c r="D45" s="636" t="s">
        <v>680</v>
      </c>
      <c r="E45" s="637" t="s">
        <v>680</v>
      </c>
      <c r="F45" s="636" t="s">
        <v>680</v>
      </c>
      <c r="G45" s="637" t="s">
        <v>680</v>
      </c>
      <c r="H45" s="636" t="s">
        <v>680</v>
      </c>
      <c r="I45" s="637" t="s">
        <v>680</v>
      </c>
      <c r="J45" s="637" t="s">
        <v>680</v>
      </c>
      <c r="K45" s="220"/>
      <c r="L45" s="220"/>
      <c r="M45" s="220"/>
      <c r="N45" s="220"/>
      <c r="R45" s="636" t="s">
        <v>680</v>
      </c>
      <c r="S45" s="647" t="s">
        <v>680</v>
      </c>
      <c r="T45" s="644" t="s">
        <v>680</v>
      </c>
      <c r="U45" s="636" t="s">
        <v>680</v>
      </c>
      <c r="V45" s="647" t="s">
        <v>680</v>
      </c>
      <c r="W45" s="644" t="s">
        <v>680</v>
      </c>
      <c r="X45" s="636" t="s">
        <v>680</v>
      </c>
      <c r="Y45" s="647" t="s">
        <v>680</v>
      </c>
      <c r="Z45" s="644" t="s">
        <v>680</v>
      </c>
      <c r="AB45" s="636" t="s">
        <v>680</v>
      </c>
      <c r="AC45" s="647" t="s">
        <v>680</v>
      </c>
      <c r="AD45" s="644" t="s">
        <v>680</v>
      </c>
      <c r="AE45" s="636" t="s">
        <v>680</v>
      </c>
      <c r="AF45" s="647" t="s">
        <v>680</v>
      </c>
      <c r="AG45" s="644" t="s">
        <v>680</v>
      </c>
      <c r="AH45" s="636" t="s">
        <v>680</v>
      </c>
      <c r="AI45" s="647" t="s">
        <v>680</v>
      </c>
      <c r="AJ45" s="644" t="s">
        <v>680</v>
      </c>
    </row>
    <row r="46" spans="2:36" ht="14.25" customHeight="1">
      <c r="B46" s="3040"/>
      <c r="C46" s="630" t="s">
        <v>47</v>
      </c>
      <c r="D46" s="636" t="s">
        <v>680</v>
      </c>
      <c r="E46" s="637" t="s">
        <v>680</v>
      </c>
      <c r="F46" s="636" t="s">
        <v>680</v>
      </c>
      <c r="G46" s="637" t="s">
        <v>680</v>
      </c>
      <c r="H46" s="636" t="s">
        <v>680</v>
      </c>
      <c r="I46" s="637" t="s">
        <v>680</v>
      </c>
      <c r="J46" s="637" t="s">
        <v>680</v>
      </c>
      <c r="K46" s="220"/>
      <c r="L46" s="220"/>
      <c r="M46" s="220"/>
      <c r="N46" s="220"/>
      <c r="R46" s="636" t="s">
        <v>680</v>
      </c>
      <c r="S46" s="647" t="s">
        <v>680</v>
      </c>
      <c r="T46" s="644" t="s">
        <v>680</v>
      </c>
      <c r="U46" s="636" t="s">
        <v>680</v>
      </c>
      <c r="V46" s="647" t="s">
        <v>680</v>
      </c>
      <c r="W46" s="644" t="s">
        <v>680</v>
      </c>
      <c r="X46" s="636" t="s">
        <v>680</v>
      </c>
      <c r="Y46" s="647" t="s">
        <v>680</v>
      </c>
      <c r="Z46" s="644" t="s">
        <v>680</v>
      </c>
      <c r="AB46" s="636" t="s">
        <v>680</v>
      </c>
      <c r="AC46" s="647" t="s">
        <v>680</v>
      </c>
      <c r="AD46" s="644" t="s">
        <v>680</v>
      </c>
      <c r="AE46" s="636" t="s">
        <v>680</v>
      </c>
      <c r="AF46" s="647" t="s">
        <v>680</v>
      </c>
      <c r="AG46" s="644" t="s">
        <v>680</v>
      </c>
      <c r="AH46" s="636" t="s">
        <v>680</v>
      </c>
      <c r="AI46" s="647" t="s">
        <v>680</v>
      </c>
      <c r="AJ46" s="644" t="s">
        <v>680</v>
      </c>
    </row>
    <row r="47" spans="2:36" ht="14.25" customHeight="1">
      <c r="B47" s="3040"/>
      <c r="C47" s="630" t="s">
        <v>29</v>
      </c>
      <c r="D47" s="636" t="s">
        <v>680</v>
      </c>
      <c r="E47" s="637" t="s">
        <v>680</v>
      </c>
      <c r="F47" s="636" t="s">
        <v>680</v>
      </c>
      <c r="G47" s="637" t="s">
        <v>680</v>
      </c>
      <c r="H47" s="636" t="s">
        <v>680</v>
      </c>
      <c r="I47" s="637" t="s">
        <v>680</v>
      </c>
      <c r="J47" s="637" t="s">
        <v>680</v>
      </c>
      <c r="K47" s="220"/>
      <c r="L47" s="220"/>
      <c r="M47" s="220"/>
      <c r="N47" s="220"/>
      <c r="R47" s="636" t="s">
        <v>680</v>
      </c>
      <c r="S47" s="647" t="s">
        <v>680</v>
      </c>
      <c r="T47" s="644" t="s">
        <v>680</v>
      </c>
      <c r="U47" s="636" t="s">
        <v>680</v>
      </c>
      <c r="V47" s="647" t="s">
        <v>680</v>
      </c>
      <c r="W47" s="644" t="s">
        <v>680</v>
      </c>
      <c r="X47" s="636" t="s">
        <v>680</v>
      </c>
      <c r="Y47" s="647" t="s">
        <v>680</v>
      </c>
      <c r="Z47" s="644" t="s">
        <v>680</v>
      </c>
      <c r="AB47" s="636" t="s">
        <v>680</v>
      </c>
      <c r="AC47" s="647" t="s">
        <v>680</v>
      </c>
      <c r="AD47" s="644" t="s">
        <v>680</v>
      </c>
      <c r="AE47" s="636" t="s">
        <v>680</v>
      </c>
      <c r="AF47" s="647" t="s">
        <v>680</v>
      </c>
      <c r="AG47" s="644" t="s">
        <v>680</v>
      </c>
      <c r="AH47" s="636" t="s">
        <v>680</v>
      </c>
      <c r="AI47" s="647" t="s">
        <v>680</v>
      </c>
      <c r="AJ47" s="644" t="s">
        <v>680</v>
      </c>
    </row>
    <row r="48" spans="2:36" ht="15" customHeight="1">
      <c r="B48" s="3040"/>
      <c r="C48" s="630" t="s">
        <v>1</v>
      </c>
      <c r="D48" s="623"/>
      <c r="E48" s="622"/>
      <c r="F48" s="621"/>
      <c r="G48" s="622"/>
      <c r="H48" s="621"/>
      <c r="I48" s="622"/>
      <c r="J48" s="622"/>
      <c r="K48" s="220"/>
      <c r="L48" s="220"/>
      <c r="M48" s="220"/>
      <c r="N48" s="220"/>
      <c r="R48" s="623"/>
      <c r="S48" s="625"/>
      <c r="T48" s="626"/>
      <c r="U48" s="623"/>
      <c r="V48" s="625"/>
      <c r="W48" s="626"/>
      <c r="X48" s="623"/>
      <c r="Y48" s="625"/>
      <c r="Z48" s="626"/>
      <c r="AB48" s="623"/>
      <c r="AC48" s="625"/>
      <c r="AD48" s="626"/>
      <c r="AE48" s="623"/>
      <c r="AF48" s="625"/>
      <c r="AG48" s="626"/>
      <c r="AH48" s="623"/>
      <c r="AI48" s="625"/>
      <c r="AJ48" s="626"/>
    </row>
    <row r="49" spans="2:36" ht="14.25" customHeight="1">
      <c r="B49" s="3040"/>
      <c r="C49" s="632" t="s">
        <v>48</v>
      </c>
      <c r="D49" s="640" t="s">
        <v>680</v>
      </c>
      <c r="E49" s="641" t="s">
        <v>680</v>
      </c>
      <c r="F49" s="640" t="s">
        <v>680</v>
      </c>
      <c r="G49" s="641" t="s">
        <v>680</v>
      </c>
      <c r="H49" s="640" t="s">
        <v>680</v>
      </c>
      <c r="I49" s="641" t="s">
        <v>680</v>
      </c>
      <c r="J49" s="641" t="s">
        <v>680</v>
      </c>
      <c r="K49" s="220"/>
      <c r="L49" s="220"/>
      <c r="M49" s="220"/>
      <c r="N49" s="220"/>
      <c r="R49" s="640" t="s">
        <v>680</v>
      </c>
      <c r="S49" s="648" t="s">
        <v>680</v>
      </c>
      <c r="T49" s="645" t="s">
        <v>680</v>
      </c>
      <c r="U49" s="640" t="s">
        <v>680</v>
      </c>
      <c r="V49" s="648" t="s">
        <v>680</v>
      </c>
      <c r="W49" s="645" t="s">
        <v>680</v>
      </c>
      <c r="X49" s="640" t="s">
        <v>680</v>
      </c>
      <c r="Y49" s="648" t="s">
        <v>680</v>
      </c>
      <c r="Z49" s="645" t="s">
        <v>680</v>
      </c>
      <c r="AB49" s="640" t="s">
        <v>680</v>
      </c>
      <c r="AC49" s="648" t="s">
        <v>680</v>
      </c>
      <c r="AD49" s="645" t="s">
        <v>680</v>
      </c>
      <c r="AE49" s="640" t="s">
        <v>680</v>
      </c>
      <c r="AF49" s="648" t="s">
        <v>680</v>
      </c>
      <c r="AG49" s="645" t="s">
        <v>680</v>
      </c>
      <c r="AH49" s="640" t="s">
        <v>680</v>
      </c>
      <c r="AI49" s="648" t="s">
        <v>680</v>
      </c>
      <c r="AJ49" s="645" t="s">
        <v>680</v>
      </c>
    </row>
    <row r="50" spans="2:36" ht="14.25" customHeight="1" thickBot="1">
      <c r="B50" s="3041"/>
      <c r="C50" s="1500" t="s">
        <v>518</v>
      </c>
      <c r="D50" s="1495" t="s">
        <v>680</v>
      </c>
      <c r="E50" s="639" t="s">
        <v>680</v>
      </c>
      <c r="F50" s="1495" t="s">
        <v>680</v>
      </c>
      <c r="G50" s="639" t="s">
        <v>680</v>
      </c>
      <c r="H50" s="1495" t="s">
        <v>680</v>
      </c>
      <c r="I50" s="639" t="s">
        <v>680</v>
      </c>
      <c r="J50" s="639" t="s">
        <v>680</v>
      </c>
      <c r="K50" s="220"/>
      <c r="L50" s="220"/>
      <c r="M50" s="220"/>
      <c r="N50" s="220"/>
      <c r="R50" s="1495" t="s">
        <v>680</v>
      </c>
      <c r="S50" s="1497" t="s">
        <v>680</v>
      </c>
      <c r="T50" s="1498" t="s">
        <v>680</v>
      </c>
      <c r="U50" s="1495" t="s">
        <v>680</v>
      </c>
      <c r="V50" s="1497" t="s">
        <v>680</v>
      </c>
      <c r="W50" s="1498" t="s">
        <v>680</v>
      </c>
      <c r="X50" s="1495" t="s">
        <v>680</v>
      </c>
      <c r="Y50" s="1497" t="s">
        <v>680</v>
      </c>
      <c r="Z50" s="1498" t="s">
        <v>680</v>
      </c>
      <c r="AB50" s="1495" t="s">
        <v>680</v>
      </c>
      <c r="AC50" s="1497" t="s">
        <v>680</v>
      </c>
      <c r="AD50" s="1498" t="s">
        <v>680</v>
      </c>
      <c r="AE50" s="1495" t="s">
        <v>680</v>
      </c>
      <c r="AF50" s="1497" t="s">
        <v>680</v>
      </c>
      <c r="AG50" s="1498" t="s">
        <v>680</v>
      </c>
      <c r="AH50" s="1495" t="s">
        <v>680</v>
      </c>
      <c r="AI50" s="1497" t="s">
        <v>680</v>
      </c>
      <c r="AJ50" s="1498" t="s">
        <v>680</v>
      </c>
    </row>
    <row r="51" spans="2:36" ht="15" customHeight="1">
      <c r="J51" s="220"/>
      <c r="K51" s="220"/>
      <c r="L51" s="220"/>
      <c r="M51" s="220"/>
      <c r="N51" s="220"/>
    </row>
  </sheetData>
  <mergeCells count="32">
    <mergeCell ref="AB5:AD5"/>
    <mergeCell ref="D4:G4"/>
    <mergeCell ref="H4:K4"/>
    <mergeCell ref="L4:O4"/>
    <mergeCell ref="P4:P6"/>
    <mergeCell ref="R4:Z4"/>
    <mergeCell ref="AB4:AJ4"/>
    <mergeCell ref="D5:E5"/>
    <mergeCell ref="F5:G5"/>
    <mergeCell ref="H5:I5"/>
    <mergeCell ref="J5:K5"/>
    <mergeCell ref="B31:B50"/>
    <mergeCell ref="AE5:AG5"/>
    <mergeCell ref="AH5:AJ5"/>
    <mergeCell ref="B7:B23"/>
    <mergeCell ref="D28:E29"/>
    <mergeCell ref="F28:G29"/>
    <mergeCell ref="H28:I29"/>
    <mergeCell ref="J28:J30"/>
    <mergeCell ref="R28:Z28"/>
    <mergeCell ref="AB28:AJ28"/>
    <mergeCell ref="R29:T29"/>
    <mergeCell ref="L5:M5"/>
    <mergeCell ref="N5:O5"/>
    <mergeCell ref="R5:T5"/>
    <mergeCell ref="U5:W5"/>
    <mergeCell ref="X5:Z5"/>
    <mergeCell ref="U29:W29"/>
    <mergeCell ref="X29:Z29"/>
    <mergeCell ref="AB29:AD29"/>
    <mergeCell ref="AE29:AG29"/>
    <mergeCell ref="AH29:AJ29"/>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L18"/>
  <sheetViews>
    <sheetView zoomScale="85" zoomScaleNormal="85" workbookViewId="0">
      <selection activeCell="C3" sqref="C3"/>
    </sheetView>
  </sheetViews>
  <sheetFormatPr defaultColWidth="9.140625" defaultRowHeight="11.25"/>
  <cols>
    <col min="1" max="1" width="5.42578125" style="147" customWidth="1"/>
    <col min="2" max="2" width="36.5703125" style="147" customWidth="1"/>
    <col min="3" max="3" width="57.7109375" style="147" bestFit="1" customWidth="1"/>
    <col min="4" max="10" width="21.28515625" style="147" bestFit="1" customWidth="1"/>
    <col min="11" max="16384" width="9.140625" style="147"/>
  </cols>
  <sheetData>
    <row r="1" spans="1:12" ht="12.75" customHeight="1"/>
    <row r="2" spans="1:12" ht="25.5" customHeight="1">
      <c r="D2" s="147" t="s">
        <v>463</v>
      </c>
    </row>
    <row r="3" spans="1:12" ht="25.5" customHeight="1">
      <c r="C3" s="2808" t="s">
        <v>1494</v>
      </c>
    </row>
    <row r="4" spans="1:12" ht="25.5" customHeight="1" thickBot="1">
      <c r="B4" s="2808"/>
      <c r="C4" s="2808"/>
    </row>
    <row r="5" spans="1:12" ht="18.75" customHeight="1">
      <c r="B5" s="2808"/>
      <c r="C5" s="2808"/>
      <c r="D5" s="2876">
        <v>42369</v>
      </c>
      <c r="E5" s="2878" t="s">
        <v>50</v>
      </c>
      <c r="F5" s="2879"/>
      <c r="G5" s="2880"/>
      <c r="H5" s="2878" t="s">
        <v>51</v>
      </c>
      <c r="I5" s="2879"/>
      <c r="J5" s="2880"/>
    </row>
    <row r="6" spans="1:12" ht="21.75" customHeight="1" thickBot="1">
      <c r="A6" s="157"/>
      <c r="B6" s="2809"/>
      <c r="C6" s="148" t="s">
        <v>127</v>
      </c>
      <c r="D6" s="2877"/>
      <c r="E6" s="149">
        <v>42735</v>
      </c>
      <c r="F6" s="150">
        <v>43100</v>
      </c>
      <c r="G6" s="164">
        <v>43465</v>
      </c>
      <c r="H6" s="149">
        <v>42735</v>
      </c>
      <c r="I6" s="150">
        <v>43100</v>
      </c>
      <c r="J6" s="164">
        <v>43465</v>
      </c>
    </row>
    <row r="7" spans="1:12" ht="12.75">
      <c r="B7" s="2881" t="s">
        <v>457</v>
      </c>
      <c r="C7" s="166" t="s">
        <v>32</v>
      </c>
      <c r="D7" s="426" t="s">
        <v>680</v>
      </c>
      <c r="E7" s="151"/>
      <c r="F7" s="152"/>
      <c r="G7" s="168"/>
      <c r="H7" s="151"/>
      <c r="I7" s="152"/>
      <c r="J7" s="168"/>
    </row>
    <row r="8" spans="1:12" ht="12.75">
      <c r="B8" s="2882"/>
      <c r="C8" s="162" t="s">
        <v>468</v>
      </c>
      <c r="D8" s="427" t="s">
        <v>680</v>
      </c>
      <c r="E8" s="153"/>
      <c r="F8" s="154"/>
      <c r="G8" s="169"/>
      <c r="H8" s="153"/>
      <c r="I8" s="154"/>
      <c r="J8" s="169"/>
    </row>
    <row r="9" spans="1:12" ht="13.5" thickBot="1">
      <c r="B9" s="3070"/>
      <c r="C9" s="167" t="s">
        <v>691</v>
      </c>
      <c r="D9" s="428" t="s">
        <v>680</v>
      </c>
      <c r="E9" s="155"/>
      <c r="F9" s="156"/>
      <c r="G9" s="170"/>
      <c r="H9" s="155"/>
      <c r="I9" s="156"/>
      <c r="J9" s="170"/>
    </row>
    <row r="10" spans="1:12" ht="12.75">
      <c r="B10" s="2881" t="s">
        <v>464</v>
      </c>
      <c r="C10" s="166" t="s">
        <v>32</v>
      </c>
      <c r="D10" s="426" t="s">
        <v>680</v>
      </c>
      <c r="E10" s="429" t="s">
        <v>680</v>
      </c>
      <c r="F10" s="430" t="s">
        <v>680</v>
      </c>
      <c r="G10" s="431" t="s">
        <v>680</v>
      </c>
      <c r="H10" s="429" t="s">
        <v>680</v>
      </c>
      <c r="I10" s="430" t="s">
        <v>680</v>
      </c>
      <c r="J10" s="431" t="s">
        <v>680</v>
      </c>
    </row>
    <row r="11" spans="1:12" ht="12.75" customHeight="1">
      <c r="B11" s="2882"/>
      <c r="C11" s="162" t="s">
        <v>468</v>
      </c>
      <c r="D11" s="427" t="s">
        <v>680</v>
      </c>
      <c r="E11" s="432" t="s">
        <v>680</v>
      </c>
      <c r="F11" s="433" t="s">
        <v>680</v>
      </c>
      <c r="G11" s="434" t="s">
        <v>680</v>
      </c>
      <c r="H11" s="432" t="s">
        <v>680</v>
      </c>
      <c r="I11" s="433" t="s">
        <v>680</v>
      </c>
      <c r="J11" s="434" t="s">
        <v>680</v>
      </c>
      <c r="L11" s="157"/>
    </row>
    <row r="12" spans="1:12" ht="13.5" customHeight="1" thickBot="1">
      <c r="B12" s="3070"/>
      <c r="C12" s="167" t="s">
        <v>691</v>
      </c>
      <c r="D12" s="435" t="s">
        <v>680</v>
      </c>
      <c r="E12" s="436" t="s">
        <v>680</v>
      </c>
      <c r="F12" s="437" t="s">
        <v>680</v>
      </c>
      <c r="G12" s="438" t="s">
        <v>680</v>
      </c>
      <c r="H12" s="436" t="s">
        <v>680</v>
      </c>
      <c r="I12" s="437" t="s">
        <v>680</v>
      </c>
      <c r="J12" s="438" t="s">
        <v>680</v>
      </c>
    </row>
    <row r="13" spans="1:12" ht="18.75" customHeight="1" thickBot="1">
      <c r="B13" s="376" t="s">
        <v>467</v>
      </c>
      <c r="C13" s="167" t="s">
        <v>691</v>
      </c>
      <c r="D13" s="428" t="s">
        <v>680</v>
      </c>
      <c r="E13" s="439" t="s">
        <v>680</v>
      </c>
      <c r="F13" s="440" t="s">
        <v>680</v>
      </c>
      <c r="G13" s="441" t="s">
        <v>680</v>
      </c>
      <c r="H13" s="439" t="s">
        <v>680</v>
      </c>
      <c r="I13" s="440" t="s">
        <v>680</v>
      </c>
      <c r="J13" s="441" t="s">
        <v>680</v>
      </c>
    </row>
    <row r="14" spans="1:12" ht="15">
      <c r="B14" s="158"/>
      <c r="C14" s="159"/>
      <c r="D14" s="160"/>
      <c r="E14" s="160"/>
      <c r="F14" s="160"/>
      <c r="G14" s="160"/>
      <c r="H14" s="160"/>
      <c r="I14" s="160"/>
      <c r="J14" s="160"/>
      <c r="K14" s="157"/>
    </row>
    <row r="15" spans="1:12" ht="15">
      <c r="B15" s="158"/>
      <c r="C15" s="159"/>
      <c r="D15" s="160"/>
      <c r="E15" s="160"/>
      <c r="F15" s="160"/>
      <c r="G15" s="160"/>
      <c r="H15" s="160"/>
      <c r="I15" s="160"/>
      <c r="J15" s="160"/>
      <c r="K15" s="157"/>
    </row>
    <row r="16" spans="1:12" ht="15">
      <c r="B16" s="158"/>
      <c r="C16" s="159"/>
      <c r="D16" s="160"/>
      <c r="K16" s="157"/>
    </row>
    <row r="17" spans="7:10">
      <c r="G17" s="161"/>
      <c r="H17" s="161"/>
      <c r="I17" s="161"/>
      <c r="J17" s="161"/>
    </row>
    <row r="18" spans="7:10">
      <c r="G18" s="161"/>
      <c r="H18" s="161"/>
      <c r="I18" s="161"/>
      <c r="J18" s="161"/>
    </row>
  </sheetData>
  <mergeCells count="5">
    <mergeCell ref="B10:B12"/>
    <mergeCell ref="D5:D6"/>
    <mergeCell ref="E5:G5"/>
    <mergeCell ref="H5:J5"/>
    <mergeCell ref="B7:B9"/>
  </mergeCells>
  <pageMargins left="0.70866141732283472" right="0.70866141732283472" top="0.74803149606299213" bottom="0.74803149606299213" header="0.31496062992125984" footer="0.31496062992125984"/>
  <pageSetup scale="45" orientation="landscape"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A1:Q456"/>
  <sheetViews>
    <sheetView showGridLines="0" zoomScale="85" zoomScaleNormal="85" workbookViewId="0">
      <pane xSplit="2" ySplit="6" topLeftCell="D7" activePane="bottomRight" state="frozen"/>
      <selection pane="topRight" activeCell="C1" sqref="C1"/>
      <selection pane="bottomLeft" activeCell="A7" sqref="A7"/>
      <selection pane="bottomRight" activeCell="K5" sqref="K5:K6"/>
    </sheetView>
  </sheetViews>
  <sheetFormatPr defaultColWidth="9.140625" defaultRowHeight="11.25"/>
  <cols>
    <col min="1" max="1" width="22.85546875" style="39" customWidth="1"/>
    <col min="2" max="2" width="24.28515625" style="39" customWidth="1"/>
    <col min="3" max="3" width="20.28515625" style="39" customWidth="1"/>
    <col min="4" max="8" width="17.28515625" style="39" customWidth="1"/>
    <col min="9" max="9" width="17.7109375" style="39" customWidth="1"/>
    <col min="10" max="11" width="19.42578125" style="39" customWidth="1"/>
    <col min="12" max="16" width="17.28515625" style="39" customWidth="1"/>
    <col min="17" max="17" width="17.7109375" style="39" customWidth="1"/>
    <col min="18" max="16384" width="9.140625" style="25"/>
  </cols>
  <sheetData>
    <row r="1" spans="1:17" ht="62.25" customHeight="1" thickBot="1">
      <c r="A1" s="22"/>
      <c r="B1" s="22"/>
      <c r="C1" s="23" t="s">
        <v>1495</v>
      </c>
      <c r="D1" s="24"/>
      <c r="E1" s="24"/>
      <c r="F1" s="24"/>
      <c r="G1" s="24"/>
      <c r="H1" s="24"/>
      <c r="I1" s="24"/>
      <c r="J1" s="23"/>
      <c r="K1" s="23"/>
      <c r="L1" s="24"/>
      <c r="M1" s="24"/>
      <c r="N1" s="24"/>
      <c r="O1" s="24"/>
      <c r="P1" s="24"/>
      <c r="Q1" s="24"/>
    </row>
    <row r="2" spans="1:17" s="27" customFormat="1" ht="28.5" customHeight="1" thickBot="1">
      <c r="A2" s="26"/>
      <c r="B2" s="2867"/>
      <c r="C2" s="3071" t="s">
        <v>565</v>
      </c>
      <c r="D2" s="3072"/>
      <c r="E2" s="3072"/>
      <c r="F2" s="3072"/>
      <c r="G2" s="3072"/>
      <c r="H2" s="3072"/>
      <c r="I2" s="3072"/>
      <c r="J2" s="3072"/>
      <c r="K2" s="3072"/>
      <c r="L2" s="3072"/>
      <c r="M2" s="3072"/>
      <c r="N2" s="3072"/>
      <c r="O2" s="3072"/>
      <c r="P2" s="3072"/>
      <c r="Q2" s="3073"/>
    </row>
    <row r="3" spans="1:17" s="28" customFormat="1" ht="54.75" customHeight="1" thickTop="1" thickBot="1">
      <c r="A3" s="3074" t="s">
        <v>230</v>
      </c>
      <c r="B3" s="3077" t="s">
        <v>231</v>
      </c>
      <c r="C3" s="3080" t="s">
        <v>882</v>
      </c>
      <c r="D3" s="3080" t="s">
        <v>755</v>
      </c>
      <c r="E3" s="3082"/>
      <c r="F3" s="3082"/>
      <c r="G3" s="3083"/>
      <c r="H3" s="3083"/>
      <c r="I3" s="3084"/>
      <c r="J3" s="3089" t="s">
        <v>870</v>
      </c>
      <c r="K3" s="3090"/>
      <c r="L3" s="3090"/>
      <c r="M3" s="3091"/>
      <c r="N3" s="3089" t="s">
        <v>877</v>
      </c>
      <c r="O3" s="3090"/>
      <c r="P3" s="3090"/>
      <c r="Q3" s="3091"/>
    </row>
    <row r="4" spans="1:17" s="28" customFormat="1" ht="65.25" customHeight="1">
      <c r="A4" s="3075"/>
      <c r="B4" s="3078"/>
      <c r="C4" s="3081"/>
      <c r="D4" s="3081"/>
      <c r="E4" s="3083"/>
      <c r="F4" s="3083"/>
      <c r="G4" s="3083"/>
      <c r="H4" s="3083"/>
      <c r="I4" s="3084"/>
      <c r="J4" s="3092" t="s">
        <v>871</v>
      </c>
      <c r="K4" s="3093"/>
      <c r="L4" s="3094" t="s">
        <v>872</v>
      </c>
      <c r="M4" s="3093"/>
      <c r="N4" s="3092" t="s">
        <v>873</v>
      </c>
      <c r="O4" s="3093"/>
      <c r="P4" s="3094" t="s">
        <v>872</v>
      </c>
      <c r="Q4" s="3093"/>
    </row>
    <row r="5" spans="1:17" s="28" customFormat="1" ht="70.5" customHeight="1">
      <c r="A5" s="3075"/>
      <c r="B5" s="3078"/>
      <c r="C5" s="29"/>
      <c r="D5" s="30"/>
      <c r="E5" s="3100" t="s">
        <v>756</v>
      </c>
      <c r="F5" s="3100" t="s">
        <v>757</v>
      </c>
      <c r="G5" s="3100" t="s">
        <v>883</v>
      </c>
      <c r="H5" s="3102" t="s">
        <v>1502</v>
      </c>
      <c r="I5" s="3098" t="s">
        <v>1503</v>
      </c>
      <c r="J5" s="3085" t="s">
        <v>874</v>
      </c>
      <c r="K5" s="3087" t="s">
        <v>875</v>
      </c>
      <c r="L5" s="3085" t="s">
        <v>874</v>
      </c>
      <c r="M5" s="3087" t="s">
        <v>876</v>
      </c>
      <c r="N5" s="3085" t="s">
        <v>874</v>
      </c>
      <c r="O5" s="3087" t="s">
        <v>875</v>
      </c>
      <c r="P5" s="3085" t="s">
        <v>874</v>
      </c>
      <c r="Q5" s="3087" t="s">
        <v>876</v>
      </c>
    </row>
    <row r="6" spans="1:17" s="28" customFormat="1" ht="147.75" customHeight="1" thickBot="1">
      <c r="A6" s="3076"/>
      <c r="B6" s="3079"/>
      <c r="C6" s="682"/>
      <c r="D6" s="31"/>
      <c r="E6" s="3101"/>
      <c r="F6" s="3101"/>
      <c r="G6" s="3101"/>
      <c r="H6" s="3103"/>
      <c r="I6" s="3099"/>
      <c r="J6" s="3086"/>
      <c r="K6" s="3088"/>
      <c r="L6" s="3086"/>
      <c r="M6" s="3088"/>
      <c r="N6" s="3086"/>
      <c r="O6" s="3088"/>
      <c r="P6" s="3086"/>
      <c r="Q6" s="3088"/>
    </row>
    <row r="7" spans="1:17">
      <c r="A7" s="32" t="s">
        <v>235</v>
      </c>
      <c r="B7" s="3104" t="s">
        <v>236</v>
      </c>
      <c r="C7" s="685" t="s">
        <v>680</v>
      </c>
      <c r="D7" s="686" t="s">
        <v>680</v>
      </c>
      <c r="E7" s="687" t="s">
        <v>680</v>
      </c>
      <c r="F7" s="687" t="s">
        <v>680</v>
      </c>
      <c r="G7" s="688" t="s">
        <v>680</v>
      </c>
      <c r="H7" s="688" t="s">
        <v>680</v>
      </c>
      <c r="I7" s="689" t="s">
        <v>680</v>
      </c>
      <c r="J7" s="687" t="s">
        <v>680</v>
      </c>
      <c r="K7" s="688" t="s">
        <v>680</v>
      </c>
      <c r="L7" s="688" t="s">
        <v>680</v>
      </c>
      <c r="M7" s="689" t="s">
        <v>680</v>
      </c>
      <c r="N7" s="687" t="s">
        <v>680</v>
      </c>
      <c r="O7" s="688" t="s">
        <v>680</v>
      </c>
      <c r="P7" s="688" t="s">
        <v>680</v>
      </c>
      <c r="Q7" s="689" t="s">
        <v>680</v>
      </c>
    </row>
    <row r="8" spans="1:17">
      <c r="A8" s="32" t="s">
        <v>237</v>
      </c>
      <c r="B8" s="3096"/>
      <c r="C8" s="690" t="s">
        <v>680</v>
      </c>
      <c r="D8" s="687" t="s">
        <v>680</v>
      </c>
      <c r="E8" s="687" t="s">
        <v>680</v>
      </c>
      <c r="F8" s="687" t="s">
        <v>680</v>
      </c>
      <c r="G8" s="688" t="s">
        <v>680</v>
      </c>
      <c r="H8" s="688" t="s">
        <v>680</v>
      </c>
      <c r="I8" s="689" t="s">
        <v>680</v>
      </c>
      <c r="J8" s="687" t="s">
        <v>680</v>
      </c>
      <c r="K8" s="688" t="s">
        <v>680</v>
      </c>
      <c r="L8" s="688" t="s">
        <v>680</v>
      </c>
      <c r="M8" s="689" t="s">
        <v>680</v>
      </c>
      <c r="N8" s="687" t="s">
        <v>680</v>
      </c>
      <c r="O8" s="688" t="s">
        <v>680</v>
      </c>
      <c r="P8" s="688" t="s">
        <v>680</v>
      </c>
      <c r="Q8" s="689" t="s">
        <v>680</v>
      </c>
    </row>
    <row r="9" spans="1:17">
      <c r="A9" s="32" t="s">
        <v>238</v>
      </c>
      <c r="B9" s="3096"/>
      <c r="C9" s="690" t="s">
        <v>680</v>
      </c>
      <c r="D9" s="687" t="s">
        <v>680</v>
      </c>
      <c r="E9" s="687" t="s">
        <v>680</v>
      </c>
      <c r="F9" s="687" t="s">
        <v>680</v>
      </c>
      <c r="G9" s="688" t="s">
        <v>680</v>
      </c>
      <c r="H9" s="688" t="s">
        <v>680</v>
      </c>
      <c r="I9" s="689" t="s">
        <v>680</v>
      </c>
      <c r="J9" s="687" t="s">
        <v>680</v>
      </c>
      <c r="K9" s="688" t="s">
        <v>680</v>
      </c>
      <c r="L9" s="688" t="s">
        <v>680</v>
      </c>
      <c r="M9" s="689" t="s">
        <v>680</v>
      </c>
      <c r="N9" s="687" t="s">
        <v>680</v>
      </c>
      <c r="O9" s="688" t="s">
        <v>680</v>
      </c>
      <c r="P9" s="688" t="s">
        <v>680</v>
      </c>
      <c r="Q9" s="689" t="s">
        <v>680</v>
      </c>
    </row>
    <row r="10" spans="1:17">
      <c r="A10" s="32" t="s">
        <v>239</v>
      </c>
      <c r="B10" s="3096"/>
      <c r="C10" s="690" t="s">
        <v>680</v>
      </c>
      <c r="D10" s="687" t="s">
        <v>680</v>
      </c>
      <c r="E10" s="687" t="s">
        <v>680</v>
      </c>
      <c r="F10" s="687" t="s">
        <v>680</v>
      </c>
      <c r="G10" s="688" t="s">
        <v>680</v>
      </c>
      <c r="H10" s="688" t="s">
        <v>680</v>
      </c>
      <c r="I10" s="689" t="s">
        <v>680</v>
      </c>
      <c r="J10" s="687" t="s">
        <v>680</v>
      </c>
      <c r="K10" s="688" t="s">
        <v>680</v>
      </c>
      <c r="L10" s="688" t="s">
        <v>680</v>
      </c>
      <c r="M10" s="689" t="s">
        <v>680</v>
      </c>
      <c r="N10" s="687" t="s">
        <v>680</v>
      </c>
      <c r="O10" s="688" t="s">
        <v>680</v>
      </c>
      <c r="P10" s="688" t="s">
        <v>680</v>
      </c>
      <c r="Q10" s="689" t="s">
        <v>680</v>
      </c>
    </row>
    <row r="11" spans="1:17">
      <c r="A11" s="32" t="s">
        <v>240</v>
      </c>
      <c r="B11" s="3096"/>
      <c r="C11" s="690" t="s">
        <v>680</v>
      </c>
      <c r="D11" s="687" t="s">
        <v>680</v>
      </c>
      <c r="E11" s="687" t="s">
        <v>680</v>
      </c>
      <c r="F11" s="687" t="s">
        <v>680</v>
      </c>
      <c r="G11" s="688" t="s">
        <v>680</v>
      </c>
      <c r="H11" s="688" t="s">
        <v>680</v>
      </c>
      <c r="I11" s="689" t="s">
        <v>680</v>
      </c>
      <c r="J11" s="687" t="s">
        <v>680</v>
      </c>
      <c r="K11" s="688" t="s">
        <v>680</v>
      </c>
      <c r="L11" s="688" t="s">
        <v>680</v>
      </c>
      <c r="M11" s="689" t="s">
        <v>680</v>
      </c>
      <c r="N11" s="687" t="s">
        <v>680</v>
      </c>
      <c r="O11" s="688" t="s">
        <v>680</v>
      </c>
      <c r="P11" s="688" t="s">
        <v>680</v>
      </c>
      <c r="Q11" s="689" t="s">
        <v>680</v>
      </c>
    </row>
    <row r="12" spans="1:17">
      <c r="A12" s="32" t="s">
        <v>241</v>
      </c>
      <c r="B12" s="3096"/>
      <c r="C12" s="690" t="s">
        <v>680</v>
      </c>
      <c r="D12" s="687" t="s">
        <v>680</v>
      </c>
      <c r="E12" s="687" t="s">
        <v>680</v>
      </c>
      <c r="F12" s="687" t="s">
        <v>680</v>
      </c>
      <c r="G12" s="688" t="s">
        <v>680</v>
      </c>
      <c r="H12" s="688" t="s">
        <v>680</v>
      </c>
      <c r="I12" s="689" t="s">
        <v>680</v>
      </c>
      <c r="J12" s="687" t="s">
        <v>680</v>
      </c>
      <c r="K12" s="688" t="s">
        <v>680</v>
      </c>
      <c r="L12" s="688" t="s">
        <v>680</v>
      </c>
      <c r="M12" s="689" t="s">
        <v>680</v>
      </c>
      <c r="N12" s="687" t="s">
        <v>680</v>
      </c>
      <c r="O12" s="688" t="s">
        <v>680</v>
      </c>
      <c r="P12" s="688" t="s">
        <v>680</v>
      </c>
      <c r="Q12" s="689" t="s">
        <v>680</v>
      </c>
    </row>
    <row r="13" spans="1:17">
      <c r="A13" s="32" t="s">
        <v>242</v>
      </c>
      <c r="B13" s="3096"/>
      <c r="C13" s="690" t="s">
        <v>680</v>
      </c>
      <c r="D13" s="687" t="s">
        <v>680</v>
      </c>
      <c r="E13" s="687" t="s">
        <v>680</v>
      </c>
      <c r="F13" s="687" t="s">
        <v>680</v>
      </c>
      <c r="G13" s="688" t="s">
        <v>680</v>
      </c>
      <c r="H13" s="688" t="s">
        <v>680</v>
      </c>
      <c r="I13" s="689" t="s">
        <v>680</v>
      </c>
      <c r="J13" s="687" t="s">
        <v>680</v>
      </c>
      <c r="K13" s="688" t="s">
        <v>680</v>
      </c>
      <c r="L13" s="688" t="s">
        <v>680</v>
      </c>
      <c r="M13" s="689" t="s">
        <v>680</v>
      </c>
      <c r="N13" s="687" t="s">
        <v>680</v>
      </c>
      <c r="O13" s="688" t="s">
        <v>680</v>
      </c>
      <c r="P13" s="688" t="s">
        <v>680</v>
      </c>
      <c r="Q13" s="689" t="s">
        <v>680</v>
      </c>
    </row>
    <row r="14" spans="1:17">
      <c r="A14" s="33" t="s">
        <v>243</v>
      </c>
      <c r="B14" s="3097"/>
      <c r="C14" s="331" t="s">
        <v>680</v>
      </c>
      <c r="D14" s="35" t="s">
        <v>680</v>
      </c>
      <c r="E14" s="35" t="s">
        <v>680</v>
      </c>
      <c r="F14" s="35" t="s">
        <v>680</v>
      </c>
      <c r="G14" s="36" t="s">
        <v>680</v>
      </c>
      <c r="H14" s="36" t="s">
        <v>680</v>
      </c>
      <c r="I14" s="34" t="s">
        <v>680</v>
      </c>
      <c r="J14" s="35" t="s">
        <v>680</v>
      </c>
      <c r="K14" s="36" t="s">
        <v>680</v>
      </c>
      <c r="L14" s="36" t="s">
        <v>680</v>
      </c>
      <c r="M14" s="34" t="s">
        <v>680</v>
      </c>
      <c r="N14" s="35" t="s">
        <v>680</v>
      </c>
      <c r="O14" s="36" t="s">
        <v>680</v>
      </c>
      <c r="P14" s="36" t="s">
        <v>680</v>
      </c>
      <c r="Q14" s="34" t="s">
        <v>680</v>
      </c>
    </row>
    <row r="15" spans="1:17">
      <c r="A15" s="37" t="s">
        <v>235</v>
      </c>
      <c r="B15" s="3095" t="s">
        <v>244</v>
      </c>
      <c r="C15" s="691" t="s">
        <v>680</v>
      </c>
      <c r="D15" s="687" t="s">
        <v>680</v>
      </c>
      <c r="E15" s="687" t="s">
        <v>680</v>
      </c>
      <c r="F15" s="687" t="s">
        <v>680</v>
      </c>
      <c r="G15" s="688" t="s">
        <v>680</v>
      </c>
      <c r="H15" s="688" t="s">
        <v>680</v>
      </c>
      <c r="I15" s="689" t="s">
        <v>680</v>
      </c>
      <c r="J15" s="687" t="s">
        <v>680</v>
      </c>
      <c r="K15" s="688" t="s">
        <v>680</v>
      </c>
      <c r="L15" s="688" t="s">
        <v>680</v>
      </c>
      <c r="M15" s="689" t="s">
        <v>680</v>
      </c>
      <c r="N15" s="687" t="s">
        <v>680</v>
      </c>
      <c r="O15" s="688" t="s">
        <v>680</v>
      </c>
      <c r="P15" s="688" t="s">
        <v>680</v>
      </c>
      <c r="Q15" s="689" t="s">
        <v>680</v>
      </c>
    </row>
    <row r="16" spans="1:17">
      <c r="A16" s="32" t="s">
        <v>237</v>
      </c>
      <c r="B16" s="3096"/>
      <c r="C16" s="690" t="s">
        <v>680</v>
      </c>
      <c r="D16" s="687" t="s">
        <v>680</v>
      </c>
      <c r="E16" s="687" t="s">
        <v>680</v>
      </c>
      <c r="F16" s="687" t="s">
        <v>680</v>
      </c>
      <c r="G16" s="688" t="s">
        <v>680</v>
      </c>
      <c r="H16" s="688" t="s">
        <v>680</v>
      </c>
      <c r="I16" s="689" t="s">
        <v>680</v>
      </c>
      <c r="J16" s="687" t="s">
        <v>680</v>
      </c>
      <c r="K16" s="688" t="s">
        <v>680</v>
      </c>
      <c r="L16" s="688" t="s">
        <v>680</v>
      </c>
      <c r="M16" s="689" t="s">
        <v>680</v>
      </c>
      <c r="N16" s="687" t="s">
        <v>680</v>
      </c>
      <c r="O16" s="688" t="s">
        <v>680</v>
      </c>
      <c r="P16" s="688" t="s">
        <v>680</v>
      </c>
      <c r="Q16" s="689" t="s">
        <v>680</v>
      </c>
    </row>
    <row r="17" spans="1:17">
      <c r="A17" s="32" t="s">
        <v>238</v>
      </c>
      <c r="B17" s="3096"/>
      <c r="C17" s="690" t="s">
        <v>680</v>
      </c>
      <c r="D17" s="687" t="s">
        <v>680</v>
      </c>
      <c r="E17" s="687" t="s">
        <v>680</v>
      </c>
      <c r="F17" s="687" t="s">
        <v>680</v>
      </c>
      <c r="G17" s="688" t="s">
        <v>680</v>
      </c>
      <c r="H17" s="688" t="s">
        <v>680</v>
      </c>
      <c r="I17" s="689" t="s">
        <v>680</v>
      </c>
      <c r="J17" s="687" t="s">
        <v>680</v>
      </c>
      <c r="K17" s="688" t="s">
        <v>680</v>
      </c>
      <c r="L17" s="688" t="s">
        <v>680</v>
      </c>
      <c r="M17" s="689" t="s">
        <v>680</v>
      </c>
      <c r="N17" s="687" t="s">
        <v>680</v>
      </c>
      <c r="O17" s="688" t="s">
        <v>680</v>
      </c>
      <c r="P17" s="688" t="s">
        <v>680</v>
      </c>
      <c r="Q17" s="689" t="s">
        <v>680</v>
      </c>
    </row>
    <row r="18" spans="1:17">
      <c r="A18" s="32" t="s">
        <v>239</v>
      </c>
      <c r="B18" s="3096"/>
      <c r="C18" s="690" t="s">
        <v>680</v>
      </c>
      <c r="D18" s="687" t="s">
        <v>680</v>
      </c>
      <c r="E18" s="687" t="s">
        <v>680</v>
      </c>
      <c r="F18" s="687" t="s">
        <v>680</v>
      </c>
      <c r="G18" s="688" t="s">
        <v>680</v>
      </c>
      <c r="H18" s="688" t="s">
        <v>680</v>
      </c>
      <c r="I18" s="689" t="s">
        <v>680</v>
      </c>
      <c r="J18" s="687" t="s">
        <v>680</v>
      </c>
      <c r="K18" s="688" t="s">
        <v>680</v>
      </c>
      <c r="L18" s="688" t="s">
        <v>680</v>
      </c>
      <c r="M18" s="689" t="s">
        <v>680</v>
      </c>
      <c r="N18" s="687" t="s">
        <v>680</v>
      </c>
      <c r="O18" s="688" t="s">
        <v>680</v>
      </c>
      <c r="P18" s="688" t="s">
        <v>680</v>
      </c>
      <c r="Q18" s="689" t="s">
        <v>680</v>
      </c>
    </row>
    <row r="19" spans="1:17">
      <c r="A19" s="32" t="s">
        <v>240</v>
      </c>
      <c r="B19" s="3096"/>
      <c r="C19" s="690" t="s">
        <v>680</v>
      </c>
      <c r="D19" s="687" t="s">
        <v>680</v>
      </c>
      <c r="E19" s="687" t="s">
        <v>680</v>
      </c>
      <c r="F19" s="687" t="s">
        <v>680</v>
      </c>
      <c r="G19" s="688" t="s">
        <v>680</v>
      </c>
      <c r="H19" s="688" t="s">
        <v>680</v>
      </c>
      <c r="I19" s="689" t="s">
        <v>680</v>
      </c>
      <c r="J19" s="687" t="s">
        <v>680</v>
      </c>
      <c r="K19" s="688" t="s">
        <v>680</v>
      </c>
      <c r="L19" s="688" t="s">
        <v>680</v>
      </c>
      <c r="M19" s="689" t="s">
        <v>680</v>
      </c>
      <c r="N19" s="687" t="s">
        <v>680</v>
      </c>
      <c r="O19" s="688" t="s">
        <v>680</v>
      </c>
      <c r="P19" s="688" t="s">
        <v>680</v>
      </c>
      <c r="Q19" s="689" t="s">
        <v>680</v>
      </c>
    </row>
    <row r="20" spans="1:17">
      <c r="A20" s="32" t="s">
        <v>241</v>
      </c>
      <c r="B20" s="3096"/>
      <c r="C20" s="690" t="s">
        <v>680</v>
      </c>
      <c r="D20" s="687" t="s">
        <v>680</v>
      </c>
      <c r="E20" s="687" t="s">
        <v>680</v>
      </c>
      <c r="F20" s="687" t="s">
        <v>680</v>
      </c>
      <c r="G20" s="688" t="s">
        <v>680</v>
      </c>
      <c r="H20" s="688" t="s">
        <v>680</v>
      </c>
      <c r="I20" s="689" t="s">
        <v>680</v>
      </c>
      <c r="J20" s="687" t="s">
        <v>680</v>
      </c>
      <c r="K20" s="688" t="s">
        <v>680</v>
      </c>
      <c r="L20" s="688" t="s">
        <v>680</v>
      </c>
      <c r="M20" s="689" t="s">
        <v>680</v>
      </c>
      <c r="N20" s="687" t="s">
        <v>680</v>
      </c>
      <c r="O20" s="688" t="s">
        <v>680</v>
      </c>
      <c r="P20" s="688" t="s">
        <v>680</v>
      </c>
      <c r="Q20" s="689" t="s">
        <v>680</v>
      </c>
    </row>
    <row r="21" spans="1:17">
      <c r="A21" s="32" t="s">
        <v>242</v>
      </c>
      <c r="B21" s="3096"/>
      <c r="C21" s="690" t="s">
        <v>680</v>
      </c>
      <c r="D21" s="687" t="s">
        <v>680</v>
      </c>
      <c r="E21" s="687" t="s">
        <v>680</v>
      </c>
      <c r="F21" s="687" t="s">
        <v>680</v>
      </c>
      <c r="G21" s="688" t="s">
        <v>680</v>
      </c>
      <c r="H21" s="688" t="s">
        <v>680</v>
      </c>
      <c r="I21" s="689" t="s">
        <v>680</v>
      </c>
      <c r="J21" s="687" t="s">
        <v>680</v>
      </c>
      <c r="K21" s="688" t="s">
        <v>680</v>
      </c>
      <c r="L21" s="688" t="s">
        <v>680</v>
      </c>
      <c r="M21" s="689" t="s">
        <v>680</v>
      </c>
      <c r="N21" s="687" t="s">
        <v>680</v>
      </c>
      <c r="O21" s="688" t="s">
        <v>680</v>
      </c>
      <c r="P21" s="688" t="s">
        <v>680</v>
      </c>
      <c r="Q21" s="689" t="s">
        <v>680</v>
      </c>
    </row>
    <row r="22" spans="1:17">
      <c r="A22" s="33" t="s">
        <v>243</v>
      </c>
      <c r="B22" s="3097"/>
      <c r="C22" s="331" t="s">
        <v>680</v>
      </c>
      <c r="D22" s="35" t="s">
        <v>680</v>
      </c>
      <c r="E22" s="35" t="s">
        <v>680</v>
      </c>
      <c r="F22" s="35" t="s">
        <v>680</v>
      </c>
      <c r="G22" s="36" t="s">
        <v>680</v>
      </c>
      <c r="H22" s="36" t="s">
        <v>680</v>
      </c>
      <c r="I22" s="34" t="s">
        <v>680</v>
      </c>
      <c r="J22" s="35" t="s">
        <v>680</v>
      </c>
      <c r="K22" s="36" t="s">
        <v>680</v>
      </c>
      <c r="L22" s="36" t="s">
        <v>680</v>
      </c>
      <c r="M22" s="34" t="s">
        <v>680</v>
      </c>
      <c r="N22" s="35" t="s">
        <v>680</v>
      </c>
      <c r="O22" s="36" t="s">
        <v>680</v>
      </c>
      <c r="P22" s="36" t="s">
        <v>680</v>
      </c>
      <c r="Q22" s="34" t="s">
        <v>680</v>
      </c>
    </row>
    <row r="23" spans="1:17">
      <c r="A23" s="37" t="s">
        <v>235</v>
      </c>
      <c r="B23" s="3095" t="s">
        <v>245</v>
      </c>
      <c r="C23" s="691" t="s">
        <v>680</v>
      </c>
      <c r="D23" s="687" t="s">
        <v>680</v>
      </c>
      <c r="E23" s="687" t="s">
        <v>680</v>
      </c>
      <c r="F23" s="687" t="s">
        <v>680</v>
      </c>
      <c r="G23" s="688" t="s">
        <v>680</v>
      </c>
      <c r="H23" s="688" t="s">
        <v>680</v>
      </c>
      <c r="I23" s="689" t="s">
        <v>680</v>
      </c>
      <c r="J23" s="687" t="s">
        <v>680</v>
      </c>
      <c r="K23" s="688" t="s">
        <v>680</v>
      </c>
      <c r="L23" s="688" t="s">
        <v>680</v>
      </c>
      <c r="M23" s="689" t="s">
        <v>680</v>
      </c>
      <c r="N23" s="687" t="s">
        <v>680</v>
      </c>
      <c r="O23" s="688" t="s">
        <v>680</v>
      </c>
      <c r="P23" s="688" t="s">
        <v>680</v>
      </c>
      <c r="Q23" s="689" t="s">
        <v>680</v>
      </c>
    </row>
    <row r="24" spans="1:17">
      <c r="A24" s="32" t="s">
        <v>237</v>
      </c>
      <c r="B24" s="3096"/>
      <c r="C24" s="690" t="s">
        <v>680</v>
      </c>
      <c r="D24" s="687" t="s">
        <v>680</v>
      </c>
      <c r="E24" s="687" t="s">
        <v>680</v>
      </c>
      <c r="F24" s="687" t="s">
        <v>680</v>
      </c>
      <c r="G24" s="688" t="s">
        <v>680</v>
      </c>
      <c r="H24" s="688" t="s">
        <v>680</v>
      </c>
      <c r="I24" s="689" t="s">
        <v>680</v>
      </c>
      <c r="J24" s="687" t="s">
        <v>680</v>
      </c>
      <c r="K24" s="688" t="s">
        <v>680</v>
      </c>
      <c r="L24" s="688" t="s">
        <v>680</v>
      </c>
      <c r="M24" s="689" t="s">
        <v>680</v>
      </c>
      <c r="N24" s="687" t="s">
        <v>680</v>
      </c>
      <c r="O24" s="688" t="s">
        <v>680</v>
      </c>
      <c r="P24" s="688" t="s">
        <v>680</v>
      </c>
      <c r="Q24" s="689" t="s">
        <v>680</v>
      </c>
    </row>
    <row r="25" spans="1:17">
      <c r="A25" s="32" t="s">
        <v>238</v>
      </c>
      <c r="B25" s="3096"/>
      <c r="C25" s="690" t="s">
        <v>680</v>
      </c>
      <c r="D25" s="687" t="s">
        <v>680</v>
      </c>
      <c r="E25" s="687" t="s">
        <v>680</v>
      </c>
      <c r="F25" s="687" t="s">
        <v>680</v>
      </c>
      <c r="G25" s="688" t="s">
        <v>680</v>
      </c>
      <c r="H25" s="688" t="s">
        <v>680</v>
      </c>
      <c r="I25" s="689" t="s">
        <v>680</v>
      </c>
      <c r="J25" s="687" t="s">
        <v>680</v>
      </c>
      <c r="K25" s="688" t="s">
        <v>680</v>
      </c>
      <c r="L25" s="688" t="s">
        <v>680</v>
      </c>
      <c r="M25" s="689" t="s">
        <v>680</v>
      </c>
      <c r="N25" s="687" t="s">
        <v>680</v>
      </c>
      <c r="O25" s="688" t="s">
        <v>680</v>
      </c>
      <c r="P25" s="688" t="s">
        <v>680</v>
      </c>
      <c r="Q25" s="689" t="s">
        <v>680</v>
      </c>
    </row>
    <row r="26" spans="1:17">
      <c r="A26" s="32" t="s">
        <v>239</v>
      </c>
      <c r="B26" s="3096"/>
      <c r="C26" s="690" t="s">
        <v>680</v>
      </c>
      <c r="D26" s="687" t="s">
        <v>680</v>
      </c>
      <c r="E26" s="687" t="s">
        <v>680</v>
      </c>
      <c r="F26" s="687" t="s">
        <v>680</v>
      </c>
      <c r="G26" s="688" t="s">
        <v>680</v>
      </c>
      <c r="H26" s="688" t="s">
        <v>680</v>
      </c>
      <c r="I26" s="689" t="s">
        <v>680</v>
      </c>
      <c r="J26" s="687" t="s">
        <v>680</v>
      </c>
      <c r="K26" s="688" t="s">
        <v>680</v>
      </c>
      <c r="L26" s="688" t="s">
        <v>680</v>
      </c>
      <c r="M26" s="689" t="s">
        <v>680</v>
      </c>
      <c r="N26" s="687" t="s">
        <v>680</v>
      </c>
      <c r="O26" s="688" t="s">
        <v>680</v>
      </c>
      <c r="P26" s="688" t="s">
        <v>680</v>
      </c>
      <c r="Q26" s="689" t="s">
        <v>680</v>
      </c>
    </row>
    <row r="27" spans="1:17">
      <c r="A27" s="32" t="s">
        <v>240</v>
      </c>
      <c r="B27" s="3096"/>
      <c r="C27" s="690" t="s">
        <v>680</v>
      </c>
      <c r="D27" s="687" t="s">
        <v>680</v>
      </c>
      <c r="E27" s="687" t="s">
        <v>680</v>
      </c>
      <c r="F27" s="687" t="s">
        <v>680</v>
      </c>
      <c r="G27" s="688" t="s">
        <v>680</v>
      </c>
      <c r="H27" s="688" t="s">
        <v>680</v>
      </c>
      <c r="I27" s="689" t="s">
        <v>680</v>
      </c>
      <c r="J27" s="687" t="s">
        <v>680</v>
      </c>
      <c r="K27" s="688" t="s">
        <v>680</v>
      </c>
      <c r="L27" s="688" t="s">
        <v>680</v>
      </c>
      <c r="M27" s="689" t="s">
        <v>680</v>
      </c>
      <c r="N27" s="687" t="s">
        <v>680</v>
      </c>
      <c r="O27" s="688" t="s">
        <v>680</v>
      </c>
      <c r="P27" s="688" t="s">
        <v>680</v>
      </c>
      <c r="Q27" s="689" t="s">
        <v>680</v>
      </c>
    </row>
    <row r="28" spans="1:17">
      <c r="A28" s="32" t="s">
        <v>241</v>
      </c>
      <c r="B28" s="3096"/>
      <c r="C28" s="690" t="s">
        <v>680</v>
      </c>
      <c r="D28" s="687" t="s">
        <v>680</v>
      </c>
      <c r="E28" s="687" t="s">
        <v>680</v>
      </c>
      <c r="F28" s="687" t="s">
        <v>680</v>
      </c>
      <c r="G28" s="688" t="s">
        <v>680</v>
      </c>
      <c r="H28" s="688" t="s">
        <v>680</v>
      </c>
      <c r="I28" s="689" t="s">
        <v>680</v>
      </c>
      <c r="J28" s="687" t="s">
        <v>680</v>
      </c>
      <c r="K28" s="688" t="s">
        <v>680</v>
      </c>
      <c r="L28" s="688" t="s">
        <v>680</v>
      </c>
      <c r="M28" s="689" t="s">
        <v>680</v>
      </c>
      <c r="N28" s="687" t="s">
        <v>680</v>
      </c>
      <c r="O28" s="688" t="s">
        <v>680</v>
      </c>
      <c r="P28" s="688" t="s">
        <v>680</v>
      </c>
      <c r="Q28" s="689" t="s">
        <v>680</v>
      </c>
    </row>
    <row r="29" spans="1:17">
      <c r="A29" s="32" t="s">
        <v>242</v>
      </c>
      <c r="B29" s="3096"/>
      <c r="C29" s="690" t="s">
        <v>680</v>
      </c>
      <c r="D29" s="687" t="s">
        <v>680</v>
      </c>
      <c r="E29" s="687" t="s">
        <v>680</v>
      </c>
      <c r="F29" s="687" t="s">
        <v>680</v>
      </c>
      <c r="G29" s="688" t="s">
        <v>680</v>
      </c>
      <c r="H29" s="688" t="s">
        <v>680</v>
      </c>
      <c r="I29" s="689" t="s">
        <v>680</v>
      </c>
      <c r="J29" s="687" t="s">
        <v>680</v>
      </c>
      <c r="K29" s="688" t="s">
        <v>680</v>
      </c>
      <c r="L29" s="688" t="s">
        <v>680</v>
      </c>
      <c r="M29" s="689" t="s">
        <v>680</v>
      </c>
      <c r="N29" s="687" t="s">
        <v>680</v>
      </c>
      <c r="O29" s="688" t="s">
        <v>680</v>
      </c>
      <c r="P29" s="688" t="s">
        <v>680</v>
      </c>
      <c r="Q29" s="689" t="s">
        <v>680</v>
      </c>
    </row>
    <row r="30" spans="1:17">
      <c r="A30" s="33" t="s">
        <v>243</v>
      </c>
      <c r="B30" s="3097"/>
      <c r="C30" s="331" t="s">
        <v>680</v>
      </c>
      <c r="D30" s="35" t="s">
        <v>680</v>
      </c>
      <c r="E30" s="35" t="s">
        <v>680</v>
      </c>
      <c r="F30" s="35" t="s">
        <v>680</v>
      </c>
      <c r="G30" s="36" t="s">
        <v>680</v>
      </c>
      <c r="H30" s="36" t="s">
        <v>680</v>
      </c>
      <c r="I30" s="34" t="s">
        <v>680</v>
      </c>
      <c r="J30" s="35" t="s">
        <v>680</v>
      </c>
      <c r="K30" s="36" t="s">
        <v>680</v>
      </c>
      <c r="L30" s="36" t="s">
        <v>680</v>
      </c>
      <c r="M30" s="34" t="s">
        <v>680</v>
      </c>
      <c r="N30" s="35" t="s">
        <v>680</v>
      </c>
      <c r="O30" s="36" t="s">
        <v>680</v>
      </c>
      <c r="P30" s="36" t="s">
        <v>680</v>
      </c>
      <c r="Q30" s="34" t="s">
        <v>680</v>
      </c>
    </row>
    <row r="31" spans="1:17">
      <c r="A31" s="37" t="s">
        <v>235</v>
      </c>
      <c r="B31" s="3095" t="s">
        <v>246</v>
      </c>
      <c r="C31" s="691" t="s">
        <v>680</v>
      </c>
      <c r="D31" s="687" t="s">
        <v>680</v>
      </c>
      <c r="E31" s="687" t="s">
        <v>680</v>
      </c>
      <c r="F31" s="687" t="s">
        <v>680</v>
      </c>
      <c r="G31" s="688" t="s">
        <v>680</v>
      </c>
      <c r="H31" s="688" t="s">
        <v>680</v>
      </c>
      <c r="I31" s="689" t="s">
        <v>680</v>
      </c>
      <c r="J31" s="687" t="s">
        <v>680</v>
      </c>
      <c r="K31" s="688" t="s">
        <v>680</v>
      </c>
      <c r="L31" s="688" t="s">
        <v>680</v>
      </c>
      <c r="M31" s="689" t="s">
        <v>680</v>
      </c>
      <c r="N31" s="687" t="s">
        <v>680</v>
      </c>
      <c r="O31" s="688" t="s">
        <v>680</v>
      </c>
      <c r="P31" s="688" t="s">
        <v>680</v>
      </c>
      <c r="Q31" s="689" t="s">
        <v>680</v>
      </c>
    </row>
    <row r="32" spans="1:17">
      <c r="A32" s="32" t="s">
        <v>237</v>
      </c>
      <c r="B32" s="3096"/>
      <c r="C32" s="690" t="s">
        <v>680</v>
      </c>
      <c r="D32" s="687" t="s">
        <v>680</v>
      </c>
      <c r="E32" s="687" t="s">
        <v>680</v>
      </c>
      <c r="F32" s="687" t="s">
        <v>680</v>
      </c>
      <c r="G32" s="688" t="s">
        <v>680</v>
      </c>
      <c r="H32" s="688" t="s">
        <v>680</v>
      </c>
      <c r="I32" s="689" t="s">
        <v>680</v>
      </c>
      <c r="J32" s="687" t="s">
        <v>680</v>
      </c>
      <c r="K32" s="688" t="s">
        <v>680</v>
      </c>
      <c r="L32" s="688" t="s">
        <v>680</v>
      </c>
      <c r="M32" s="689" t="s">
        <v>680</v>
      </c>
      <c r="N32" s="687" t="s">
        <v>680</v>
      </c>
      <c r="O32" s="688" t="s">
        <v>680</v>
      </c>
      <c r="P32" s="688" t="s">
        <v>680</v>
      </c>
      <c r="Q32" s="689" t="s">
        <v>680</v>
      </c>
    </row>
    <row r="33" spans="1:17">
      <c r="A33" s="32" t="s">
        <v>238</v>
      </c>
      <c r="B33" s="3096"/>
      <c r="C33" s="690" t="s">
        <v>680</v>
      </c>
      <c r="D33" s="687" t="s">
        <v>680</v>
      </c>
      <c r="E33" s="687" t="s">
        <v>680</v>
      </c>
      <c r="F33" s="687" t="s">
        <v>680</v>
      </c>
      <c r="G33" s="688" t="s">
        <v>680</v>
      </c>
      <c r="H33" s="688" t="s">
        <v>680</v>
      </c>
      <c r="I33" s="689" t="s">
        <v>680</v>
      </c>
      <c r="J33" s="687" t="s">
        <v>680</v>
      </c>
      <c r="K33" s="688" t="s">
        <v>680</v>
      </c>
      <c r="L33" s="688" t="s">
        <v>680</v>
      </c>
      <c r="M33" s="689" t="s">
        <v>680</v>
      </c>
      <c r="N33" s="687" t="s">
        <v>680</v>
      </c>
      <c r="O33" s="688" t="s">
        <v>680</v>
      </c>
      <c r="P33" s="688" t="s">
        <v>680</v>
      </c>
      <c r="Q33" s="689" t="s">
        <v>680</v>
      </c>
    </row>
    <row r="34" spans="1:17">
      <c r="A34" s="32" t="s">
        <v>239</v>
      </c>
      <c r="B34" s="3096"/>
      <c r="C34" s="690" t="s">
        <v>680</v>
      </c>
      <c r="D34" s="687" t="s">
        <v>680</v>
      </c>
      <c r="E34" s="687" t="s">
        <v>680</v>
      </c>
      <c r="F34" s="687" t="s">
        <v>680</v>
      </c>
      <c r="G34" s="688" t="s">
        <v>680</v>
      </c>
      <c r="H34" s="688" t="s">
        <v>680</v>
      </c>
      <c r="I34" s="689" t="s">
        <v>680</v>
      </c>
      <c r="J34" s="687" t="s">
        <v>680</v>
      </c>
      <c r="K34" s="688" t="s">
        <v>680</v>
      </c>
      <c r="L34" s="688" t="s">
        <v>680</v>
      </c>
      <c r="M34" s="689" t="s">
        <v>680</v>
      </c>
      <c r="N34" s="687" t="s">
        <v>680</v>
      </c>
      <c r="O34" s="688" t="s">
        <v>680</v>
      </c>
      <c r="P34" s="688" t="s">
        <v>680</v>
      </c>
      <c r="Q34" s="689" t="s">
        <v>680</v>
      </c>
    </row>
    <row r="35" spans="1:17">
      <c r="A35" s="32" t="s">
        <v>240</v>
      </c>
      <c r="B35" s="3096"/>
      <c r="C35" s="690" t="s">
        <v>680</v>
      </c>
      <c r="D35" s="687" t="s">
        <v>680</v>
      </c>
      <c r="E35" s="687" t="s">
        <v>680</v>
      </c>
      <c r="F35" s="687" t="s">
        <v>680</v>
      </c>
      <c r="G35" s="688" t="s">
        <v>680</v>
      </c>
      <c r="H35" s="688" t="s">
        <v>680</v>
      </c>
      <c r="I35" s="689" t="s">
        <v>680</v>
      </c>
      <c r="J35" s="687" t="s">
        <v>680</v>
      </c>
      <c r="K35" s="688" t="s">
        <v>680</v>
      </c>
      <c r="L35" s="688" t="s">
        <v>680</v>
      </c>
      <c r="M35" s="689" t="s">
        <v>680</v>
      </c>
      <c r="N35" s="687" t="s">
        <v>680</v>
      </c>
      <c r="O35" s="688" t="s">
        <v>680</v>
      </c>
      <c r="P35" s="688" t="s">
        <v>680</v>
      </c>
      <c r="Q35" s="689" t="s">
        <v>680</v>
      </c>
    </row>
    <row r="36" spans="1:17">
      <c r="A36" s="32" t="s">
        <v>241</v>
      </c>
      <c r="B36" s="3096"/>
      <c r="C36" s="690" t="s">
        <v>680</v>
      </c>
      <c r="D36" s="687" t="s">
        <v>680</v>
      </c>
      <c r="E36" s="687" t="s">
        <v>680</v>
      </c>
      <c r="F36" s="687" t="s">
        <v>680</v>
      </c>
      <c r="G36" s="688" t="s">
        <v>680</v>
      </c>
      <c r="H36" s="688" t="s">
        <v>680</v>
      </c>
      <c r="I36" s="689" t="s">
        <v>680</v>
      </c>
      <c r="J36" s="687" t="s">
        <v>680</v>
      </c>
      <c r="K36" s="688" t="s">
        <v>680</v>
      </c>
      <c r="L36" s="688" t="s">
        <v>680</v>
      </c>
      <c r="M36" s="689" t="s">
        <v>680</v>
      </c>
      <c r="N36" s="687" t="s">
        <v>680</v>
      </c>
      <c r="O36" s="688" t="s">
        <v>680</v>
      </c>
      <c r="P36" s="688" t="s">
        <v>680</v>
      </c>
      <c r="Q36" s="689" t="s">
        <v>680</v>
      </c>
    </row>
    <row r="37" spans="1:17">
      <c r="A37" s="32" t="s">
        <v>242</v>
      </c>
      <c r="B37" s="3096"/>
      <c r="C37" s="690" t="s">
        <v>680</v>
      </c>
      <c r="D37" s="687" t="s">
        <v>680</v>
      </c>
      <c r="E37" s="687" t="s">
        <v>680</v>
      </c>
      <c r="F37" s="687" t="s">
        <v>680</v>
      </c>
      <c r="G37" s="688" t="s">
        <v>680</v>
      </c>
      <c r="H37" s="688" t="s">
        <v>680</v>
      </c>
      <c r="I37" s="689" t="s">
        <v>680</v>
      </c>
      <c r="J37" s="687" t="s">
        <v>680</v>
      </c>
      <c r="K37" s="688" t="s">
        <v>680</v>
      </c>
      <c r="L37" s="688" t="s">
        <v>680</v>
      </c>
      <c r="M37" s="689" t="s">
        <v>680</v>
      </c>
      <c r="N37" s="687" t="s">
        <v>680</v>
      </c>
      <c r="O37" s="688" t="s">
        <v>680</v>
      </c>
      <c r="P37" s="688" t="s">
        <v>680</v>
      </c>
      <c r="Q37" s="689" t="s">
        <v>680</v>
      </c>
    </row>
    <row r="38" spans="1:17">
      <c r="A38" s="33" t="s">
        <v>243</v>
      </c>
      <c r="B38" s="3097"/>
      <c r="C38" s="331" t="s">
        <v>680</v>
      </c>
      <c r="D38" s="35" t="s">
        <v>680</v>
      </c>
      <c r="E38" s="35" t="s">
        <v>680</v>
      </c>
      <c r="F38" s="35" t="s">
        <v>680</v>
      </c>
      <c r="G38" s="36" t="s">
        <v>680</v>
      </c>
      <c r="H38" s="36" t="s">
        <v>680</v>
      </c>
      <c r="I38" s="34" t="s">
        <v>680</v>
      </c>
      <c r="J38" s="35" t="s">
        <v>680</v>
      </c>
      <c r="K38" s="36" t="s">
        <v>680</v>
      </c>
      <c r="L38" s="36" t="s">
        <v>680</v>
      </c>
      <c r="M38" s="34" t="s">
        <v>680</v>
      </c>
      <c r="N38" s="35" t="s">
        <v>680</v>
      </c>
      <c r="O38" s="36" t="s">
        <v>680</v>
      </c>
      <c r="P38" s="36" t="s">
        <v>680</v>
      </c>
      <c r="Q38" s="34" t="s">
        <v>680</v>
      </c>
    </row>
    <row r="39" spans="1:17">
      <c r="A39" s="37" t="s">
        <v>235</v>
      </c>
      <c r="B39" s="3095" t="s">
        <v>247</v>
      </c>
      <c r="C39" s="691" t="s">
        <v>680</v>
      </c>
      <c r="D39" s="687" t="s">
        <v>680</v>
      </c>
      <c r="E39" s="687" t="s">
        <v>680</v>
      </c>
      <c r="F39" s="687" t="s">
        <v>680</v>
      </c>
      <c r="G39" s="688" t="s">
        <v>680</v>
      </c>
      <c r="H39" s="688" t="s">
        <v>680</v>
      </c>
      <c r="I39" s="689" t="s">
        <v>680</v>
      </c>
      <c r="J39" s="687" t="s">
        <v>680</v>
      </c>
      <c r="K39" s="688" t="s">
        <v>680</v>
      </c>
      <c r="L39" s="688" t="s">
        <v>680</v>
      </c>
      <c r="M39" s="689" t="s">
        <v>680</v>
      </c>
      <c r="N39" s="687" t="s">
        <v>680</v>
      </c>
      <c r="O39" s="688" t="s">
        <v>680</v>
      </c>
      <c r="P39" s="688" t="s">
        <v>680</v>
      </c>
      <c r="Q39" s="689" t="s">
        <v>680</v>
      </c>
    </row>
    <row r="40" spans="1:17">
      <c r="A40" s="32" t="s">
        <v>237</v>
      </c>
      <c r="B40" s="3096"/>
      <c r="C40" s="690" t="s">
        <v>680</v>
      </c>
      <c r="D40" s="687" t="s">
        <v>680</v>
      </c>
      <c r="E40" s="687" t="s">
        <v>680</v>
      </c>
      <c r="F40" s="687" t="s">
        <v>680</v>
      </c>
      <c r="G40" s="688" t="s">
        <v>680</v>
      </c>
      <c r="H40" s="688" t="s">
        <v>680</v>
      </c>
      <c r="I40" s="689" t="s">
        <v>680</v>
      </c>
      <c r="J40" s="687" t="s">
        <v>680</v>
      </c>
      <c r="K40" s="688" t="s">
        <v>680</v>
      </c>
      <c r="L40" s="688" t="s">
        <v>680</v>
      </c>
      <c r="M40" s="689" t="s">
        <v>680</v>
      </c>
      <c r="N40" s="687" t="s">
        <v>680</v>
      </c>
      <c r="O40" s="688" t="s">
        <v>680</v>
      </c>
      <c r="P40" s="688" t="s">
        <v>680</v>
      </c>
      <c r="Q40" s="689" t="s">
        <v>680</v>
      </c>
    </row>
    <row r="41" spans="1:17">
      <c r="A41" s="32" t="s">
        <v>238</v>
      </c>
      <c r="B41" s="3096"/>
      <c r="C41" s="690" t="s">
        <v>680</v>
      </c>
      <c r="D41" s="687" t="s">
        <v>680</v>
      </c>
      <c r="E41" s="687" t="s">
        <v>680</v>
      </c>
      <c r="F41" s="687" t="s">
        <v>680</v>
      </c>
      <c r="G41" s="688" t="s">
        <v>680</v>
      </c>
      <c r="H41" s="688" t="s">
        <v>680</v>
      </c>
      <c r="I41" s="689" t="s">
        <v>680</v>
      </c>
      <c r="J41" s="687" t="s">
        <v>680</v>
      </c>
      <c r="K41" s="688" t="s">
        <v>680</v>
      </c>
      <c r="L41" s="688" t="s">
        <v>680</v>
      </c>
      <c r="M41" s="689" t="s">
        <v>680</v>
      </c>
      <c r="N41" s="687" t="s">
        <v>680</v>
      </c>
      <c r="O41" s="688" t="s">
        <v>680</v>
      </c>
      <c r="P41" s="688" t="s">
        <v>680</v>
      </c>
      <c r="Q41" s="689" t="s">
        <v>680</v>
      </c>
    </row>
    <row r="42" spans="1:17">
      <c r="A42" s="32" t="s">
        <v>239</v>
      </c>
      <c r="B42" s="3096"/>
      <c r="C42" s="690" t="s">
        <v>680</v>
      </c>
      <c r="D42" s="687" t="s">
        <v>680</v>
      </c>
      <c r="E42" s="687" t="s">
        <v>680</v>
      </c>
      <c r="F42" s="687" t="s">
        <v>680</v>
      </c>
      <c r="G42" s="688" t="s">
        <v>680</v>
      </c>
      <c r="H42" s="688" t="s">
        <v>680</v>
      </c>
      <c r="I42" s="689" t="s">
        <v>680</v>
      </c>
      <c r="J42" s="687" t="s">
        <v>680</v>
      </c>
      <c r="K42" s="688" t="s">
        <v>680</v>
      </c>
      <c r="L42" s="688" t="s">
        <v>680</v>
      </c>
      <c r="M42" s="689" t="s">
        <v>680</v>
      </c>
      <c r="N42" s="687" t="s">
        <v>680</v>
      </c>
      <c r="O42" s="688" t="s">
        <v>680</v>
      </c>
      <c r="P42" s="688" t="s">
        <v>680</v>
      </c>
      <c r="Q42" s="689" t="s">
        <v>680</v>
      </c>
    </row>
    <row r="43" spans="1:17">
      <c r="A43" s="32" t="s">
        <v>240</v>
      </c>
      <c r="B43" s="3096"/>
      <c r="C43" s="690" t="s">
        <v>680</v>
      </c>
      <c r="D43" s="687" t="s">
        <v>680</v>
      </c>
      <c r="E43" s="687" t="s">
        <v>680</v>
      </c>
      <c r="F43" s="687" t="s">
        <v>680</v>
      </c>
      <c r="G43" s="688" t="s">
        <v>680</v>
      </c>
      <c r="H43" s="688" t="s">
        <v>680</v>
      </c>
      <c r="I43" s="689" t="s">
        <v>680</v>
      </c>
      <c r="J43" s="687" t="s">
        <v>680</v>
      </c>
      <c r="K43" s="688" t="s">
        <v>680</v>
      </c>
      <c r="L43" s="688" t="s">
        <v>680</v>
      </c>
      <c r="M43" s="689" t="s">
        <v>680</v>
      </c>
      <c r="N43" s="687" t="s">
        <v>680</v>
      </c>
      <c r="O43" s="688" t="s">
        <v>680</v>
      </c>
      <c r="P43" s="688" t="s">
        <v>680</v>
      </c>
      <c r="Q43" s="689" t="s">
        <v>680</v>
      </c>
    </row>
    <row r="44" spans="1:17">
      <c r="A44" s="32" t="s">
        <v>241</v>
      </c>
      <c r="B44" s="3096"/>
      <c r="C44" s="690" t="s">
        <v>680</v>
      </c>
      <c r="D44" s="687" t="s">
        <v>680</v>
      </c>
      <c r="E44" s="687" t="s">
        <v>680</v>
      </c>
      <c r="F44" s="687" t="s">
        <v>680</v>
      </c>
      <c r="G44" s="688" t="s">
        <v>680</v>
      </c>
      <c r="H44" s="688" t="s">
        <v>680</v>
      </c>
      <c r="I44" s="689" t="s">
        <v>680</v>
      </c>
      <c r="J44" s="687" t="s">
        <v>680</v>
      </c>
      <c r="K44" s="688" t="s">
        <v>680</v>
      </c>
      <c r="L44" s="688" t="s">
        <v>680</v>
      </c>
      <c r="M44" s="689" t="s">
        <v>680</v>
      </c>
      <c r="N44" s="687" t="s">
        <v>680</v>
      </c>
      <c r="O44" s="688" t="s">
        <v>680</v>
      </c>
      <c r="P44" s="688" t="s">
        <v>680</v>
      </c>
      <c r="Q44" s="689" t="s">
        <v>680</v>
      </c>
    </row>
    <row r="45" spans="1:17">
      <c r="A45" s="32" t="s">
        <v>242</v>
      </c>
      <c r="B45" s="3096"/>
      <c r="C45" s="690" t="s">
        <v>680</v>
      </c>
      <c r="D45" s="687" t="s">
        <v>680</v>
      </c>
      <c r="E45" s="687" t="s">
        <v>680</v>
      </c>
      <c r="F45" s="687" t="s">
        <v>680</v>
      </c>
      <c r="G45" s="688" t="s">
        <v>680</v>
      </c>
      <c r="H45" s="688" t="s">
        <v>680</v>
      </c>
      <c r="I45" s="689" t="s">
        <v>680</v>
      </c>
      <c r="J45" s="687" t="s">
        <v>680</v>
      </c>
      <c r="K45" s="688" t="s">
        <v>680</v>
      </c>
      <c r="L45" s="688" t="s">
        <v>680</v>
      </c>
      <c r="M45" s="689" t="s">
        <v>680</v>
      </c>
      <c r="N45" s="687" t="s">
        <v>680</v>
      </c>
      <c r="O45" s="688" t="s">
        <v>680</v>
      </c>
      <c r="P45" s="688" t="s">
        <v>680</v>
      </c>
      <c r="Q45" s="689" t="s">
        <v>680</v>
      </c>
    </row>
    <row r="46" spans="1:17">
      <c r="A46" s="33" t="s">
        <v>243</v>
      </c>
      <c r="B46" s="3097"/>
      <c r="C46" s="331" t="s">
        <v>680</v>
      </c>
      <c r="D46" s="35" t="s">
        <v>680</v>
      </c>
      <c r="E46" s="35" t="s">
        <v>680</v>
      </c>
      <c r="F46" s="35" t="s">
        <v>680</v>
      </c>
      <c r="G46" s="36" t="s">
        <v>680</v>
      </c>
      <c r="H46" s="36" t="s">
        <v>680</v>
      </c>
      <c r="I46" s="34" t="s">
        <v>680</v>
      </c>
      <c r="J46" s="35" t="s">
        <v>680</v>
      </c>
      <c r="K46" s="36" t="s">
        <v>680</v>
      </c>
      <c r="L46" s="36" t="s">
        <v>680</v>
      </c>
      <c r="M46" s="34" t="s">
        <v>680</v>
      </c>
      <c r="N46" s="35" t="s">
        <v>680</v>
      </c>
      <c r="O46" s="36" t="s">
        <v>680</v>
      </c>
      <c r="P46" s="36" t="s">
        <v>680</v>
      </c>
      <c r="Q46" s="34" t="s">
        <v>680</v>
      </c>
    </row>
    <row r="47" spans="1:17">
      <c r="A47" s="37" t="s">
        <v>235</v>
      </c>
      <c r="B47" s="3095" t="s">
        <v>248</v>
      </c>
      <c r="C47" s="691" t="s">
        <v>680</v>
      </c>
      <c r="D47" s="687" t="s">
        <v>680</v>
      </c>
      <c r="E47" s="687" t="s">
        <v>680</v>
      </c>
      <c r="F47" s="687" t="s">
        <v>680</v>
      </c>
      <c r="G47" s="688" t="s">
        <v>680</v>
      </c>
      <c r="H47" s="688" t="s">
        <v>680</v>
      </c>
      <c r="I47" s="689" t="s">
        <v>680</v>
      </c>
      <c r="J47" s="687" t="s">
        <v>680</v>
      </c>
      <c r="K47" s="688" t="s">
        <v>680</v>
      </c>
      <c r="L47" s="688" t="s">
        <v>680</v>
      </c>
      <c r="M47" s="689" t="s">
        <v>680</v>
      </c>
      <c r="N47" s="687" t="s">
        <v>680</v>
      </c>
      <c r="O47" s="688" t="s">
        <v>680</v>
      </c>
      <c r="P47" s="688" t="s">
        <v>680</v>
      </c>
      <c r="Q47" s="689" t="s">
        <v>680</v>
      </c>
    </row>
    <row r="48" spans="1:17">
      <c r="A48" s="32" t="s">
        <v>237</v>
      </c>
      <c r="B48" s="3096"/>
      <c r="C48" s="690" t="s">
        <v>680</v>
      </c>
      <c r="D48" s="687" t="s">
        <v>680</v>
      </c>
      <c r="E48" s="687" t="s">
        <v>680</v>
      </c>
      <c r="F48" s="687" t="s">
        <v>680</v>
      </c>
      <c r="G48" s="688" t="s">
        <v>680</v>
      </c>
      <c r="H48" s="688" t="s">
        <v>680</v>
      </c>
      <c r="I48" s="689" t="s">
        <v>680</v>
      </c>
      <c r="J48" s="687" t="s">
        <v>680</v>
      </c>
      <c r="K48" s="688" t="s">
        <v>680</v>
      </c>
      <c r="L48" s="688" t="s">
        <v>680</v>
      </c>
      <c r="M48" s="689" t="s">
        <v>680</v>
      </c>
      <c r="N48" s="687" t="s">
        <v>680</v>
      </c>
      <c r="O48" s="688" t="s">
        <v>680</v>
      </c>
      <c r="P48" s="688" t="s">
        <v>680</v>
      </c>
      <c r="Q48" s="689" t="s">
        <v>680</v>
      </c>
    </row>
    <row r="49" spans="1:17">
      <c r="A49" s="32" t="s">
        <v>238</v>
      </c>
      <c r="B49" s="3096"/>
      <c r="C49" s="690" t="s">
        <v>680</v>
      </c>
      <c r="D49" s="687" t="s">
        <v>680</v>
      </c>
      <c r="E49" s="687" t="s">
        <v>680</v>
      </c>
      <c r="F49" s="687" t="s">
        <v>680</v>
      </c>
      <c r="G49" s="688" t="s">
        <v>680</v>
      </c>
      <c r="H49" s="688" t="s">
        <v>680</v>
      </c>
      <c r="I49" s="689" t="s">
        <v>680</v>
      </c>
      <c r="J49" s="687" t="s">
        <v>680</v>
      </c>
      <c r="K49" s="688" t="s">
        <v>680</v>
      </c>
      <c r="L49" s="688" t="s">
        <v>680</v>
      </c>
      <c r="M49" s="689" t="s">
        <v>680</v>
      </c>
      <c r="N49" s="687" t="s">
        <v>680</v>
      </c>
      <c r="O49" s="688" t="s">
        <v>680</v>
      </c>
      <c r="P49" s="688" t="s">
        <v>680</v>
      </c>
      <c r="Q49" s="689" t="s">
        <v>680</v>
      </c>
    </row>
    <row r="50" spans="1:17">
      <c r="A50" s="32" t="s">
        <v>239</v>
      </c>
      <c r="B50" s="3096"/>
      <c r="C50" s="690" t="s">
        <v>680</v>
      </c>
      <c r="D50" s="687" t="s">
        <v>680</v>
      </c>
      <c r="E50" s="687" t="s">
        <v>680</v>
      </c>
      <c r="F50" s="687" t="s">
        <v>680</v>
      </c>
      <c r="G50" s="688" t="s">
        <v>680</v>
      </c>
      <c r="H50" s="688" t="s">
        <v>680</v>
      </c>
      <c r="I50" s="689" t="s">
        <v>680</v>
      </c>
      <c r="J50" s="687" t="s">
        <v>680</v>
      </c>
      <c r="K50" s="688" t="s">
        <v>680</v>
      </c>
      <c r="L50" s="688" t="s">
        <v>680</v>
      </c>
      <c r="M50" s="689" t="s">
        <v>680</v>
      </c>
      <c r="N50" s="687" t="s">
        <v>680</v>
      </c>
      <c r="O50" s="688" t="s">
        <v>680</v>
      </c>
      <c r="P50" s="688" t="s">
        <v>680</v>
      </c>
      <c r="Q50" s="689" t="s">
        <v>680</v>
      </c>
    </row>
    <row r="51" spans="1:17">
      <c r="A51" s="32" t="s">
        <v>240</v>
      </c>
      <c r="B51" s="3096"/>
      <c r="C51" s="690" t="s">
        <v>680</v>
      </c>
      <c r="D51" s="687" t="s">
        <v>680</v>
      </c>
      <c r="E51" s="687" t="s">
        <v>680</v>
      </c>
      <c r="F51" s="687" t="s">
        <v>680</v>
      </c>
      <c r="G51" s="688" t="s">
        <v>680</v>
      </c>
      <c r="H51" s="688" t="s">
        <v>680</v>
      </c>
      <c r="I51" s="689" t="s">
        <v>680</v>
      </c>
      <c r="J51" s="687" t="s">
        <v>680</v>
      </c>
      <c r="K51" s="688" t="s">
        <v>680</v>
      </c>
      <c r="L51" s="688" t="s">
        <v>680</v>
      </c>
      <c r="M51" s="689" t="s">
        <v>680</v>
      </c>
      <c r="N51" s="687" t="s">
        <v>680</v>
      </c>
      <c r="O51" s="688" t="s">
        <v>680</v>
      </c>
      <c r="P51" s="688" t="s">
        <v>680</v>
      </c>
      <c r="Q51" s="689" t="s">
        <v>680</v>
      </c>
    </row>
    <row r="52" spans="1:17">
      <c r="A52" s="32" t="s">
        <v>241</v>
      </c>
      <c r="B52" s="3096"/>
      <c r="C52" s="690" t="s">
        <v>680</v>
      </c>
      <c r="D52" s="687" t="s">
        <v>680</v>
      </c>
      <c r="E52" s="687" t="s">
        <v>680</v>
      </c>
      <c r="F52" s="687" t="s">
        <v>680</v>
      </c>
      <c r="G52" s="688" t="s">
        <v>680</v>
      </c>
      <c r="H52" s="688" t="s">
        <v>680</v>
      </c>
      <c r="I52" s="689" t="s">
        <v>680</v>
      </c>
      <c r="J52" s="687" t="s">
        <v>680</v>
      </c>
      <c r="K52" s="688" t="s">
        <v>680</v>
      </c>
      <c r="L52" s="688" t="s">
        <v>680</v>
      </c>
      <c r="M52" s="689" t="s">
        <v>680</v>
      </c>
      <c r="N52" s="687" t="s">
        <v>680</v>
      </c>
      <c r="O52" s="688" t="s">
        <v>680</v>
      </c>
      <c r="P52" s="688" t="s">
        <v>680</v>
      </c>
      <c r="Q52" s="689" t="s">
        <v>680</v>
      </c>
    </row>
    <row r="53" spans="1:17">
      <c r="A53" s="32" t="s">
        <v>242</v>
      </c>
      <c r="B53" s="3096"/>
      <c r="C53" s="690" t="s">
        <v>680</v>
      </c>
      <c r="D53" s="687" t="s">
        <v>680</v>
      </c>
      <c r="E53" s="687" t="s">
        <v>680</v>
      </c>
      <c r="F53" s="687" t="s">
        <v>680</v>
      </c>
      <c r="G53" s="688" t="s">
        <v>680</v>
      </c>
      <c r="H53" s="688" t="s">
        <v>680</v>
      </c>
      <c r="I53" s="689" t="s">
        <v>680</v>
      </c>
      <c r="J53" s="687" t="s">
        <v>680</v>
      </c>
      <c r="K53" s="688" t="s">
        <v>680</v>
      </c>
      <c r="L53" s="688" t="s">
        <v>680</v>
      </c>
      <c r="M53" s="689" t="s">
        <v>680</v>
      </c>
      <c r="N53" s="687" t="s">
        <v>680</v>
      </c>
      <c r="O53" s="688" t="s">
        <v>680</v>
      </c>
      <c r="P53" s="688" t="s">
        <v>680</v>
      </c>
      <c r="Q53" s="689" t="s">
        <v>680</v>
      </c>
    </row>
    <row r="54" spans="1:17">
      <c r="A54" s="33" t="s">
        <v>243</v>
      </c>
      <c r="B54" s="3097"/>
      <c r="C54" s="331" t="s">
        <v>680</v>
      </c>
      <c r="D54" s="35" t="s">
        <v>680</v>
      </c>
      <c r="E54" s="35" t="s">
        <v>680</v>
      </c>
      <c r="F54" s="35" t="s">
        <v>680</v>
      </c>
      <c r="G54" s="36" t="s">
        <v>680</v>
      </c>
      <c r="H54" s="36" t="s">
        <v>680</v>
      </c>
      <c r="I54" s="34" t="s">
        <v>680</v>
      </c>
      <c r="J54" s="35" t="s">
        <v>680</v>
      </c>
      <c r="K54" s="36" t="s">
        <v>680</v>
      </c>
      <c r="L54" s="36" t="s">
        <v>680</v>
      </c>
      <c r="M54" s="34" t="s">
        <v>680</v>
      </c>
      <c r="N54" s="35" t="s">
        <v>680</v>
      </c>
      <c r="O54" s="36" t="s">
        <v>680</v>
      </c>
      <c r="P54" s="36" t="s">
        <v>680</v>
      </c>
      <c r="Q54" s="34" t="s">
        <v>680</v>
      </c>
    </row>
    <row r="55" spans="1:17">
      <c r="A55" s="37" t="s">
        <v>235</v>
      </c>
      <c r="B55" s="3095" t="s">
        <v>249</v>
      </c>
      <c r="C55" s="691" t="s">
        <v>680</v>
      </c>
      <c r="D55" s="687" t="s">
        <v>680</v>
      </c>
      <c r="E55" s="687" t="s">
        <v>680</v>
      </c>
      <c r="F55" s="687" t="s">
        <v>680</v>
      </c>
      <c r="G55" s="688" t="s">
        <v>680</v>
      </c>
      <c r="H55" s="688" t="s">
        <v>680</v>
      </c>
      <c r="I55" s="689" t="s">
        <v>680</v>
      </c>
      <c r="J55" s="687" t="s">
        <v>680</v>
      </c>
      <c r="K55" s="688" t="s">
        <v>680</v>
      </c>
      <c r="L55" s="688" t="s">
        <v>680</v>
      </c>
      <c r="M55" s="689" t="s">
        <v>680</v>
      </c>
      <c r="N55" s="687" t="s">
        <v>680</v>
      </c>
      <c r="O55" s="688" t="s">
        <v>680</v>
      </c>
      <c r="P55" s="688" t="s">
        <v>680</v>
      </c>
      <c r="Q55" s="689" t="s">
        <v>680</v>
      </c>
    </row>
    <row r="56" spans="1:17">
      <c r="A56" s="32" t="s">
        <v>237</v>
      </c>
      <c r="B56" s="3096"/>
      <c r="C56" s="690" t="s">
        <v>680</v>
      </c>
      <c r="D56" s="687" t="s">
        <v>680</v>
      </c>
      <c r="E56" s="687" t="s">
        <v>680</v>
      </c>
      <c r="F56" s="687" t="s">
        <v>680</v>
      </c>
      <c r="G56" s="688" t="s">
        <v>680</v>
      </c>
      <c r="H56" s="688" t="s">
        <v>680</v>
      </c>
      <c r="I56" s="689" t="s">
        <v>680</v>
      </c>
      <c r="J56" s="687" t="s">
        <v>680</v>
      </c>
      <c r="K56" s="688" t="s">
        <v>680</v>
      </c>
      <c r="L56" s="688" t="s">
        <v>680</v>
      </c>
      <c r="M56" s="689" t="s">
        <v>680</v>
      </c>
      <c r="N56" s="687" t="s">
        <v>680</v>
      </c>
      <c r="O56" s="688" t="s">
        <v>680</v>
      </c>
      <c r="P56" s="688" t="s">
        <v>680</v>
      </c>
      <c r="Q56" s="689" t="s">
        <v>680</v>
      </c>
    </row>
    <row r="57" spans="1:17">
      <c r="A57" s="32" t="s">
        <v>238</v>
      </c>
      <c r="B57" s="3096"/>
      <c r="C57" s="690" t="s">
        <v>680</v>
      </c>
      <c r="D57" s="687" t="s">
        <v>680</v>
      </c>
      <c r="E57" s="687" t="s">
        <v>680</v>
      </c>
      <c r="F57" s="687" t="s">
        <v>680</v>
      </c>
      <c r="G57" s="688" t="s">
        <v>680</v>
      </c>
      <c r="H57" s="688" t="s">
        <v>680</v>
      </c>
      <c r="I57" s="689" t="s">
        <v>680</v>
      </c>
      <c r="J57" s="687" t="s">
        <v>680</v>
      </c>
      <c r="K57" s="688" t="s">
        <v>680</v>
      </c>
      <c r="L57" s="688" t="s">
        <v>680</v>
      </c>
      <c r="M57" s="689" t="s">
        <v>680</v>
      </c>
      <c r="N57" s="687" t="s">
        <v>680</v>
      </c>
      <c r="O57" s="688" t="s">
        <v>680</v>
      </c>
      <c r="P57" s="688" t="s">
        <v>680</v>
      </c>
      <c r="Q57" s="689" t="s">
        <v>680</v>
      </c>
    </row>
    <row r="58" spans="1:17">
      <c r="A58" s="32" t="s">
        <v>239</v>
      </c>
      <c r="B58" s="3096"/>
      <c r="C58" s="690" t="s">
        <v>680</v>
      </c>
      <c r="D58" s="687" t="s">
        <v>680</v>
      </c>
      <c r="E58" s="687" t="s">
        <v>680</v>
      </c>
      <c r="F58" s="687" t="s">
        <v>680</v>
      </c>
      <c r="G58" s="688" t="s">
        <v>680</v>
      </c>
      <c r="H58" s="688" t="s">
        <v>680</v>
      </c>
      <c r="I58" s="689" t="s">
        <v>680</v>
      </c>
      <c r="J58" s="687" t="s">
        <v>680</v>
      </c>
      <c r="K58" s="688" t="s">
        <v>680</v>
      </c>
      <c r="L58" s="688" t="s">
        <v>680</v>
      </c>
      <c r="M58" s="689" t="s">
        <v>680</v>
      </c>
      <c r="N58" s="687" t="s">
        <v>680</v>
      </c>
      <c r="O58" s="688" t="s">
        <v>680</v>
      </c>
      <c r="P58" s="688" t="s">
        <v>680</v>
      </c>
      <c r="Q58" s="689" t="s">
        <v>680</v>
      </c>
    </row>
    <row r="59" spans="1:17">
      <c r="A59" s="32" t="s">
        <v>240</v>
      </c>
      <c r="B59" s="3096"/>
      <c r="C59" s="690" t="s">
        <v>680</v>
      </c>
      <c r="D59" s="687" t="s">
        <v>680</v>
      </c>
      <c r="E59" s="687" t="s">
        <v>680</v>
      </c>
      <c r="F59" s="687" t="s">
        <v>680</v>
      </c>
      <c r="G59" s="688" t="s">
        <v>680</v>
      </c>
      <c r="H59" s="688" t="s">
        <v>680</v>
      </c>
      <c r="I59" s="689" t="s">
        <v>680</v>
      </c>
      <c r="J59" s="687" t="s">
        <v>680</v>
      </c>
      <c r="K59" s="688" t="s">
        <v>680</v>
      </c>
      <c r="L59" s="688" t="s">
        <v>680</v>
      </c>
      <c r="M59" s="689" t="s">
        <v>680</v>
      </c>
      <c r="N59" s="687" t="s">
        <v>680</v>
      </c>
      <c r="O59" s="688" t="s">
        <v>680</v>
      </c>
      <c r="P59" s="688" t="s">
        <v>680</v>
      </c>
      <c r="Q59" s="689" t="s">
        <v>680</v>
      </c>
    </row>
    <row r="60" spans="1:17">
      <c r="A60" s="32" t="s">
        <v>241</v>
      </c>
      <c r="B60" s="3096"/>
      <c r="C60" s="690" t="s">
        <v>680</v>
      </c>
      <c r="D60" s="687" t="s">
        <v>680</v>
      </c>
      <c r="E60" s="687" t="s">
        <v>680</v>
      </c>
      <c r="F60" s="687" t="s">
        <v>680</v>
      </c>
      <c r="G60" s="688" t="s">
        <v>680</v>
      </c>
      <c r="H60" s="688" t="s">
        <v>680</v>
      </c>
      <c r="I60" s="689" t="s">
        <v>680</v>
      </c>
      <c r="J60" s="687" t="s">
        <v>680</v>
      </c>
      <c r="K60" s="688" t="s">
        <v>680</v>
      </c>
      <c r="L60" s="688" t="s">
        <v>680</v>
      </c>
      <c r="M60" s="689" t="s">
        <v>680</v>
      </c>
      <c r="N60" s="687" t="s">
        <v>680</v>
      </c>
      <c r="O60" s="688" t="s">
        <v>680</v>
      </c>
      <c r="P60" s="688" t="s">
        <v>680</v>
      </c>
      <c r="Q60" s="689" t="s">
        <v>680</v>
      </c>
    </row>
    <row r="61" spans="1:17">
      <c r="A61" s="32" t="s">
        <v>242</v>
      </c>
      <c r="B61" s="3096"/>
      <c r="C61" s="690" t="s">
        <v>680</v>
      </c>
      <c r="D61" s="687" t="s">
        <v>680</v>
      </c>
      <c r="E61" s="687" t="s">
        <v>680</v>
      </c>
      <c r="F61" s="687" t="s">
        <v>680</v>
      </c>
      <c r="G61" s="688" t="s">
        <v>680</v>
      </c>
      <c r="H61" s="688" t="s">
        <v>680</v>
      </c>
      <c r="I61" s="689" t="s">
        <v>680</v>
      </c>
      <c r="J61" s="687" t="s">
        <v>680</v>
      </c>
      <c r="K61" s="688" t="s">
        <v>680</v>
      </c>
      <c r="L61" s="688" t="s">
        <v>680</v>
      </c>
      <c r="M61" s="689" t="s">
        <v>680</v>
      </c>
      <c r="N61" s="687" t="s">
        <v>680</v>
      </c>
      <c r="O61" s="688" t="s">
        <v>680</v>
      </c>
      <c r="P61" s="688" t="s">
        <v>680</v>
      </c>
      <c r="Q61" s="689" t="s">
        <v>680</v>
      </c>
    </row>
    <row r="62" spans="1:17">
      <c r="A62" s="33" t="s">
        <v>243</v>
      </c>
      <c r="B62" s="3097"/>
      <c r="C62" s="331" t="s">
        <v>680</v>
      </c>
      <c r="D62" s="35" t="s">
        <v>680</v>
      </c>
      <c r="E62" s="35" t="s">
        <v>680</v>
      </c>
      <c r="F62" s="35" t="s">
        <v>680</v>
      </c>
      <c r="G62" s="36" t="s">
        <v>680</v>
      </c>
      <c r="H62" s="36" t="s">
        <v>680</v>
      </c>
      <c r="I62" s="34" t="s">
        <v>680</v>
      </c>
      <c r="J62" s="35" t="s">
        <v>680</v>
      </c>
      <c r="K62" s="36" t="s">
        <v>680</v>
      </c>
      <c r="L62" s="36" t="s">
        <v>680</v>
      </c>
      <c r="M62" s="34" t="s">
        <v>680</v>
      </c>
      <c r="N62" s="35" t="s">
        <v>680</v>
      </c>
      <c r="O62" s="36" t="s">
        <v>680</v>
      </c>
      <c r="P62" s="36" t="s">
        <v>680</v>
      </c>
      <c r="Q62" s="34" t="s">
        <v>680</v>
      </c>
    </row>
    <row r="63" spans="1:17">
      <c r="A63" s="37" t="s">
        <v>235</v>
      </c>
      <c r="B63" s="3095" t="s">
        <v>250</v>
      </c>
      <c r="C63" s="691" t="s">
        <v>680</v>
      </c>
      <c r="D63" s="687" t="s">
        <v>680</v>
      </c>
      <c r="E63" s="687" t="s">
        <v>680</v>
      </c>
      <c r="F63" s="687" t="s">
        <v>680</v>
      </c>
      <c r="G63" s="688" t="s">
        <v>680</v>
      </c>
      <c r="H63" s="688" t="s">
        <v>680</v>
      </c>
      <c r="I63" s="689" t="s">
        <v>680</v>
      </c>
      <c r="J63" s="687" t="s">
        <v>680</v>
      </c>
      <c r="K63" s="688" t="s">
        <v>680</v>
      </c>
      <c r="L63" s="688" t="s">
        <v>680</v>
      </c>
      <c r="M63" s="689" t="s">
        <v>680</v>
      </c>
      <c r="N63" s="687" t="s">
        <v>680</v>
      </c>
      <c r="O63" s="688" t="s">
        <v>680</v>
      </c>
      <c r="P63" s="688" t="s">
        <v>680</v>
      </c>
      <c r="Q63" s="689" t="s">
        <v>680</v>
      </c>
    </row>
    <row r="64" spans="1:17">
      <c r="A64" s="32" t="s">
        <v>237</v>
      </c>
      <c r="B64" s="3096"/>
      <c r="C64" s="690" t="s">
        <v>680</v>
      </c>
      <c r="D64" s="687" t="s">
        <v>680</v>
      </c>
      <c r="E64" s="687" t="s">
        <v>680</v>
      </c>
      <c r="F64" s="687" t="s">
        <v>680</v>
      </c>
      <c r="G64" s="688" t="s">
        <v>680</v>
      </c>
      <c r="H64" s="688" t="s">
        <v>680</v>
      </c>
      <c r="I64" s="689" t="s">
        <v>680</v>
      </c>
      <c r="J64" s="687" t="s">
        <v>680</v>
      </c>
      <c r="K64" s="688" t="s">
        <v>680</v>
      </c>
      <c r="L64" s="688" t="s">
        <v>680</v>
      </c>
      <c r="M64" s="689" t="s">
        <v>680</v>
      </c>
      <c r="N64" s="687" t="s">
        <v>680</v>
      </c>
      <c r="O64" s="688" t="s">
        <v>680</v>
      </c>
      <c r="P64" s="688" t="s">
        <v>680</v>
      </c>
      <c r="Q64" s="689" t="s">
        <v>680</v>
      </c>
    </row>
    <row r="65" spans="1:17">
      <c r="A65" s="32" t="s">
        <v>238</v>
      </c>
      <c r="B65" s="3096"/>
      <c r="C65" s="690" t="s">
        <v>680</v>
      </c>
      <c r="D65" s="687" t="s">
        <v>680</v>
      </c>
      <c r="E65" s="687" t="s">
        <v>680</v>
      </c>
      <c r="F65" s="687" t="s">
        <v>680</v>
      </c>
      <c r="G65" s="688" t="s">
        <v>680</v>
      </c>
      <c r="H65" s="688" t="s">
        <v>680</v>
      </c>
      <c r="I65" s="689" t="s">
        <v>680</v>
      </c>
      <c r="J65" s="687" t="s">
        <v>680</v>
      </c>
      <c r="K65" s="688" t="s">
        <v>680</v>
      </c>
      <c r="L65" s="688" t="s">
        <v>680</v>
      </c>
      <c r="M65" s="689" t="s">
        <v>680</v>
      </c>
      <c r="N65" s="687" t="s">
        <v>680</v>
      </c>
      <c r="O65" s="688" t="s">
        <v>680</v>
      </c>
      <c r="P65" s="688" t="s">
        <v>680</v>
      </c>
      <c r="Q65" s="689" t="s">
        <v>680</v>
      </c>
    </row>
    <row r="66" spans="1:17">
      <c r="A66" s="32" t="s">
        <v>239</v>
      </c>
      <c r="B66" s="3096"/>
      <c r="C66" s="690" t="s">
        <v>680</v>
      </c>
      <c r="D66" s="687" t="s">
        <v>680</v>
      </c>
      <c r="E66" s="687" t="s">
        <v>680</v>
      </c>
      <c r="F66" s="687" t="s">
        <v>680</v>
      </c>
      <c r="G66" s="688" t="s">
        <v>680</v>
      </c>
      <c r="H66" s="688" t="s">
        <v>680</v>
      </c>
      <c r="I66" s="689" t="s">
        <v>680</v>
      </c>
      <c r="J66" s="687" t="s">
        <v>680</v>
      </c>
      <c r="K66" s="688" t="s">
        <v>680</v>
      </c>
      <c r="L66" s="688" t="s">
        <v>680</v>
      </c>
      <c r="M66" s="689" t="s">
        <v>680</v>
      </c>
      <c r="N66" s="687" t="s">
        <v>680</v>
      </c>
      <c r="O66" s="688" t="s">
        <v>680</v>
      </c>
      <c r="P66" s="688" t="s">
        <v>680</v>
      </c>
      <c r="Q66" s="689" t="s">
        <v>680</v>
      </c>
    </row>
    <row r="67" spans="1:17">
      <c r="A67" s="32" t="s">
        <v>240</v>
      </c>
      <c r="B67" s="3096"/>
      <c r="C67" s="690" t="s">
        <v>680</v>
      </c>
      <c r="D67" s="687" t="s">
        <v>680</v>
      </c>
      <c r="E67" s="687" t="s">
        <v>680</v>
      </c>
      <c r="F67" s="687" t="s">
        <v>680</v>
      </c>
      <c r="G67" s="688" t="s">
        <v>680</v>
      </c>
      <c r="H67" s="688" t="s">
        <v>680</v>
      </c>
      <c r="I67" s="689" t="s">
        <v>680</v>
      </c>
      <c r="J67" s="687" t="s">
        <v>680</v>
      </c>
      <c r="K67" s="688" t="s">
        <v>680</v>
      </c>
      <c r="L67" s="688" t="s">
        <v>680</v>
      </c>
      <c r="M67" s="689" t="s">
        <v>680</v>
      </c>
      <c r="N67" s="687" t="s">
        <v>680</v>
      </c>
      <c r="O67" s="688" t="s">
        <v>680</v>
      </c>
      <c r="P67" s="688" t="s">
        <v>680</v>
      </c>
      <c r="Q67" s="689" t="s">
        <v>680</v>
      </c>
    </row>
    <row r="68" spans="1:17">
      <c r="A68" s="32" t="s">
        <v>241</v>
      </c>
      <c r="B68" s="3096"/>
      <c r="C68" s="690" t="s">
        <v>680</v>
      </c>
      <c r="D68" s="687" t="s">
        <v>680</v>
      </c>
      <c r="E68" s="687" t="s">
        <v>680</v>
      </c>
      <c r="F68" s="687" t="s">
        <v>680</v>
      </c>
      <c r="G68" s="688" t="s">
        <v>680</v>
      </c>
      <c r="H68" s="688" t="s">
        <v>680</v>
      </c>
      <c r="I68" s="689" t="s">
        <v>680</v>
      </c>
      <c r="J68" s="687" t="s">
        <v>680</v>
      </c>
      <c r="K68" s="688" t="s">
        <v>680</v>
      </c>
      <c r="L68" s="688" t="s">
        <v>680</v>
      </c>
      <c r="M68" s="689" t="s">
        <v>680</v>
      </c>
      <c r="N68" s="687" t="s">
        <v>680</v>
      </c>
      <c r="O68" s="688" t="s">
        <v>680</v>
      </c>
      <c r="P68" s="688" t="s">
        <v>680</v>
      </c>
      <c r="Q68" s="689" t="s">
        <v>680</v>
      </c>
    </row>
    <row r="69" spans="1:17">
      <c r="A69" s="32" t="s">
        <v>242</v>
      </c>
      <c r="B69" s="3096"/>
      <c r="C69" s="690" t="s">
        <v>680</v>
      </c>
      <c r="D69" s="687" t="s">
        <v>680</v>
      </c>
      <c r="E69" s="687" t="s">
        <v>680</v>
      </c>
      <c r="F69" s="687" t="s">
        <v>680</v>
      </c>
      <c r="G69" s="688" t="s">
        <v>680</v>
      </c>
      <c r="H69" s="688" t="s">
        <v>680</v>
      </c>
      <c r="I69" s="689" t="s">
        <v>680</v>
      </c>
      <c r="J69" s="687" t="s">
        <v>680</v>
      </c>
      <c r="K69" s="688" t="s">
        <v>680</v>
      </c>
      <c r="L69" s="688" t="s">
        <v>680</v>
      </c>
      <c r="M69" s="689" t="s">
        <v>680</v>
      </c>
      <c r="N69" s="687" t="s">
        <v>680</v>
      </c>
      <c r="O69" s="688" t="s">
        <v>680</v>
      </c>
      <c r="P69" s="688" t="s">
        <v>680</v>
      </c>
      <c r="Q69" s="689" t="s">
        <v>680</v>
      </c>
    </row>
    <row r="70" spans="1:17">
      <c r="A70" s="33" t="s">
        <v>243</v>
      </c>
      <c r="B70" s="3097"/>
      <c r="C70" s="331" t="s">
        <v>680</v>
      </c>
      <c r="D70" s="35" t="s">
        <v>680</v>
      </c>
      <c r="E70" s="35" t="s">
        <v>680</v>
      </c>
      <c r="F70" s="35" t="s">
        <v>680</v>
      </c>
      <c r="G70" s="36" t="s">
        <v>680</v>
      </c>
      <c r="H70" s="36" t="s">
        <v>680</v>
      </c>
      <c r="I70" s="34" t="s">
        <v>680</v>
      </c>
      <c r="J70" s="35" t="s">
        <v>680</v>
      </c>
      <c r="K70" s="36" t="s">
        <v>680</v>
      </c>
      <c r="L70" s="36" t="s">
        <v>680</v>
      </c>
      <c r="M70" s="34" t="s">
        <v>680</v>
      </c>
      <c r="N70" s="35" t="s">
        <v>680</v>
      </c>
      <c r="O70" s="36" t="s">
        <v>680</v>
      </c>
      <c r="P70" s="36" t="s">
        <v>680</v>
      </c>
      <c r="Q70" s="34" t="s">
        <v>680</v>
      </c>
    </row>
    <row r="71" spans="1:17">
      <c r="A71" s="37" t="s">
        <v>235</v>
      </c>
      <c r="B71" s="3095" t="s">
        <v>251</v>
      </c>
      <c r="C71" s="691" t="s">
        <v>680</v>
      </c>
      <c r="D71" s="687" t="s">
        <v>680</v>
      </c>
      <c r="E71" s="687" t="s">
        <v>680</v>
      </c>
      <c r="F71" s="687" t="s">
        <v>680</v>
      </c>
      <c r="G71" s="688" t="s">
        <v>680</v>
      </c>
      <c r="H71" s="688" t="s">
        <v>680</v>
      </c>
      <c r="I71" s="689" t="s">
        <v>680</v>
      </c>
      <c r="J71" s="687" t="s">
        <v>680</v>
      </c>
      <c r="K71" s="688" t="s">
        <v>680</v>
      </c>
      <c r="L71" s="688" t="s">
        <v>680</v>
      </c>
      <c r="M71" s="689" t="s">
        <v>680</v>
      </c>
      <c r="N71" s="687" t="s">
        <v>680</v>
      </c>
      <c r="O71" s="688" t="s">
        <v>680</v>
      </c>
      <c r="P71" s="688" t="s">
        <v>680</v>
      </c>
      <c r="Q71" s="689" t="s">
        <v>680</v>
      </c>
    </row>
    <row r="72" spans="1:17">
      <c r="A72" s="32" t="s">
        <v>237</v>
      </c>
      <c r="B72" s="3096"/>
      <c r="C72" s="690" t="s">
        <v>680</v>
      </c>
      <c r="D72" s="687" t="s">
        <v>680</v>
      </c>
      <c r="E72" s="687" t="s">
        <v>680</v>
      </c>
      <c r="F72" s="687" t="s">
        <v>680</v>
      </c>
      <c r="G72" s="688" t="s">
        <v>680</v>
      </c>
      <c r="H72" s="688" t="s">
        <v>680</v>
      </c>
      <c r="I72" s="689" t="s">
        <v>680</v>
      </c>
      <c r="J72" s="687" t="s">
        <v>680</v>
      </c>
      <c r="K72" s="688" t="s">
        <v>680</v>
      </c>
      <c r="L72" s="688" t="s">
        <v>680</v>
      </c>
      <c r="M72" s="689" t="s">
        <v>680</v>
      </c>
      <c r="N72" s="687" t="s">
        <v>680</v>
      </c>
      <c r="O72" s="688" t="s">
        <v>680</v>
      </c>
      <c r="P72" s="688" t="s">
        <v>680</v>
      </c>
      <c r="Q72" s="689" t="s">
        <v>680</v>
      </c>
    </row>
    <row r="73" spans="1:17">
      <c r="A73" s="32" t="s">
        <v>238</v>
      </c>
      <c r="B73" s="3096"/>
      <c r="C73" s="690" t="s">
        <v>680</v>
      </c>
      <c r="D73" s="687" t="s">
        <v>680</v>
      </c>
      <c r="E73" s="687" t="s">
        <v>680</v>
      </c>
      <c r="F73" s="687" t="s">
        <v>680</v>
      </c>
      <c r="G73" s="688" t="s">
        <v>680</v>
      </c>
      <c r="H73" s="688" t="s">
        <v>680</v>
      </c>
      <c r="I73" s="689" t="s">
        <v>680</v>
      </c>
      <c r="J73" s="687" t="s">
        <v>680</v>
      </c>
      <c r="K73" s="688" t="s">
        <v>680</v>
      </c>
      <c r="L73" s="688" t="s">
        <v>680</v>
      </c>
      <c r="M73" s="689" t="s">
        <v>680</v>
      </c>
      <c r="N73" s="687" t="s">
        <v>680</v>
      </c>
      <c r="O73" s="688" t="s">
        <v>680</v>
      </c>
      <c r="P73" s="688" t="s">
        <v>680</v>
      </c>
      <c r="Q73" s="689" t="s">
        <v>680</v>
      </c>
    </row>
    <row r="74" spans="1:17">
      <c r="A74" s="32" t="s">
        <v>239</v>
      </c>
      <c r="B74" s="3096"/>
      <c r="C74" s="690" t="s">
        <v>680</v>
      </c>
      <c r="D74" s="687" t="s">
        <v>680</v>
      </c>
      <c r="E74" s="687" t="s">
        <v>680</v>
      </c>
      <c r="F74" s="687" t="s">
        <v>680</v>
      </c>
      <c r="G74" s="688" t="s">
        <v>680</v>
      </c>
      <c r="H74" s="688" t="s">
        <v>680</v>
      </c>
      <c r="I74" s="689" t="s">
        <v>680</v>
      </c>
      <c r="J74" s="687" t="s">
        <v>680</v>
      </c>
      <c r="K74" s="688" t="s">
        <v>680</v>
      </c>
      <c r="L74" s="688" t="s">
        <v>680</v>
      </c>
      <c r="M74" s="689" t="s">
        <v>680</v>
      </c>
      <c r="N74" s="687" t="s">
        <v>680</v>
      </c>
      <c r="O74" s="688" t="s">
        <v>680</v>
      </c>
      <c r="P74" s="688" t="s">
        <v>680</v>
      </c>
      <c r="Q74" s="689" t="s">
        <v>680</v>
      </c>
    </row>
    <row r="75" spans="1:17">
      <c r="A75" s="32" t="s">
        <v>240</v>
      </c>
      <c r="B75" s="3096"/>
      <c r="C75" s="690" t="s">
        <v>680</v>
      </c>
      <c r="D75" s="687" t="s">
        <v>680</v>
      </c>
      <c r="E75" s="687" t="s">
        <v>680</v>
      </c>
      <c r="F75" s="687" t="s">
        <v>680</v>
      </c>
      <c r="G75" s="688" t="s">
        <v>680</v>
      </c>
      <c r="H75" s="688" t="s">
        <v>680</v>
      </c>
      <c r="I75" s="689" t="s">
        <v>680</v>
      </c>
      <c r="J75" s="687" t="s">
        <v>680</v>
      </c>
      <c r="K75" s="688" t="s">
        <v>680</v>
      </c>
      <c r="L75" s="688" t="s">
        <v>680</v>
      </c>
      <c r="M75" s="689" t="s">
        <v>680</v>
      </c>
      <c r="N75" s="687" t="s">
        <v>680</v>
      </c>
      <c r="O75" s="688" t="s">
        <v>680</v>
      </c>
      <c r="P75" s="688" t="s">
        <v>680</v>
      </c>
      <c r="Q75" s="689" t="s">
        <v>680</v>
      </c>
    </row>
    <row r="76" spans="1:17">
      <c r="A76" s="32" t="s">
        <v>241</v>
      </c>
      <c r="B76" s="3096"/>
      <c r="C76" s="690" t="s">
        <v>680</v>
      </c>
      <c r="D76" s="687" t="s">
        <v>680</v>
      </c>
      <c r="E76" s="687" t="s">
        <v>680</v>
      </c>
      <c r="F76" s="687" t="s">
        <v>680</v>
      </c>
      <c r="G76" s="688" t="s">
        <v>680</v>
      </c>
      <c r="H76" s="688" t="s">
        <v>680</v>
      </c>
      <c r="I76" s="689" t="s">
        <v>680</v>
      </c>
      <c r="J76" s="687" t="s">
        <v>680</v>
      </c>
      <c r="K76" s="688" t="s">
        <v>680</v>
      </c>
      <c r="L76" s="688" t="s">
        <v>680</v>
      </c>
      <c r="M76" s="689" t="s">
        <v>680</v>
      </c>
      <c r="N76" s="687" t="s">
        <v>680</v>
      </c>
      <c r="O76" s="688" t="s">
        <v>680</v>
      </c>
      <c r="P76" s="688" t="s">
        <v>680</v>
      </c>
      <c r="Q76" s="689" t="s">
        <v>680</v>
      </c>
    </row>
    <row r="77" spans="1:17">
      <c r="A77" s="32" t="s">
        <v>242</v>
      </c>
      <c r="B77" s="3096"/>
      <c r="C77" s="690" t="s">
        <v>680</v>
      </c>
      <c r="D77" s="687" t="s">
        <v>680</v>
      </c>
      <c r="E77" s="687" t="s">
        <v>680</v>
      </c>
      <c r="F77" s="687" t="s">
        <v>680</v>
      </c>
      <c r="G77" s="688" t="s">
        <v>680</v>
      </c>
      <c r="H77" s="688" t="s">
        <v>680</v>
      </c>
      <c r="I77" s="689" t="s">
        <v>680</v>
      </c>
      <c r="J77" s="687" t="s">
        <v>680</v>
      </c>
      <c r="K77" s="688" t="s">
        <v>680</v>
      </c>
      <c r="L77" s="688" t="s">
        <v>680</v>
      </c>
      <c r="M77" s="689" t="s">
        <v>680</v>
      </c>
      <c r="N77" s="687" t="s">
        <v>680</v>
      </c>
      <c r="O77" s="688" t="s">
        <v>680</v>
      </c>
      <c r="P77" s="688" t="s">
        <v>680</v>
      </c>
      <c r="Q77" s="689" t="s">
        <v>680</v>
      </c>
    </row>
    <row r="78" spans="1:17">
      <c r="A78" s="33" t="s">
        <v>243</v>
      </c>
      <c r="B78" s="3097"/>
      <c r="C78" s="331" t="s">
        <v>680</v>
      </c>
      <c r="D78" s="35" t="s">
        <v>680</v>
      </c>
      <c r="E78" s="35" t="s">
        <v>680</v>
      </c>
      <c r="F78" s="35" t="s">
        <v>680</v>
      </c>
      <c r="G78" s="36" t="s">
        <v>680</v>
      </c>
      <c r="H78" s="36" t="s">
        <v>680</v>
      </c>
      <c r="I78" s="34" t="s">
        <v>680</v>
      </c>
      <c r="J78" s="35" t="s">
        <v>680</v>
      </c>
      <c r="K78" s="36" t="s">
        <v>680</v>
      </c>
      <c r="L78" s="36" t="s">
        <v>680</v>
      </c>
      <c r="M78" s="34" t="s">
        <v>680</v>
      </c>
      <c r="N78" s="35" t="s">
        <v>680</v>
      </c>
      <c r="O78" s="36" t="s">
        <v>680</v>
      </c>
      <c r="P78" s="36" t="s">
        <v>680</v>
      </c>
      <c r="Q78" s="34" t="s">
        <v>680</v>
      </c>
    </row>
    <row r="79" spans="1:17">
      <c r="A79" s="37" t="s">
        <v>235</v>
      </c>
      <c r="B79" s="3095" t="s">
        <v>252</v>
      </c>
      <c r="C79" s="691" t="s">
        <v>680</v>
      </c>
      <c r="D79" s="687" t="s">
        <v>680</v>
      </c>
      <c r="E79" s="687" t="s">
        <v>680</v>
      </c>
      <c r="F79" s="687" t="s">
        <v>680</v>
      </c>
      <c r="G79" s="688" t="s">
        <v>680</v>
      </c>
      <c r="H79" s="688" t="s">
        <v>680</v>
      </c>
      <c r="I79" s="689" t="s">
        <v>680</v>
      </c>
      <c r="J79" s="687" t="s">
        <v>680</v>
      </c>
      <c r="K79" s="688" t="s">
        <v>680</v>
      </c>
      <c r="L79" s="688" t="s">
        <v>680</v>
      </c>
      <c r="M79" s="689" t="s">
        <v>680</v>
      </c>
      <c r="N79" s="687" t="s">
        <v>680</v>
      </c>
      <c r="O79" s="688" t="s">
        <v>680</v>
      </c>
      <c r="P79" s="688" t="s">
        <v>680</v>
      </c>
      <c r="Q79" s="689" t="s">
        <v>680</v>
      </c>
    </row>
    <row r="80" spans="1:17">
      <c r="A80" s="32" t="s">
        <v>237</v>
      </c>
      <c r="B80" s="3096"/>
      <c r="C80" s="690" t="s">
        <v>680</v>
      </c>
      <c r="D80" s="687" t="s">
        <v>680</v>
      </c>
      <c r="E80" s="687" t="s">
        <v>680</v>
      </c>
      <c r="F80" s="687" t="s">
        <v>680</v>
      </c>
      <c r="G80" s="688" t="s">
        <v>680</v>
      </c>
      <c r="H80" s="688" t="s">
        <v>680</v>
      </c>
      <c r="I80" s="689" t="s">
        <v>680</v>
      </c>
      <c r="J80" s="687" t="s">
        <v>680</v>
      </c>
      <c r="K80" s="688" t="s">
        <v>680</v>
      </c>
      <c r="L80" s="688" t="s">
        <v>680</v>
      </c>
      <c r="M80" s="689" t="s">
        <v>680</v>
      </c>
      <c r="N80" s="687" t="s">
        <v>680</v>
      </c>
      <c r="O80" s="688" t="s">
        <v>680</v>
      </c>
      <c r="P80" s="688" t="s">
        <v>680</v>
      </c>
      <c r="Q80" s="689" t="s">
        <v>680</v>
      </c>
    </row>
    <row r="81" spans="1:17">
      <c r="A81" s="32" t="s">
        <v>238</v>
      </c>
      <c r="B81" s="3096"/>
      <c r="C81" s="690" t="s">
        <v>680</v>
      </c>
      <c r="D81" s="687" t="s">
        <v>680</v>
      </c>
      <c r="E81" s="687" t="s">
        <v>680</v>
      </c>
      <c r="F81" s="687" t="s">
        <v>680</v>
      </c>
      <c r="G81" s="688" t="s">
        <v>680</v>
      </c>
      <c r="H81" s="688" t="s">
        <v>680</v>
      </c>
      <c r="I81" s="689" t="s">
        <v>680</v>
      </c>
      <c r="J81" s="687" t="s">
        <v>680</v>
      </c>
      <c r="K81" s="688" t="s">
        <v>680</v>
      </c>
      <c r="L81" s="688" t="s">
        <v>680</v>
      </c>
      <c r="M81" s="689" t="s">
        <v>680</v>
      </c>
      <c r="N81" s="687" t="s">
        <v>680</v>
      </c>
      <c r="O81" s="688" t="s">
        <v>680</v>
      </c>
      <c r="P81" s="688" t="s">
        <v>680</v>
      </c>
      <c r="Q81" s="689" t="s">
        <v>680</v>
      </c>
    </row>
    <row r="82" spans="1:17">
      <c r="A82" s="32" t="s">
        <v>239</v>
      </c>
      <c r="B82" s="3096"/>
      <c r="C82" s="690" t="s">
        <v>680</v>
      </c>
      <c r="D82" s="687" t="s">
        <v>680</v>
      </c>
      <c r="E82" s="687" t="s">
        <v>680</v>
      </c>
      <c r="F82" s="687" t="s">
        <v>680</v>
      </c>
      <c r="G82" s="688" t="s">
        <v>680</v>
      </c>
      <c r="H82" s="688" t="s">
        <v>680</v>
      </c>
      <c r="I82" s="689" t="s">
        <v>680</v>
      </c>
      <c r="J82" s="687" t="s">
        <v>680</v>
      </c>
      <c r="K82" s="688" t="s">
        <v>680</v>
      </c>
      <c r="L82" s="688" t="s">
        <v>680</v>
      </c>
      <c r="M82" s="689" t="s">
        <v>680</v>
      </c>
      <c r="N82" s="687" t="s">
        <v>680</v>
      </c>
      <c r="O82" s="688" t="s">
        <v>680</v>
      </c>
      <c r="P82" s="688" t="s">
        <v>680</v>
      </c>
      <c r="Q82" s="689" t="s">
        <v>680</v>
      </c>
    </row>
    <row r="83" spans="1:17">
      <c r="A83" s="32" t="s">
        <v>240</v>
      </c>
      <c r="B83" s="3096"/>
      <c r="C83" s="690" t="s">
        <v>680</v>
      </c>
      <c r="D83" s="687" t="s">
        <v>680</v>
      </c>
      <c r="E83" s="687" t="s">
        <v>680</v>
      </c>
      <c r="F83" s="687" t="s">
        <v>680</v>
      </c>
      <c r="G83" s="688" t="s">
        <v>680</v>
      </c>
      <c r="H83" s="688" t="s">
        <v>680</v>
      </c>
      <c r="I83" s="689" t="s">
        <v>680</v>
      </c>
      <c r="J83" s="687" t="s">
        <v>680</v>
      </c>
      <c r="K83" s="688" t="s">
        <v>680</v>
      </c>
      <c r="L83" s="688" t="s">
        <v>680</v>
      </c>
      <c r="M83" s="689" t="s">
        <v>680</v>
      </c>
      <c r="N83" s="687" t="s">
        <v>680</v>
      </c>
      <c r="O83" s="688" t="s">
        <v>680</v>
      </c>
      <c r="P83" s="688" t="s">
        <v>680</v>
      </c>
      <c r="Q83" s="689" t="s">
        <v>680</v>
      </c>
    </row>
    <row r="84" spans="1:17">
      <c r="A84" s="32" t="s">
        <v>241</v>
      </c>
      <c r="B84" s="3096"/>
      <c r="C84" s="690" t="s">
        <v>680</v>
      </c>
      <c r="D84" s="687" t="s">
        <v>680</v>
      </c>
      <c r="E84" s="687" t="s">
        <v>680</v>
      </c>
      <c r="F84" s="687" t="s">
        <v>680</v>
      </c>
      <c r="G84" s="688" t="s">
        <v>680</v>
      </c>
      <c r="H84" s="688" t="s">
        <v>680</v>
      </c>
      <c r="I84" s="689" t="s">
        <v>680</v>
      </c>
      <c r="J84" s="687" t="s">
        <v>680</v>
      </c>
      <c r="K84" s="688" t="s">
        <v>680</v>
      </c>
      <c r="L84" s="688" t="s">
        <v>680</v>
      </c>
      <c r="M84" s="689" t="s">
        <v>680</v>
      </c>
      <c r="N84" s="687" t="s">
        <v>680</v>
      </c>
      <c r="O84" s="688" t="s">
        <v>680</v>
      </c>
      <c r="P84" s="688" t="s">
        <v>680</v>
      </c>
      <c r="Q84" s="689" t="s">
        <v>680</v>
      </c>
    </row>
    <row r="85" spans="1:17">
      <c r="A85" s="32" t="s">
        <v>242</v>
      </c>
      <c r="B85" s="3096"/>
      <c r="C85" s="690" t="s">
        <v>680</v>
      </c>
      <c r="D85" s="687" t="s">
        <v>680</v>
      </c>
      <c r="E85" s="687" t="s">
        <v>680</v>
      </c>
      <c r="F85" s="687" t="s">
        <v>680</v>
      </c>
      <c r="G85" s="688" t="s">
        <v>680</v>
      </c>
      <c r="H85" s="688" t="s">
        <v>680</v>
      </c>
      <c r="I85" s="689" t="s">
        <v>680</v>
      </c>
      <c r="J85" s="687" t="s">
        <v>680</v>
      </c>
      <c r="K85" s="688" t="s">
        <v>680</v>
      </c>
      <c r="L85" s="688" t="s">
        <v>680</v>
      </c>
      <c r="M85" s="689" t="s">
        <v>680</v>
      </c>
      <c r="N85" s="687" t="s">
        <v>680</v>
      </c>
      <c r="O85" s="688" t="s">
        <v>680</v>
      </c>
      <c r="P85" s="688" t="s">
        <v>680</v>
      </c>
      <c r="Q85" s="689" t="s">
        <v>680</v>
      </c>
    </row>
    <row r="86" spans="1:17">
      <c r="A86" s="33" t="s">
        <v>243</v>
      </c>
      <c r="B86" s="3097"/>
      <c r="C86" s="331" t="s">
        <v>680</v>
      </c>
      <c r="D86" s="35" t="s">
        <v>680</v>
      </c>
      <c r="E86" s="35" t="s">
        <v>680</v>
      </c>
      <c r="F86" s="35" t="s">
        <v>680</v>
      </c>
      <c r="G86" s="36" t="s">
        <v>680</v>
      </c>
      <c r="H86" s="36" t="s">
        <v>680</v>
      </c>
      <c r="I86" s="34" t="s">
        <v>680</v>
      </c>
      <c r="J86" s="35" t="s">
        <v>680</v>
      </c>
      <c r="K86" s="36" t="s">
        <v>680</v>
      </c>
      <c r="L86" s="36" t="s">
        <v>680</v>
      </c>
      <c r="M86" s="34" t="s">
        <v>680</v>
      </c>
      <c r="N86" s="35" t="s">
        <v>680</v>
      </c>
      <c r="O86" s="36" t="s">
        <v>680</v>
      </c>
      <c r="P86" s="36" t="s">
        <v>680</v>
      </c>
      <c r="Q86" s="34" t="s">
        <v>680</v>
      </c>
    </row>
    <row r="87" spans="1:17">
      <c r="A87" s="37" t="s">
        <v>235</v>
      </c>
      <c r="B87" s="3095" t="s">
        <v>253</v>
      </c>
      <c r="C87" s="691" t="s">
        <v>680</v>
      </c>
      <c r="D87" s="687" t="s">
        <v>680</v>
      </c>
      <c r="E87" s="687" t="s">
        <v>680</v>
      </c>
      <c r="F87" s="687" t="s">
        <v>680</v>
      </c>
      <c r="G87" s="688" t="s">
        <v>680</v>
      </c>
      <c r="H87" s="688" t="s">
        <v>680</v>
      </c>
      <c r="I87" s="689" t="s">
        <v>680</v>
      </c>
      <c r="J87" s="687" t="s">
        <v>680</v>
      </c>
      <c r="K87" s="688" t="s">
        <v>680</v>
      </c>
      <c r="L87" s="688" t="s">
        <v>680</v>
      </c>
      <c r="M87" s="689" t="s">
        <v>680</v>
      </c>
      <c r="N87" s="687" t="s">
        <v>680</v>
      </c>
      <c r="O87" s="688" t="s">
        <v>680</v>
      </c>
      <c r="P87" s="688" t="s">
        <v>680</v>
      </c>
      <c r="Q87" s="689" t="s">
        <v>680</v>
      </c>
    </row>
    <row r="88" spans="1:17">
      <c r="A88" s="32" t="s">
        <v>237</v>
      </c>
      <c r="B88" s="3096"/>
      <c r="C88" s="690" t="s">
        <v>680</v>
      </c>
      <c r="D88" s="687" t="s">
        <v>680</v>
      </c>
      <c r="E88" s="687" t="s">
        <v>680</v>
      </c>
      <c r="F88" s="687" t="s">
        <v>680</v>
      </c>
      <c r="G88" s="688" t="s">
        <v>680</v>
      </c>
      <c r="H88" s="688" t="s">
        <v>680</v>
      </c>
      <c r="I88" s="689" t="s">
        <v>680</v>
      </c>
      <c r="J88" s="687" t="s">
        <v>680</v>
      </c>
      <c r="K88" s="688" t="s">
        <v>680</v>
      </c>
      <c r="L88" s="688" t="s">
        <v>680</v>
      </c>
      <c r="M88" s="689" t="s">
        <v>680</v>
      </c>
      <c r="N88" s="687" t="s">
        <v>680</v>
      </c>
      <c r="O88" s="688" t="s">
        <v>680</v>
      </c>
      <c r="P88" s="688" t="s">
        <v>680</v>
      </c>
      <c r="Q88" s="689" t="s">
        <v>680</v>
      </c>
    </row>
    <row r="89" spans="1:17">
      <c r="A89" s="32" t="s">
        <v>238</v>
      </c>
      <c r="B89" s="3096"/>
      <c r="C89" s="690" t="s">
        <v>680</v>
      </c>
      <c r="D89" s="687" t="s">
        <v>680</v>
      </c>
      <c r="E89" s="687" t="s">
        <v>680</v>
      </c>
      <c r="F89" s="687" t="s">
        <v>680</v>
      </c>
      <c r="G89" s="688" t="s">
        <v>680</v>
      </c>
      <c r="H89" s="688" t="s">
        <v>680</v>
      </c>
      <c r="I89" s="689" t="s">
        <v>680</v>
      </c>
      <c r="J89" s="687" t="s">
        <v>680</v>
      </c>
      <c r="K89" s="688" t="s">
        <v>680</v>
      </c>
      <c r="L89" s="688" t="s">
        <v>680</v>
      </c>
      <c r="M89" s="689" t="s">
        <v>680</v>
      </c>
      <c r="N89" s="687" t="s">
        <v>680</v>
      </c>
      <c r="O89" s="688" t="s">
        <v>680</v>
      </c>
      <c r="P89" s="688" t="s">
        <v>680</v>
      </c>
      <c r="Q89" s="689" t="s">
        <v>680</v>
      </c>
    </row>
    <row r="90" spans="1:17">
      <c r="A90" s="32" t="s">
        <v>239</v>
      </c>
      <c r="B90" s="3096"/>
      <c r="C90" s="690" t="s">
        <v>680</v>
      </c>
      <c r="D90" s="687" t="s">
        <v>680</v>
      </c>
      <c r="E90" s="687" t="s">
        <v>680</v>
      </c>
      <c r="F90" s="687" t="s">
        <v>680</v>
      </c>
      <c r="G90" s="688" t="s">
        <v>680</v>
      </c>
      <c r="H90" s="688" t="s">
        <v>680</v>
      </c>
      <c r="I90" s="689" t="s">
        <v>680</v>
      </c>
      <c r="J90" s="687" t="s">
        <v>680</v>
      </c>
      <c r="K90" s="688" t="s">
        <v>680</v>
      </c>
      <c r="L90" s="688" t="s">
        <v>680</v>
      </c>
      <c r="M90" s="689" t="s">
        <v>680</v>
      </c>
      <c r="N90" s="687" t="s">
        <v>680</v>
      </c>
      <c r="O90" s="688" t="s">
        <v>680</v>
      </c>
      <c r="P90" s="688" t="s">
        <v>680</v>
      </c>
      <c r="Q90" s="689" t="s">
        <v>680</v>
      </c>
    </row>
    <row r="91" spans="1:17">
      <c r="A91" s="32" t="s">
        <v>240</v>
      </c>
      <c r="B91" s="3096"/>
      <c r="C91" s="690" t="s">
        <v>680</v>
      </c>
      <c r="D91" s="687" t="s">
        <v>680</v>
      </c>
      <c r="E91" s="687" t="s">
        <v>680</v>
      </c>
      <c r="F91" s="687" t="s">
        <v>680</v>
      </c>
      <c r="G91" s="688" t="s">
        <v>680</v>
      </c>
      <c r="H91" s="688" t="s">
        <v>680</v>
      </c>
      <c r="I91" s="689" t="s">
        <v>680</v>
      </c>
      <c r="J91" s="687" t="s">
        <v>680</v>
      </c>
      <c r="K91" s="688" t="s">
        <v>680</v>
      </c>
      <c r="L91" s="688" t="s">
        <v>680</v>
      </c>
      <c r="M91" s="689" t="s">
        <v>680</v>
      </c>
      <c r="N91" s="687" t="s">
        <v>680</v>
      </c>
      <c r="O91" s="688" t="s">
        <v>680</v>
      </c>
      <c r="P91" s="688" t="s">
        <v>680</v>
      </c>
      <c r="Q91" s="689" t="s">
        <v>680</v>
      </c>
    </row>
    <row r="92" spans="1:17">
      <c r="A92" s="32" t="s">
        <v>241</v>
      </c>
      <c r="B92" s="3096"/>
      <c r="C92" s="690" t="s">
        <v>680</v>
      </c>
      <c r="D92" s="687" t="s">
        <v>680</v>
      </c>
      <c r="E92" s="687" t="s">
        <v>680</v>
      </c>
      <c r="F92" s="687" t="s">
        <v>680</v>
      </c>
      <c r="G92" s="688" t="s">
        <v>680</v>
      </c>
      <c r="H92" s="688" t="s">
        <v>680</v>
      </c>
      <c r="I92" s="689" t="s">
        <v>680</v>
      </c>
      <c r="J92" s="687" t="s">
        <v>680</v>
      </c>
      <c r="K92" s="688" t="s">
        <v>680</v>
      </c>
      <c r="L92" s="688" t="s">
        <v>680</v>
      </c>
      <c r="M92" s="689" t="s">
        <v>680</v>
      </c>
      <c r="N92" s="687" t="s">
        <v>680</v>
      </c>
      <c r="O92" s="688" t="s">
        <v>680</v>
      </c>
      <c r="P92" s="688" t="s">
        <v>680</v>
      </c>
      <c r="Q92" s="689" t="s">
        <v>680</v>
      </c>
    </row>
    <row r="93" spans="1:17">
      <c r="A93" s="32" t="s">
        <v>242</v>
      </c>
      <c r="B93" s="3096"/>
      <c r="C93" s="690" t="s">
        <v>680</v>
      </c>
      <c r="D93" s="687" t="s">
        <v>680</v>
      </c>
      <c r="E93" s="687" t="s">
        <v>680</v>
      </c>
      <c r="F93" s="687" t="s">
        <v>680</v>
      </c>
      <c r="G93" s="688" t="s">
        <v>680</v>
      </c>
      <c r="H93" s="688" t="s">
        <v>680</v>
      </c>
      <c r="I93" s="689" t="s">
        <v>680</v>
      </c>
      <c r="J93" s="687" t="s">
        <v>680</v>
      </c>
      <c r="K93" s="688" t="s">
        <v>680</v>
      </c>
      <c r="L93" s="688" t="s">
        <v>680</v>
      </c>
      <c r="M93" s="689" t="s">
        <v>680</v>
      </c>
      <c r="N93" s="687" t="s">
        <v>680</v>
      </c>
      <c r="O93" s="688" t="s">
        <v>680</v>
      </c>
      <c r="P93" s="688" t="s">
        <v>680</v>
      </c>
      <c r="Q93" s="689" t="s">
        <v>680</v>
      </c>
    </row>
    <row r="94" spans="1:17">
      <c r="A94" s="33" t="s">
        <v>243</v>
      </c>
      <c r="B94" s="3097"/>
      <c r="C94" s="331" t="s">
        <v>680</v>
      </c>
      <c r="D94" s="35" t="s">
        <v>680</v>
      </c>
      <c r="E94" s="35" t="s">
        <v>680</v>
      </c>
      <c r="F94" s="35" t="s">
        <v>680</v>
      </c>
      <c r="G94" s="36" t="s">
        <v>680</v>
      </c>
      <c r="H94" s="36" t="s">
        <v>680</v>
      </c>
      <c r="I94" s="34" t="s">
        <v>680</v>
      </c>
      <c r="J94" s="35" t="s">
        <v>680</v>
      </c>
      <c r="K94" s="36" t="s">
        <v>680</v>
      </c>
      <c r="L94" s="36" t="s">
        <v>680</v>
      </c>
      <c r="M94" s="34" t="s">
        <v>680</v>
      </c>
      <c r="N94" s="35" t="s">
        <v>680</v>
      </c>
      <c r="O94" s="36" t="s">
        <v>680</v>
      </c>
      <c r="P94" s="36" t="s">
        <v>680</v>
      </c>
      <c r="Q94" s="34" t="s">
        <v>680</v>
      </c>
    </row>
    <row r="95" spans="1:17">
      <c r="A95" s="37" t="s">
        <v>235</v>
      </c>
      <c r="B95" s="3095" t="s">
        <v>254</v>
      </c>
      <c r="C95" s="691" t="s">
        <v>680</v>
      </c>
      <c r="D95" s="687" t="s">
        <v>680</v>
      </c>
      <c r="E95" s="687" t="s">
        <v>680</v>
      </c>
      <c r="F95" s="687" t="s">
        <v>680</v>
      </c>
      <c r="G95" s="688" t="s">
        <v>680</v>
      </c>
      <c r="H95" s="688" t="s">
        <v>680</v>
      </c>
      <c r="I95" s="689" t="s">
        <v>680</v>
      </c>
      <c r="J95" s="687" t="s">
        <v>680</v>
      </c>
      <c r="K95" s="688" t="s">
        <v>680</v>
      </c>
      <c r="L95" s="688" t="s">
        <v>680</v>
      </c>
      <c r="M95" s="689" t="s">
        <v>680</v>
      </c>
      <c r="N95" s="687" t="s">
        <v>680</v>
      </c>
      <c r="O95" s="688" t="s">
        <v>680</v>
      </c>
      <c r="P95" s="688" t="s">
        <v>680</v>
      </c>
      <c r="Q95" s="689" t="s">
        <v>680</v>
      </c>
    </row>
    <row r="96" spans="1:17">
      <c r="A96" s="32" t="s">
        <v>237</v>
      </c>
      <c r="B96" s="3096"/>
      <c r="C96" s="690" t="s">
        <v>680</v>
      </c>
      <c r="D96" s="687" t="s">
        <v>680</v>
      </c>
      <c r="E96" s="687" t="s">
        <v>680</v>
      </c>
      <c r="F96" s="687" t="s">
        <v>680</v>
      </c>
      <c r="G96" s="688" t="s">
        <v>680</v>
      </c>
      <c r="H96" s="688" t="s">
        <v>680</v>
      </c>
      <c r="I96" s="689" t="s">
        <v>680</v>
      </c>
      <c r="J96" s="687" t="s">
        <v>680</v>
      </c>
      <c r="K96" s="688" t="s">
        <v>680</v>
      </c>
      <c r="L96" s="688" t="s">
        <v>680</v>
      </c>
      <c r="M96" s="689" t="s">
        <v>680</v>
      </c>
      <c r="N96" s="687" t="s">
        <v>680</v>
      </c>
      <c r="O96" s="688" t="s">
        <v>680</v>
      </c>
      <c r="P96" s="688" t="s">
        <v>680</v>
      </c>
      <c r="Q96" s="689" t="s">
        <v>680</v>
      </c>
    </row>
    <row r="97" spans="1:17">
      <c r="A97" s="32" t="s">
        <v>238</v>
      </c>
      <c r="B97" s="3096"/>
      <c r="C97" s="690" t="s">
        <v>680</v>
      </c>
      <c r="D97" s="687" t="s">
        <v>680</v>
      </c>
      <c r="E97" s="687" t="s">
        <v>680</v>
      </c>
      <c r="F97" s="687" t="s">
        <v>680</v>
      </c>
      <c r="G97" s="688" t="s">
        <v>680</v>
      </c>
      <c r="H97" s="688" t="s">
        <v>680</v>
      </c>
      <c r="I97" s="689" t="s">
        <v>680</v>
      </c>
      <c r="J97" s="687" t="s">
        <v>680</v>
      </c>
      <c r="K97" s="688" t="s">
        <v>680</v>
      </c>
      <c r="L97" s="688" t="s">
        <v>680</v>
      </c>
      <c r="M97" s="689" t="s">
        <v>680</v>
      </c>
      <c r="N97" s="687" t="s">
        <v>680</v>
      </c>
      <c r="O97" s="688" t="s">
        <v>680</v>
      </c>
      <c r="P97" s="688" t="s">
        <v>680</v>
      </c>
      <c r="Q97" s="689" t="s">
        <v>680</v>
      </c>
    </row>
    <row r="98" spans="1:17">
      <c r="A98" s="32" t="s">
        <v>239</v>
      </c>
      <c r="B98" s="3096"/>
      <c r="C98" s="690" t="s">
        <v>680</v>
      </c>
      <c r="D98" s="687" t="s">
        <v>680</v>
      </c>
      <c r="E98" s="687" t="s">
        <v>680</v>
      </c>
      <c r="F98" s="687" t="s">
        <v>680</v>
      </c>
      <c r="G98" s="688" t="s">
        <v>680</v>
      </c>
      <c r="H98" s="688" t="s">
        <v>680</v>
      </c>
      <c r="I98" s="689" t="s">
        <v>680</v>
      </c>
      <c r="J98" s="687" t="s">
        <v>680</v>
      </c>
      <c r="K98" s="688" t="s">
        <v>680</v>
      </c>
      <c r="L98" s="688" t="s">
        <v>680</v>
      </c>
      <c r="M98" s="689" t="s">
        <v>680</v>
      </c>
      <c r="N98" s="687" t="s">
        <v>680</v>
      </c>
      <c r="O98" s="688" t="s">
        <v>680</v>
      </c>
      <c r="P98" s="688" t="s">
        <v>680</v>
      </c>
      <c r="Q98" s="689" t="s">
        <v>680</v>
      </c>
    </row>
    <row r="99" spans="1:17">
      <c r="A99" s="32" t="s">
        <v>240</v>
      </c>
      <c r="B99" s="3096"/>
      <c r="C99" s="690" t="s">
        <v>680</v>
      </c>
      <c r="D99" s="687" t="s">
        <v>680</v>
      </c>
      <c r="E99" s="687" t="s">
        <v>680</v>
      </c>
      <c r="F99" s="687" t="s">
        <v>680</v>
      </c>
      <c r="G99" s="688" t="s">
        <v>680</v>
      </c>
      <c r="H99" s="688" t="s">
        <v>680</v>
      </c>
      <c r="I99" s="689" t="s">
        <v>680</v>
      </c>
      <c r="J99" s="687" t="s">
        <v>680</v>
      </c>
      <c r="K99" s="688" t="s">
        <v>680</v>
      </c>
      <c r="L99" s="688" t="s">
        <v>680</v>
      </c>
      <c r="M99" s="689" t="s">
        <v>680</v>
      </c>
      <c r="N99" s="687" t="s">
        <v>680</v>
      </c>
      <c r="O99" s="688" t="s">
        <v>680</v>
      </c>
      <c r="P99" s="688" t="s">
        <v>680</v>
      </c>
      <c r="Q99" s="689" t="s">
        <v>680</v>
      </c>
    </row>
    <row r="100" spans="1:17">
      <c r="A100" s="32" t="s">
        <v>241</v>
      </c>
      <c r="B100" s="3096"/>
      <c r="C100" s="690" t="s">
        <v>680</v>
      </c>
      <c r="D100" s="687" t="s">
        <v>680</v>
      </c>
      <c r="E100" s="687" t="s">
        <v>680</v>
      </c>
      <c r="F100" s="687" t="s">
        <v>680</v>
      </c>
      <c r="G100" s="688" t="s">
        <v>680</v>
      </c>
      <c r="H100" s="688" t="s">
        <v>680</v>
      </c>
      <c r="I100" s="689" t="s">
        <v>680</v>
      </c>
      <c r="J100" s="687" t="s">
        <v>680</v>
      </c>
      <c r="K100" s="688" t="s">
        <v>680</v>
      </c>
      <c r="L100" s="688" t="s">
        <v>680</v>
      </c>
      <c r="M100" s="689" t="s">
        <v>680</v>
      </c>
      <c r="N100" s="687" t="s">
        <v>680</v>
      </c>
      <c r="O100" s="688" t="s">
        <v>680</v>
      </c>
      <c r="P100" s="688" t="s">
        <v>680</v>
      </c>
      <c r="Q100" s="689" t="s">
        <v>680</v>
      </c>
    </row>
    <row r="101" spans="1:17">
      <c r="A101" s="32" t="s">
        <v>242</v>
      </c>
      <c r="B101" s="3096"/>
      <c r="C101" s="690" t="s">
        <v>680</v>
      </c>
      <c r="D101" s="687" t="s">
        <v>680</v>
      </c>
      <c r="E101" s="687" t="s">
        <v>680</v>
      </c>
      <c r="F101" s="687" t="s">
        <v>680</v>
      </c>
      <c r="G101" s="688" t="s">
        <v>680</v>
      </c>
      <c r="H101" s="688" t="s">
        <v>680</v>
      </c>
      <c r="I101" s="689" t="s">
        <v>680</v>
      </c>
      <c r="J101" s="687" t="s">
        <v>680</v>
      </c>
      <c r="K101" s="688" t="s">
        <v>680</v>
      </c>
      <c r="L101" s="688" t="s">
        <v>680</v>
      </c>
      <c r="M101" s="689" t="s">
        <v>680</v>
      </c>
      <c r="N101" s="687" t="s">
        <v>680</v>
      </c>
      <c r="O101" s="688" t="s">
        <v>680</v>
      </c>
      <c r="P101" s="688" t="s">
        <v>680</v>
      </c>
      <c r="Q101" s="689" t="s">
        <v>680</v>
      </c>
    </row>
    <row r="102" spans="1:17">
      <c r="A102" s="33" t="s">
        <v>243</v>
      </c>
      <c r="B102" s="3097"/>
      <c r="C102" s="331" t="s">
        <v>680</v>
      </c>
      <c r="D102" s="35" t="s">
        <v>680</v>
      </c>
      <c r="E102" s="35" t="s">
        <v>680</v>
      </c>
      <c r="F102" s="35" t="s">
        <v>680</v>
      </c>
      <c r="G102" s="36" t="s">
        <v>680</v>
      </c>
      <c r="H102" s="36" t="s">
        <v>680</v>
      </c>
      <c r="I102" s="34" t="s">
        <v>680</v>
      </c>
      <c r="J102" s="35" t="s">
        <v>680</v>
      </c>
      <c r="K102" s="36" t="s">
        <v>680</v>
      </c>
      <c r="L102" s="36" t="s">
        <v>680</v>
      </c>
      <c r="M102" s="34" t="s">
        <v>680</v>
      </c>
      <c r="N102" s="35" t="s">
        <v>680</v>
      </c>
      <c r="O102" s="36" t="s">
        <v>680</v>
      </c>
      <c r="P102" s="36" t="s">
        <v>680</v>
      </c>
      <c r="Q102" s="34" t="s">
        <v>680</v>
      </c>
    </row>
    <row r="103" spans="1:17">
      <c r="A103" s="37" t="s">
        <v>235</v>
      </c>
      <c r="B103" s="3095" t="s">
        <v>255</v>
      </c>
      <c r="C103" s="691" t="s">
        <v>680</v>
      </c>
      <c r="D103" s="687" t="s">
        <v>680</v>
      </c>
      <c r="E103" s="687" t="s">
        <v>680</v>
      </c>
      <c r="F103" s="687" t="s">
        <v>680</v>
      </c>
      <c r="G103" s="688" t="s">
        <v>680</v>
      </c>
      <c r="H103" s="688" t="s">
        <v>680</v>
      </c>
      <c r="I103" s="689" t="s">
        <v>680</v>
      </c>
      <c r="J103" s="687" t="s">
        <v>680</v>
      </c>
      <c r="K103" s="688" t="s">
        <v>680</v>
      </c>
      <c r="L103" s="688" t="s">
        <v>680</v>
      </c>
      <c r="M103" s="689" t="s">
        <v>680</v>
      </c>
      <c r="N103" s="687" t="s">
        <v>680</v>
      </c>
      <c r="O103" s="688" t="s">
        <v>680</v>
      </c>
      <c r="P103" s="688" t="s">
        <v>680</v>
      </c>
      <c r="Q103" s="689" t="s">
        <v>680</v>
      </c>
    </row>
    <row r="104" spans="1:17">
      <c r="A104" s="32" t="s">
        <v>237</v>
      </c>
      <c r="B104" s="3096"/>
      <c r="C104" s="690" t="s">
        <v>680</v>
      </c>
      <c r="D104" s="687" t="s">
        <v>680</v>
      </c>
      <c r="E104" s="687" t="s">
        <v>680</v>
      </c>
      <c r="F104" s="687" t="s">
        <v>680</v>
      </c>
      <c r="G104" s="688" t="s">
        <v>680</v>
      </c>
      <c r="H104" s="688" t="s">
        <v>680</v>
      </c>
      <c r="I104" s="689" t="s">
        <v>680</v>
      </c>
      <c r="J104" s="687" t="s">
        <v>680</v>
      </c>
      <c r="K104" s="688" t="s">
        <v>680</v>
      </c>
      <c r="L104" s="688" t="s">
        <v>680</v>
      </c>
      <c r="M104" s="689" t="s">
        <v>680</v>
      </c>
      <c r="N104" s="687" t="s">
        <v>680</v>
      </c>
      <c r="O104" s="688" t="s">
        <v>680</v>
      </c>
      <c r="P104" s="688" t="s">
        <v>680</v>
      </c>
      <c r="Q104" s="689" t="s">
        <v>680</v>
      </c>
    </row>
    <row r="105" spans="1:17">
      <c r="A105" s="32" t="s">
        <v>238</v>
      </c>
      <c r="B105" s="3096"/>
      <c r="C105" s="690" t="s">
        <v>680</v>
      </c>
      <c r="D105" s="687" t="s">
        <v>680</v>
      </c>
      <c r="E105" s="687" t="s">
        <v>680</v>
      </c>
      <c r="F105" s="687" t="s">
        <v>680</v>
      </c>
      <c r="G105" s="688" t="s">
        <v>680</v>
      </c>
      <c r="H105" s="688" t="s">
        <v>680</v>
      </c>
      <c r="I105" s="689" t="s">
        <v>680</v>
      </c>
      <c r="J105" s="687" t="s">
        <v>680</v>
      </c>
      <c r="K105" s="688" t="s">
        <v>680</v>
      </c>
      <c r="L105" s="688" t="s">
        <v>680</v>
      </c>
      <c r="M105" s="689" t="s">
        <v>680</v>
      </c>
      <c r="N105" s="687" t="s">
        <v>680</v>
      </c>
      <c r="O105" s="688" t="s">
        <v>680</v>
      </c>
      <c r="P105" s="688" t="s">
        <v>680</v>
      </c>
      <c r="Q105" s="689" t="s">
        <v>680</v>
      </c>
    </row>
    <row r="106" spans="1:17">
      <c r="A106" s="32" t="s">
        <v>239</v>
      </c>
      <c r="B106" s="3096"/>
      <c r="C106" s="690" t="s">
        <v>680</v>
      </c>
      <c r="D106" s="687" t="s">
        <v>680</v>
      </c>
      <c r="E106" s="687" t="s">
        <v>680</v>
      </c>
      <c r="F106" s="687" t="s">
        <v>680</v>
      </c>
      <c r="G106" s="688" t="s">
        <v>680</v>
      </c>
      <c r="H106" s="688" t="s">
        <v>680</v>
      </c>
      <c r="I106" s="689" t="s">
        <v>680</v>
      </c>
      <c r="J106" s="687" t="s">
        <v>680</v>
      </c>
      <c r="K106" s="688" t="s">
        <v>680</v>
      </c>
      <c r="L106" s="688" t="s">
        <v>680</v>
      </c>
      <c r="M106" s="689" t="s">
        <v>680</v>
      </c>
      <c r="N106" s="687" t="s">
        <v>680</v>
      </c>
      <c r="O106" s="688" t="s">
        <v>680</v>
      </c>
      <c r="P106" s="688" t="s">
        <v>680</v>
      </c>
      <c r="Q106" s="689" t="s">
        <v>680</v>
      </c>
    </row>
    <row r="107" spans="1:17">
      <c r="A107" s="32" t="s">
        <v>240</v>
      </c>
      <c r="B107" s="3096"/>
      <c r="C107" s="690" t="s">
        <v>680</v>
      </c>
      <c r="D107" s="687" t="s">
        <v>680</v>
      </c>
      <c r="E107" s="687" t="s">
        <v>680</v>
      </c>
      <c r="F107" s="687" t="s">
        <v>680</v>
      </c>
      <c r="G107" s="688" t="s">
        <v>680</v>
      </c>
      <c r="H107" s="688" t="s">
        <v>680</v>
      </c>
      <c r="I107" s="689" t="s">
        <v>680</v>
      </c>
      <c r="J107" s="687" t="s">
        <v>680</v>
      </c>
      <c r="K107" s="688" t="s">
        <v>680</v>
      </c>
      <c r="L107" s="688" t="s">
        <v>680</v>
      </c>
      <c r="M107" s="689" t="s">
        <v>680</v>
      </c>
      <c r="N107" s="687" t="s">
        <v>680</v>
      </c>
      <c r="O107" s="688" t="s">
        <v>680</v>
      </c>
      <c r="P107" s="688" t="s">
        <v>680</v>
      </c>
      <c r="Q107" s="689" t="s">
        <v>680</v>
      </c>
    </row>
    <row r="108" spans="1:17">
      <c r="A108" s="32" t="s">
        <v>241</v>
      </c>
      <c r="B108" s="3096"/>
      <c r="C108" s="690" t="s">
        <v>680</v>
      </c>
      <c r="D108" s="687" t="s">
        <v>680</v>
      </c>
      <c r="E108" s="687" t="s">
        <v>680</v>
      </c>
      <c r="F108" s="687" t="s">
        <v>680</v>
      </c>
      <c r="G108" s="688" t="s">
        <v>680</v>
      </c>
      <c r="H108" s="688" t="s">
        <v>680</v>
      </c>
      <c r="I108" s="689" t="s">
        <v>680</v>
      </c>
      <c r="J108" s="687" t="s">
        <v>680</v>
      </c>
      <c r="K108" s="688" t="s">
        <v>680</v>
      </c>
      <c r="L108" s="688" t="s">
        <v>680</v>
      </c>
      <c r="M108" s="689" t="s">
        <v>680</v>
      </c>
      <c r="N108" s="687" t="s">
        <v>680</v>
      </c>
      <c r="O108" s="688" t="s">
        <v>680</v>
      </c>
      <c r="P108" s="688" t="s">
        <v>680</v>
      </c>
      <c r="Q108" s="689" t="s">
        <v>680</v>
      </c>
    </row>
    <row r="109" spans="1:17">
      <c r="A109" s="32" t="s">
        <v>242</v>
      </c>
      <c r="B109" s="3096"/>
      <c r="C109" s="690" t="s">
        <v>680</v>
      </c>
      <c r="D109" s="687" t="s">
        <v>680</v>
      </c>
      <c r="E109" s="687" t="s">
        <v>680</v>
      </c>
      <c r="F109" s="687" t="s">
        <v>680</v>
      </c>
      <c r="G109" s="688" t="s">
        <v>680</v>
      </c>
      <c r="H109" s="688" t="s">
        <v>680</v>
      </c>
      <c r="I109" s="689" t="s">
        <v>680</v>
      </c>
      <c r="J109" s="687" t="s">
        <v>680</v>
      </c>
      <c r="K109" s="688" t="s">
        <v>680</v>
      </c>
      <c r="L109" s="688" t="s">
        <v>680</v>
      </c>
      <c r="M109" s="689" t="s">
        <v>680</v>
      </c>
      <c r="N109" s="687" t="s">
        <v>680</v>
      </c>
      <c r="O109" s="688" t="s">
        <v>680</v>
      </c>
      <c r="P109" s="688" t="s">
        <v>680</v>
      </c>
      <c r="Q109" s="689" t="s">
        <v>680</v>
      </c>
    </row>
    <row r="110" spans="1:17">
      <c r="A110" s="33" t="s">
        <v>243</v>
      </c>
      <c r="B110" s="3097"/>
      <c r="C110" s="331" t="s">
        <v>680</v>
      </c>
      <c r="D110" s="35" t="s">
        <v>680</v>
      </c>
      <c r="E110" s="35" t="s">
        <v>680</v>
      </c>
      <c r="F110" s="35" t="s">
        <v>680</v>
      </c>
      <c r="G110" s="36" t="s">
        <v>680</v>
      </c>
      <c r="H110" s="36" t="s">
        <v>680</v>
      </c>
      <c r="I110" s="34" t="s">
        <v>680</v>
      </c>
      <c r="J110" s="35" t="s">
        <v>680</v>
      </c>
      <c r="K110" s="36" t="s">
        <v>680</v>
      </c>
      <c r="L110" s="36" t="s">
        <v>680</v>
      </c>
      <c r="M110" s="34" t="s">
        <v>680</v>
      </c>
      <c r="N110" s="35" t="s">
        <v>680</v>
      </c>
      <c r="O110" s="36" t="s">
        <v>680</v>
      </c>
      <c r="P110" s="36" t="s">
        <v>680</v>
      </c>
      <c r="Q110" s="34" t="s">
        <v>680</v>
      </c>
    </row>
    <row r="111" spans="1:17">
      <c r="A111" s="37" t="s">
        <v>235</v>
      </c>
      <c r="B111" s="3095" t="s">
        <v>256</v>
      </c>
      <c r="C111" s="691" t="s">
        <v>680</v>
      </c>
      <c r="D111" s="687" t="s">
        <v>680</v>
      </c>
      <c r="E111" s="687" t="s">
        <v>680</v>
      </c>
      <c r="F111" s="687" t="s">
        <v>680</v>
      </c>
      <c r="G111" s="688" t="s">
        <v>680</v>
      </c>
      <c r="H111" s="688" t="s">
        <v>680</v>
      </c>
      <c r="I111" s="689" t="s">
        <v>680</v>
      </c>
      <c r="J111" s="687" t="s">
        <v>680</v>
      </c>
      <c r="K111" s="688" t="s">
        <v>680</v>
      </c>
      <c r="L111" s="688" t="s">
        <v>680</v>
      </c>
      <c r="M111" s="689" t="s">
        <v>680</v>
      </c>
      <c r="N111" s="687" t="s">
        <v>680</v>
      </c>
      <c r="O111" s="688" t="s">
        <v>680</v>
      </c>
      <c r="P111" s="688" t="s">
        <v>680</v>
      </c>
      <c r="Q111" s="689" t="s">
        <v>680</v>
      </c>
    </row>
    <row r="112" spans="1:17">
      <c r="A112" s="32" t="s">
        <v>237</v>
      </c>
      <c r="B112" s="3096"/>
      <c r="C112" s="690" t="s">
        <v>680</v>
      </c>
      <c r="D112" s="687" t="s">
        <v>680</v>
      </c>
      <c r="E112" s="687" t="s">
        <v>680</v>
      </c>
      <c r="F112" s="687" t="s">
        <v>680</v>
      </c>
      <c r="G112" s="688" t="s">
        <v>680</v>
      </c>
      <c r="H112" s="688" t="s">
        <v>680</v>
      </c>
      <c r="I112" s="689" t="s">
        <v>680</v>
      </c>
      <c r="J112" s="687" t="s">
        <v>680</v>
      </c>
      <c r="K112" s="688" t="s">
        <v>680</v>
      </c>
      <c r="L112" s="688" t="s">
        <v>680</v>
      </c>
      <c r="M112" s="689" t="s">
        <v>680</v>
      </c>
      <c r="N112" s="687" t="s">
        <v>680</v>
      </c>
      <c r="O112" s="688" t="s">
        <v>680</v>
      </c>
      <c r="P112" s="688" t="s">
        <v>680</v>
      </c>
      <c r="Q112" s="689" t="s">
        <v>680</v>
      </c>
    </row>
    <row r="113" spans="1:17">
      <c r="A113" s="32" t="s">
        <v>238</v>
      </c>
      <c r="B113" s="3096"/>
      <c r="C113" s="690" t="s">
        <v>680</v>
      </c>
      <c r="D113" s="687" t="s">
        <v>680</v>
      </c>
      <c r="E113" s="687" t="s">
        <v>680</v>
      </c>
      <c r="F113" s="687" t="s">
        <v>680</v>
      </c>
      <c r="G113" s="688" t="s">
        <v>680</v>
      </c>
      <c r="H113" s="688" t="s">
        <v>680</v>
      </c>
      <c r="I113" s="689" t="s">
        <v>680</v>
      </c>
      <c r="J113" s="687" t="s">
        <v>680</v>
      </c>
      <c r="K113" s="688" t="s">
        <v>680</v>
      </c>
      <c r="L113" s="688" t="s">
        <v>680</v>
      </c>
      <c r="M113" s="689" t="s">
        <v>680</v>
      </c>
      <c r="N113" s="687" t="s">
        <v>680</v>
      </c>
      <c r="O113" s="688" t="s">
        <v>680</v>
      </c>
      <c r="P113" s="688" t="s">
        <v>680</v>
      </c>
      <c r="Q113" s="689" t="s">
        <v>680</v>
      </c>
    </row>
    <row r="114" spans="1:17">
      <c r="A114" s="32" t="s">
        <v>239</v>
      </c>
      <c r="B114" s="3096"/>
      <c r="C114" s="690" t="s">
        <v>680</v>
      </c>
      <c r="D114" s="687" t="s">
        <v>680</v>
      </c>
      <c r="E114" s="687" t="s">
        <v>680</v>
      </c>
      <c r="F114" s="687" t="s">
        <v>680</v>
      </c>
      <c r="G114" s="688" t="s">
        <v>680</v>
      </c>
      <c r="H114" s="688" t="s">
        <v>680</v>
      </c>
      <c r="I114" s="689" t="s">
        <v>680</v>
      </c>
      <c r="J114" s="687" t="s">
        <v>680</v>
      </c>
      <c r="K114" s="688" t="s">
        <v>680</v>
      </c>
      <c r="L114" s="688" t="s">
        <v>680</v>
      </c>
      <c r="M114" s="689" t="s">
        <v>680</v>
      </c>
      <c r="N114" s="687" t="s">
        <v>680</v>
      </c>
      <c r="O114" s="688" t="s">
        <v>680</v>
      </c>
      <c r="P114" s="688" t="s">
        <v>680</v>
      </c>
      <c r="Q114" s="689" t="s">
        <v>680</v>
      </c>
    </row>
    <row r="115" spans="1:17">
      <c r="A115" s="32" t="s">
        <v>240</v>
      </c>
      <c r="B115" s="3096"/>
      <c r="C115" s="690" t="s">
        <v>680</v>
      </c>
      <c r="D115" s="687" t="s">
        <v>680</v>
      </c>
      <c r="E115" s="687" t="s">
        <v>680</v>
      </c>
      <c r="F115" s="687" t="s">
        <v>680</v>
      </c>
      <c r="G115" s="688" t="s">
        <v>680</v>
      </c>
      <c r="H115" s="688" t="s">
        <v>680</v>
      </c>
      <c r="I115" s="689" t="s">
        <v>680</v>
      </c>
      <c r="J115" s="687" t="s">
        <v>680</v>
      </c>
      <c r="K115" s="688" t="s">
        <v>680</v>
      </c>
      <c r="L115" s="688" t="s">
        <v>680</v>
      </c>
      <c r="M115" s="689" t="s">
        <v>680</v>
      </c>
      <c r="N115" s="687" t="s">
        <v>680</v>
      </c>
      <c r="O115" s="688" t="s">
        <v>680</v>
      </c>
      <c r="P115" s="688" t="s">
        <v>680</v>
      </c>
      <c r="Q115" s="689" t="s">
        <v>680</v>
      </c>
    </row>
    <row r="116" spans="1:17">
      <c r="A116" s="32" t="s">
        <v>241</v>
      </c>
      <c r="B116" s="3096"/>
      <c r="C116" s="690" t="s">
        <v>680</v>
      </c>
      <c r="D116" s="687" t="s">
        <v>680</v>
      </c>
      <c r="E116" s="687" t="s">
        <v>680</v>
      </c>
      <c r="F116" s="687" t="s">
        <v>680</v>
      </c>
      <c r="G116" s="688" t="s">
        <v>680</v>
      </c>
      <c r="H116" s="688" t="s">
        <v>680</v>
      </c>
      <c r="I116" s="689" t="s">
        <v>680</v>
      </c>
      <c r="J116" s="687" t="s">
        <v>680</v>
      </c>
      <c r="K116" s="688" t="s">
        <v>680</v>
      </c>
      <c r="L116" s="688" t="s">
        <v>680</v>
      </c>
      <c r="M116" s="689" t="s">
        <v>680</v>
      </c>
      <c r="N116" s="687" t="s">
        <v>680</v>
      </c>
      <c r="O116" s="688" t="s">
        <v>680</v>
      </c>
      <c r="P116" s="688" t="s">
        <v>680</v>
      </c>
      <c r="Q116" s="689" t="s">
        <v>680</v>
      </c>
    </row>
    <row r="117" spans="1:17">
      <c r="A117" s="32" t="s">
        <v>242</v>
      </c>
      <c r="B117" s="3096"/>
      <c r="C117" s="690" t="s">
        <v>680</v>
      </c>
      <c r="D117" s="687" t="s">
        <v>680</v>
      </c>
      <c r="E117" s="687" t="s">
        <v>680</v>
      </c>
      <c r="F117" s="687" t="s">
        <v>680</v>
      </c>
      <c r="G117" s="688" t="s">
        <v>680</v>
      </c>
      <c r="H117" s="688" t="s">
        <v>680</v>
      </c>
      <c r="I117" s="689" t="s">
        <v>680</v>
      </c>
      <c r="J117" s="687" t="s">
        <v>680</v>
      </c>
      <c r="K117" s="688" t="s">
        <v>680</v>
      </c>
      <c r="L117" s="688" t="s">
        <v>680</v>
      </c>
      <c r="M117" s="689" t="s">
        <v>680</v>
      </c>
      <c r="N117" s="687" t="s">
        <v>680</v>
      </c>
      <c r="O117" s="688" t="s">
        <v>680</v>
      </c>
      <c r="P117" s="688" t="s">
        <v>680</v>
      </c>
      <c r="Q117" s="689" t="s">
        <v>680</v>
      </c>
    </row>
    <row r="118" spans="1:17">
      <c r="A118" s="33" t="s">
        <v>243</v>
      </c>
      <c r="B118" s="3097"/>
      <c r="C118" s="331" t="s">
        <v>680</v>
      </c>
      <c r="D118" s="35" t="s">
        <v>680</v>
      </c>
      <c r="E118" s="35" t="s">
        <v>680</v>
      </c>
      <c r="F118" s="35" t="s">
        <v>680</v>
      </c>
      <c r="G118" s="36" t="s">
        <v>680</v>
      </c>
      <c r="H118" s="36" t="s">
        <v>680</v>
      </c>
      <c r="I118" s="34" t="s">
        <v>680</v>
      </c>
      <c r="J118" s="35" t="s">
        <v>680</v>
      </c>
      <c r="K118" s="36" t="s">
        <v>680</v>
      </c>
      <c r="L118" s="36" t="s">
        <v>680</v>
      </c>
      <c r="M118" s="34" t="s">
        <v>680</v>
      </c>
      <c r="N118" s="35" t="s">
        <v>680</v>
      </c>
      <c r="O118" s="36" t="s">
        <v>680</v>
      </c>
      <c r="P118" s="36" t="s">
        <v>680</v>
      </c>
      <c r="Q118" s="34" t="s">
        <v>680</v>
      </c>
    </row>
    <row r="119" spans="1:17">
      <c r="A119" s="37" t="s">
        <v>235</v>
      </c>
      <c r="B119" s="3095" t="s">
        <v>257</v>
      </c>
      <c r="C119" s="691" t="s">
        <v>680</v>
      </c>
      <c r="D119" s="687" t="s">
        <v>680</v>
      </c>
      <c r="E119" s="687" t="s">
        <v>680</v>
      </c>
      <c r="F119" s="687" t="s">
        <v>680</v>
      </c>
      <c r="G119" s="688" t="s">
        <v>680</v>
      </c>
      <c r="H119" s="688" t="s">
        <v>680</v>
      </c>
      <c r="I119" s="689" t="s">
        <v>680</v>
      </c>
      <c r="J119" s="687" t="s">
        <v>680</v>
      </c>
      <c r="K119" s="688" t="s">
        <v>680</v>
      </c>
      <c r="L119" s="688" t="s">
        <v>680</v>
      </c>
      <c r="M119" s="689" t="s">
        <v>680</v>
      </c>
      <c r="N119" s="687" t="s">
        <v>680</v>
      </c>
      <c r="O119" s="688" t="s">
        <v>680</v>
      </c>
      <c r="P119" s="688" t="s">
        <v>680</v>
      </c>
      <c r="Q119" s="689" t="s">
        <v>680</v>
      </c>
    </row>
    <row r="120" spans="1:17">
      <c r="A120" s="32" t="s">
        <v>237</v>
      </c>
      <c r="B120" s="3096"/>
      <c r="C120" s="690" t="s">
        <v>680</v>
      </c>
      <c r="D120" s="687" t="s">
        <v>680</v>
      </c>
      <c r="E120" s="687" t="s">
        <v>680</v>
      </c>
      <c r="F120" s="687" t="s">
        <v>680</v>
      </c>
      <c r="G120" s="688" t="s">
        <v>680</v>
      </c>
      <c r="H120" s="688" t="s">
        <v>680</v>
      </c>
      <c r="I120" s="689" t="s">
        <v>680</v>
      </c>
      <c r="J120" s="687" t="s">
        <v>680</v>
      </c>
      <c r="K120" s="688" t="s">
        <v>680</v>
      </c>
      <c r="L120" s="688" t="s">
        <v>680</v>
      </c>
      <c r="M120" s="689" t="s">
        <v>680</v>
      </c>
      <c r="N120" s="687" t="s">
        <v>680</v>
      </c>
      <c r="O120" s="688" t="s">
        <v>680</v>
      </c>
      <c r="P120" s="688" t="s">
        <v>680</v>
      </c>
      <c r="Q120" s="689" t="s">
        <v>680</v>
      </c>
    </row>
    <row r="121" spans="1:17">
      <c r="A121" s="32" t="s">
        <v>238</v>
      </c>
      <c r="B121" s="3096"/>
      <c r="C121" s="690" t="s">
        <v>680</v>
      </c>
      <c r="D121" s="687" t="s">
        <v>680</v>
      </c>
      <c r="E121" s="687" t="s">
        <v>680</v>
      </c>
      <c r="F121" s="687" t="s">
        <v>680</v>
      </c>
      <c r="G121" s="688" t="s">
        <v>680</v>
      </c>
      <c r="H121" s="688" t="s">
        <v>680</v>
      </c>
      <c r="I121" s="689" t="s">
        <v>680</v>
      </c>
      <c r="J121" s="687" t="s">
        <v>680</v>
      </c>
      <c r="K121" s="688" t="s">
        <v>680</v>
      </c>
      <c r="L121" s="688" t="s">
        <v>680</v>
      </c>
      <c r="M121" s="689" t="s">
        <v>680</v>
      </c>
      <c r="N121" s="687" t="s">
        <v>680</v>
      </c>
      <c r="O121" s="688" t="s">
        <v>680</v>
      </c>
      <c r="P121" s="688" t="s">
        <v>680</v>
      </c>
      <c r="Q121" s="689" t="s">
        <v>680</v>
      </c>
    </row>
    <row r="122" spans="1:17">
      <c r="A122" s="32" t="s">
        <v>239</v>
      </c>
      <c r="B122" s="3096"/>
      <c r="C122" s="690" t="s">
        <v>680</v>
      </c>
      <c r="D122" s="687" t="s">
        <v>680</v>
      </c>
      <c r="E122" s="687" t="s">
        <v>680</v>
      </c>
      <c r="F122" s="687" t="s">
        <v>680</v>
      </c>
      <c r="G122" s="688" t="s">
        <v>680</v>
      </c>
      <c r="H122" s="688" t="s">
        <v>680</v>
      </c>
      <c r="I122" s="689" t="s">
        <v>680</v>
      </c>
      <c r="J122" s="687" t="s">
        <v>680</v>
      </c>
      <c r="K122" s="688" t="s">
        <v>680</v>
      </c>
      <c r="L122" s="688" t="s">
        <v>680</v>
      </c>
      <c r="M122" s="689" t="s">
        <v>680</v>
      </c>
      <c r="N122" s="687" t="s">
        <v>680</v>
      </c>
      <c r="O122" s="688" t="s">
        <v>680</v>
      </c>
      <c r="P122" s="688" t="s">
        <v>680</v>
      </c>
      <c r="Q122" s="689" t="s">
        <v>680</v>
      </c>
    </row>
    <row r="123" spans="1:17">
      <c r="A123" s="32" t="s">
        <v>240</v>
      </c>
      <c r="B123" s="3096"/>
      <c r="C123" s="690" t="s">
        <v>680</v>
      </c>
      <c r="D123" s="687" t="s">
        <v>680</v>
      </c>
      <c r="E123" s="687" t="s">
        <v>680</v>
      </c>
      <c r="F123" s="687" t="s">
        <v>680</v>
      </c>
      <c r="G123" s="688" t="s">
        <v>680</v>
      </c>
      <c r="H123" s="688" t="s">
        <v>680</v>
      </c>
      <c r="I123" s="689" t="s">
        <v>680</v>
      </c>
      <c r="J123" s="687" t="s">
        <v>680</v>
      </c>
      <c r="K123" s="688" t="s">
        <v>680</v>
      </c>
      <c r="L123" s="688" t="s">
        <v>680</v>
      </c>
      <c r="M123" s="689" t="s">
        <v>680</v>
      </c>
      <c r="N123" s="687" t="s">
        <v>680</v>
      </c>
      <c r="O123" s="688" t="s">
        <v>680</v>
      </c>
      <c r="P123" s="688" t="s">
        <v>680</v>
      </c>
      <c r="Q123" s="689" t="s">
        <v>680</v>
      </c>
    </row>
    <row r="124" spans="1:17">
      <c r="A124" s="32" t="s">
        <v>241</v>
      </c>
      <c r="B124" s="3096"/>
      <c r="C124" s="690" t="s">
        <v>680</v>
      </c>
      <c r="D124" s="687" t="s">
        <v>680</v>
      </c>
      <c r="E124" s="687" t="s">
        <v>680</v>
      </c>
      <c r="F124" s="687" t="s">
        <v>680</v>
      </c>
      <c r="G124" s="688" t="s">
        <v>680</v>
      </c>
      <c r="H124" s="688" t="s">
        <v>680</v>
      </c>
      <c r="I124" s="689" t="s">
        <v>680</v>
      </c>
      <c r="J124" s="687" t="s">
        <v>680</v>
      </c>
      <c r="K124" s="688" t="s">
        <v>680</v>
      </c>
      <c r="L124" s="688" t="s">
        <v>680</v>
      </c>
      <c r="M124" s="689" t="s">
        <v>680</v>
      </c>
      <c r="N124" s="687" t="s">
        <v>680</v>
      </c>
      <c r="O124" s="688" t="s">
        <v>680</v>
      </c>
      <c r="P124" s="688" t="s">
        <v>680</v>
      </c>
      <c r="Q124" s="689" t="s">
        <v>680</v>
      </c>
    </row>
    <row r="125" spans="1:17">
      <c r="A125" s="32" t="s">
        <v>242</v>
      </c>
      <c r="B125" s="3096"/>
      <c r="C125" s="690" t="s">
        <v>680</v>
      </c>
      <c r="D125" s="687" t="s">
        <v>680</v>
      </c>
      <c r="E125" s="687" t="s">
        <v>680</v>
      </c>
      <c r="F125" s="687" t="s">
        <v>680</v>
      </c>
      <c r="G125" s="688" t="s">
        <v>680</v>
      </c>
      <c r="H125" s="688" t="s">
        <v>680</v>
      </c>
      <c r="I125" s="689" t="s">
        <v>680</v>
      </c>
      <c r="J125" s="687" t="s">
        <v>680</v>
      </c>
      <c r="K125" s="688" t="s">
        <v>680</v>
      </c>
      <c r="L125" s="688" t="s">
        <v>680</v>
      </c>
      <c r="M125" s="689" t="s">
        <v>680</v>
      </c>
      <c r="N125" s="687" t="s">
        <v>680</v>
      </c>
      <c r="O125" s="688" t="s">
        <v>680</v>
      </c>
      <c r="P125" s="688" t="s">
        <v>680</v>
      </c>
      <c r="Q125" s="689" t="s">
        <v>680</v>
      </c>
    </row>
    <row r="126" spans="1:17">
      <c r="A126" s="33" t="s">
        <v>243</v>
      </c>
      <c r="B126" s="3097"/>
      <c r="C126" s="331" t="s">
        <v>680</v>
      </c>
      <c r="D126" s="35" t="s">
        <v>680</v>
      </c>
      <c r="E126" s="35" t="s">
        <v>680</v>
      </c>
      <c r="F126" s="35" t="s">
        <v>680</v>
      </c>
      <c r="G126" s="36" t="s">
        <v>680</v>
      </c>
      <c r="H126" s="36" t="s">
        <v>680</v>
      </c>
      <c r="I126" s="34" t="s">
        <v>680</v>
      </c>
      <c r="J126" s="35" t="s">
        <v>680</v>
      </c>
      <c r="K126" s="36" t="s">
        <v>680</v>
      </c>
      <c r="L126" s="36" t="s">
        <v>680</v>
      </c>
      <c r="M126" s="34" t="s">
        <v>680</v>
      </c>
      <c r="N126" s="35" t="s">
        <v>680</v>
      </c>
      <c r="O126" s="36" t="s">
        <v>680</v>
      </c>
      <c r="P126" s="36" t="s">
        <v>680</v>
      </c>
      <c r="Q126" s="34" t="s">
        <v>680</v>
      </c>
    </row>
    <row r="127" spans="1:17">
      <c r="A127" s="37" t="s">
        <v>235</v>
      </c>
      <c r="B127" s="3095" t="s">
        <v>258</v>
      </c>
      <c r="C127" s="691" t="s">
        <v>680</v>
      </c>
      <c r="D127" s="687" t="s">
        <v>680</v>
      </c>
      <c r="E127" s="687" t="s">
        <v>680</v>
      </c>
      <c r="F127" s="687" t="s">
        <v>680</v>
      </c>
      <c r="G127" s="688" t="s">
        <v>680</v>
      </c>
      <c r="H127" s="688" t="s">
        <v>680</v>
      </c>
      <c r="I127" s="689" t="s">
        <v>680</v>
      </c>
      <c r="J127" s="687" t="s">
        <v>680</v>
      </c>
      <c r="K127" s="688" t="s">
        <v>680</v>
      </c>
      <c r="L127" s="688" t="s">
        <v>680</v>
      </c>
      <c r="M127" s="689" t="s">
        <v>680</v>
      </c>
      <c r="N127" s="687" t="s">
        <v>680</v>
      </c>
      <c r="O127" s="688" t="s">
        <v>680</v>
      </c>
      <c r="P127" s="688" t="s">
        <v>680</v>
      </c>
      <c r="Q127" s="689" t="s">
        <v>680</v>
      </c>
    </row>
    <row r="128" spans="1:17">
      <c r="A128" s="32" t="s">
        <v>237</v>
      </c>
      <c r="B128" s="3096"/>
      <c r="C128" s="690" t="s">
        <v>680</v>
      </c>
      <c r="D128" s="687" t="s">
        <v>680</v>
      </c>
      <c r="E128" s="687" t="s">
        <v>680</v>
      </c>
      <c r="F128" s="687" t="s">
        <v>680</v>
      </c>
      <c r="G128" s="688" t="s">
        <v>680</v>
      </c>
      <c r="H128" s="688" t="s">
        <v>680</v>
      </c>
      <c r="I128" s="689" t="s">
        <v>680</v>
      </c>
      <c r="J128" s="687" t="s">
        <v>680</v>
      </c>
      <c r="K128" s="688" t="s">
        <v>680</v>
      </c>
      <c r="L128" s="688" t="s">
        <v>680</v>
      </c>
      <c r="M128" s="689" t="s">
        <v>680</v>
      </c>
      <c r="N128" s="687" t="s">
        <v>680</v>
      </c>
      <c r="O128" s="688" t="s">
        <v>680</v>
      </c>
      <c r="P128" s="688" t="s">
        <v>680</v>
      </c>
      <c r="Q128" s="689" t="s">
        <v>680</v>
      </c>
    </row>
    <row r="129" spans="1:17">
      <c r="A129" s="32" t="s">
        <v>238</v>
      </c>
      <c r="B129" s="3096"/>
      <c r="C129" s="690" t="s">
        <v>680</v>
      </c>
      <c r="D129" s="687" t="s">
        <v>680</v>
      </c>
      <c r="E129" s="687" t="s">
        <v>680</v>
      </c>
      <c r="F129" s="687" t="s">
        <v>680</v>
      </c>
      <c r="G129" s="688" t="s">
        <v>680</v>
      </c>
      <c r="H129" s="688" t="s">
        <v>680</v>
      </c>
      <c r="I129" s="689" t="s">
        <v>680</v>
      </c>
      <c r="J129" s="687" t="s">
        <v>680</v>
      </c>
      <c r="K129" s="688" t="s">
        <v>680</v>
      </c>
      <c r="L129" s="688" t="s">
        <v>680</v>
      </c>
      <c r="M129" s="689" t="s">
        <v>680</v>
      </c>
      <c r="N129" s="687" t="s">
        <v>680</v>
      </c>
      <c r="O129" s="688" t="s">
        <v>680</v>
      </c>
      <c r="P129" s="688" t="s">
        <v>680</v>
      </c>
      <c r="Q129" s="689" t="s">
        <v>680</v>
      </c>
    </row>
    <row r="130" spans="1:17">
      <c r="A130" s="32" t="s">
        <v>239</v>
      </c>
      <c r="B130" s="3096"/>
      <c r="C130" s="690" t="s">
        <v>680</v>
      </c>
      <c r="D130" s="687" t="s">
        <v>680</v>
      </c>
      <c r="E130" s="687" t="s">
        <v>680</v>
      </c>
      <c r="F130" s="687" t="s">
        <v>680</v>
      </c>
      <c r="G130" s="688" t="s">
        <v>680</v>
      </c>
      <c r="H130" s="688" t="s">
        <v>680</v>
      </c>
      <c r="I130" s="689" t="s">
        <v>680</v>
      </c>
      <c r="J130" s="687" t="s">
        <v>680</v>
      </c>
      <c r="K130" s="688" t="s">
        <v>680</v>
      </c>
      <c r="L130" s="688" t="s">
        <v>680</v>
      </c>
      <c r="M130" s="689" t="s">
        <v>680</v>
      </c>
      <c r="N130" s="687" t="s">
        <v>680</v>
      </c>
      <c r="O130" s="688" t="s">
        <v>680</v>
      </c>
      <c r="P130" s="688" t="s">
        <v>680</v>
      </c>
      <c r="Q130" s="689" t="s">
        <v>680</v>
      </c>
    </row>
    <row r="131" spans="1:17">
      <c r="A131" s="32" t="s">
        <v>240</v>
      </c>
      <c r="B131" s="3096"/>
      <c r="C131" s="690" t="s">
        <v>680</v>
      </c>
      <c r="D131" s="687" t="s">
        <v>680</v>
      </c>
      <c r="E131" s="687" t="s">
        <v>680</v>
      </c>
      <c r="F131" s="687" t="s">
        <v>680</v>
      </c>
      <c r="G131" s="688" t="s">
        <v>680</v>
      </c>
      <c r="H131" s="688" t="s">
        <v>680</v>
      </c>
      <c r="I131" s="689" t="s">
        <v>680</v>
      </c>
      <c r="J131" s="687" t="s">
        <v>680</v>
      </c>
      <c r="K131" s="688" t="s">
        <v>680</v>
      </c>
      <c r="L131" s="688" t="s">
        <v>680</v>
      </c>
      <c r="M131" s="689" t="s">
        <v>680</v>
      </c>
      <c r="N131" s="687" t="s">
        <v>680</v>
      </c>
      <c r="O131" s="688" t="s">
        <v>680</v>
      </c>
      <c r="P131" s="688" t="s">
        <v>680</v>
      </c>
      <c r="Q131" s="689" t="s">
        <v>680</v>
      </c>
    </row>
    <row r="132" spans="1:17">
      <c r="A132" s="32" t="s">
        <v>241</v>
      </c>
      <c r="B132" s="3096"/>
      <c r="C132" s="690" t="s">
        <v>680</v>
      </c>
      <c r="D132" s="687" t="s">
        <v>680</v>
      </c>
      <c r="E132" s="687" t="s">
        <v>680</v>
      </c>
      <c r="F132" s="687" t="s">
        <v>680</v>
      </c>
      <c r="G132" s="688" t="s">
        <v>680</v>
      </c>
      <c r="H132" s="688" t="s">
        <v>680</v>
      </c>
      <c r="I132" s="689" t="s">
        <v>680</v>
      </c>
      <c r="J132" s="687" t="s">
        <v>680</v>
      </c>
      <c r="K132" s="688" t="s">
        <v>680</v>
      </c>
      <c r="L132" s="688" t="s">
        <v>680</v>
      </c>
      <c r="M132" s="689" t="s">
        <v>680</v>
      </c>
      <c r="N132" s="687" t="s">
        <v>680</v>
      </c>
      <c r="O132" s="688" t="s">
        <v>680</v>
      </c>
      <c r="P132" s="688" t="s">
        <v>680</v>
      </c>
      <c r="Q132" s="689" t="s">
        <v>680</v>
      </c>
    </row>
    <row r="133" spans="1:17">
      <c r="A133" s="32" t="s">
        <v>242</v>
      </c>
      <c r="B133" s="3096"/>
      <c r="C133" s="690" t="s">
        <v>680</v>
      </c>
      <c r="D133" s="687" t="s">
        <v>680</v>
      </c>
      <c r="E133" s="687" t="s">
        <v>680</v>
      </c>
      <c r="F133" s="687" t="s">
        <v>680</v>
      </c>
      <c r="G133" s="688" t="s">
        <v>680</v>
      </c>
      <c r="H133" s="688" t="s">
        <v>680</v>
      </c>
      <c r="I133" s="689" t="s">
        <v>680</v>
      </c>
      <c r="J133" s="687" t="s">
        <v>680</v>
      </c>
      <c r="K133" s="688" t="s">
        <v>680</v>
      </c>
      <c r="L133" s="688" t="s">
        <v>680</v>
      </c>
      <c r="M133" s="689" t="s">
        <v>680</v>
      </c>
      <c r="N133" s="687" t="s">
        <v>680</v>
      </c>
      <c r="O133" s="688" t="s">
        <v>680</v>
      </c>
      <c r="P133" s="688" t="s">
        <v>680</v>
      </c>
      <c r="Q133" s="689" t="s">
        <v>680</v>
      </c>
    </row>
    <row r="134" spans="1:17">
      <c r="A134" s="33" t="s">
        <v>243</v>
      </c>
      <c r="B134" s="3097"/>
      <c r="C134" s="331" t="s">
        <v>680</v>
      </c>
      <c r="D134" s="35" t="s">
        <v>680</v>
      </c>
      <c r="E134" s="35" t="s">
        <v>680</v>
      </c>
      <c r="F134" s="35" t="s">
        <v>680</v>
      </c>
      <c r="G134" s="36" t="s">
        <v>680</v>
      </c>
      <c r="H134" s="36" t="s">
        <v>680</v>
      </c>
      <c r="I134" s="34" t="s">
        <v>680</v>
      </c>
      <c r="J134" s="35" t="s">
        <v>680</v>
      </c>
      <c r="K134" s="36" t="s">
        <v>680</v>
      </c>
      <c r="L134" s="36" t="s">
        <v>680</v>
      </c>
      <c r="M134" s="34" t="s">
        <v>680</v>
      </c>
      <c r="N134" s="35" t="s">
        <v>680</v>
      </c>
      <c r="O134" s="36" t="s">
        <v>680</v>
      </c>
      <c r="P134" s="36" t="s">
        <v>680</v>
      </c>
      <c r="Q134" s="34" t="s">
        <v>680</v>
      </c>
    </row>
    <row r="135" spans="1:17">
      <c r="A135" s="37" t="s">
        <v>235</v>
      </c>
      <c r="B135" s="3095" t="s">
        <v>259</v>
      </c>
      <c r="C135" s="691" t="s">
        <v>680</v>
      </c>
      <c r="D135" s="687" t="s">
        <v>680</v>
      </c>
      <c r="E135" s="687" t="s">
        <v>680</v>
      </c>
      <c r="F135" s="687" t="s">
        <v>680</v>
      </c>
      <c r="G135" s="688" t="s">
        <v>680</v>
      </c>
      <c r="H135" s="688" t="s">
        <v>680</v>
      </c>
      <c r="I135" s="689" t="s">
        <v>680</v>
      </c>
      <c r="J135" s="687" t="s">
        <v>680</v>
      </c>
      <c r="K135" s="688" t="s">
        <v>680</v>
      </c>
      <c r="L135" s="688" t="s">
        <v>680</v>
      </c>
      <c r="M135" s="689" t="s">
        <v>680</v>
      </c>
      <c r="N135" s="687" t="s">
        <v>680</v>
      </c>
      <c r="O135" s="688" t="s">
        <v>680</v>
      </c>
      <c r="P135" s="688" t="s">
        <v>680</v>
      </c>
      <c r="Q135" s="689" t="s">
        <v>680</v>
      </c>
    </row>
    <row r="136" spans="1:17">
      <c r="A136" s="32" t="s">
        <v>237</v>
      </c>
      <c r="B136" s="3096"/>
      <c r="C136" s="690" t="s">
        <v>680</v>
      </c>
      <c r="D136" s="687" t="s">
        <v>680</v>
      </c>
      <c r="E136" s="687" t="s">
        <v>680</v>
      </c>
      <c r="F136" s="687" t="s">
        <v>680</v>
      </c>
      <c r="G136" s="688" t="s">
        <v>680</v>
      </c>
      <c r="H136" s="688" t="s">
        <v>680</v>
      </c>
      <c r="I136" s="689" t="s">
        <v>680</v>
      </c>
      <c r="J136" s="687" t="s">
        <v>680</v>
      </c>
      <c r="K136" s="688" t="s">
        <v>680</v>
      </c>
      <c r="L136" s="688" t="s">
        <v>680</v>
      </c>
      <c r="M136" s="689" t="s">
        <v>680</v>
      </c>
      <c r="N136" s="687" t="s">
        <v>680</v>
      </c>
      <c r="O136" s="688" t="s">
        <v>680</v>
      </c>
      <c r="P136" s="688" t="s">
        <v>680</v>
      </c>
      <c r="Q136" s="689" t="s">
        <v>680</v>
      </c>
    </row>
    <row r="137" spans="1:17">
      <c r="A137" s="32" t="s">
        <v>238</v>
      </c>
      <c r="B137" s="3096"/>
      <c r="C137" s="690" t="s">
        <v>680</v>
      </c>
      <c r="D137" s="687" t="s">
        <v>680</v>
      </c>
      <c r="E137" s="687" t="s">
        <v>680</v>
      </c>
      <c r="F137" s="687" t="s">
        <v>680</v>
      </c>
      <c r="G137" s="688" t="s">
        <v>680</v>
      </c>
      <c r="H137" s="688" t="s">
        <v>680</v>
      </c>
      <c r="I137" s="689" t="s">
        <v>680</v>
      </c>
      <c r="J137" s="687" t="s">
        <v>680</v>
      </c>
      <c r="K137" s="688" t="s">
        <v>680</v>
      </c>
      <c r="L137" s="688" t="s">
        <v>680</v>
      </c>
      <c r="M137" s="689" t="s">
        <v>680</v>
      </c>
      <c r="N137" s="687" t="s">
        <v>680</v>
      </c>
      <c r="O137" s="688" t="s">
        <v>680</v>
      </c>
      <c r="P137" s="688" t="s">
        <v>680</v>
      </c>
      <c r="Q137" s="689" t="s">
        <v>680</v>
      </c>
    </row>
    <row r="138" spans="1:17">
      <c r="A138" s="32" t="s">
        <v>239</v>
      </c>
      <c r="B138" s="3096"/>
      <c r="C138" s="690" t="s">
        <v>680</v>
      </c>
      <c r="D138" s="687" t="s">
        <v>680</v>
      </c>
      <c r="E138" s="687" t="s">
        <v>680</v>
      </c>
      <c r="F138" s="687" t="s">
        <v>680</v>
      </c>
      <c r="G138" s="688" t="s">
        <v>680</v>
      </c>
      <c r="H138" s="688" t="s">
        <v>680</v>
      </c>
      <c r="I138" s="689" t="s">
        <v>680</v>
      </c>
      <c r="J138" s="687" t="s">
        <v>680</v>
      </c>
      <c r="K138" s="688" t="s">
        <v>680</v>
      </c>
      <c r="L138" s="688" t="s">
        <v>680</v>
      </c>
      <c r="M138" s="689" t="s">
        <v>680</v>
      </c>
      <c r="N138" s="687" t="s">
        <v>680</v>
      </c>
      <c r="O138" s="688" t="s">
        <v>680</v>
      </c>
      <c r="P138" s="688" t="s">
        <v>680</v>
      </c>
      <c r="Q138" s="689" t="s">
        <v>680</v>
      </c>
    </row>
    <row r="139" spans="1:17">
      <c r="A139" s="32" t="s">
        <v>240</v>
      </c>
      <c r="B139" s="3096"/>
      <c r="C139" s="690" t="s">
        <v>680</v>
      </c>
      <c r="D139" s="687" t="s">
        <v>680</v>
      </c>
      <c r="E139" s="687" t="s">
        <v>680</v>
      </c>
      <c r="F139" s="687" t="s">
        <v>680</v>
      </c>
      <c r="G139" s="688" t="s">
        <v>680</v>
      </c>
      <c r="H139" s="688" t="s">
        <v>680</v>
      </c>
      <c r="I139" s="689" t="s">
        <v>680</v>
      </c>
      <c r="J139" s="687" t="s">
        <v>680</v>
      </c>
      <c r="K139" s="688" t="s">
        <v>680</v>
      </c>
      <c r="L139" s="688" t="s">
        <v>680</v>
      </c>
      <c r="M139" s="689" t="s">
        <v>680</v>
      </c>
      <c r="N139" s="687" t="s">
        <v>680</v>
      </c>
      <c r="O139" s="688" t="s">
        <v>680</v>
      </c>
      <c r="P139" s="688" t="s">
        <v>680</v>
      </c>
      <c r="Q139" s="689" t="s">
        <v>680</v>
      </c>
    </row>
    <row r="140" spans="1:17">
      <c r="A140" s="32" t="s">
        <v>241</v>
      </c>
      <c r="B140" s="3096"/>
      <c r="C140" s="690" t="s">
        <v>680</v>
      </c>
      <c r="D140" s="687" t="s">
        <v>680</v>
      </c>
      <c r="E140" s="687" t="s">
        <v>680</v>
      </c>
      <c r="F140" s="687" t="s">
        <v>680</v>
      </c>
      <c r="G140" s="688" t="s">
        <v>680</v>
      </c>
      <c r="H140" s="688" t="s">
        <v>680</v>
      </c>
      <c r="I140" s="689" t="s">
        <v>680</v>
      </c>
      <c r="J140" s="687" t="s">
        <v>680</v>
      </c>
      <c r="K140" s="688" t="s">
        <v>680</v>
      </c>
      <c r="L140" s="688" t="s">
        <v>680</v>
      </c>
      <c r="M140" s="689" t="s">
        <v>680</v>
      </c>
      <c r="N140" s="687" t="s">
        <v>680</v>
      </c>
      <c r="O140" s="688" t="s">
        <v>680</v>
      </c>
      <c r="P140" s="688" t="s">
        <v>680</v>
      </c>
      <c r="Q140" s="689" t="s">
        <v>680</v>
      </c>
    </row>
    <row r="141" spans="1:17">
      <c r="A141" s="32" t="s">
        <v>242</v>
      </c>
      <c r="B141" s="3096"/>
      <c r="C141" s="690" t="s">
        <v>680</v>
      </c>
      <c r="D141" s="687" t="s">
        <v>680</v>
      </c>
      <c r="E141" s="687" t="s">
        <v>680</v>
      </c>
      <c r="F141" s="687" t="s">
        <v>680</v>
      </c>
      <c r="G141" s="688" t="s">
        <v>680</v>
      </c>
      <c r="H141" s="688" t="s">
        <v>680</v>
      </c>
      <c r="I141" s="689" t="s">
        <v>680</v>
      </c>
      <c r="J141" s="687" t="s">
        <v>680</v>
      </c>
      <c r="K141" s="688" t="s">
        <v>680</v>
      </c>
      <c r="L141" s="688" t="s">
        <v>680</v>
      </c>
      <c r="M141" s="689" t="s">
        <v>680</v>
      </c>
      <c r="N141" s="687" t="s">
        <v>680</v>
      </c>
      <c r="O141" s="688" t="s">
        <v>680</v>
      </c>
      <c r="P141" s="688" t="s">
        <v>680</v>
      </c>
      <c r="Q141" s="689" t="s">
        <v>680</v>
      </c>
    </row>
    <row r="142" spans="1:17">
      <c r="A142" s="33" t="s">
        <v>243</v>
      </c>
      <c r="B142" s="3097"/>
      <c r="C142" s="331" t="s">
        <v>680</v>
      </c>
      <c r="D142" s="35" t="s">
        <v>680</v>
      </c>
      <c r="E142" s="35" t="s">
        <v>680</v>
      </c>
      <c r="F142" s="35" t="s">
        <v>680</v>
      </c>
      <c r="G142" s="36" t="s">
        <v>680</v>
      </c>
      <c r="H142" s="36" t="s">
        <v>680</v>
      </c>
      <c r="I142" s="34" t="s">
        <v>680</v>
      </c>
      <c r="J142" s="35" t="s">
        <v>680</v>
      </c>
      <c r="K142" s="36" t="s">
        <v>680</v>
      </c>
      <c r="L142" s="36" t="s">
        <v>680</v>
      </c>
      <c r="M142" s="34" t="s">
        <v>680</v>
      </c>
      <c r="N142" s="35" t="s">
        <v>680</v>
      </c>
      <c r="O142" s="36" t="s">
        <v>680</v>
      </c>
      <c r="P142" s="36" t="s">
        <v>680</v>
      </c>
      <c r="Q142" s="34" t="s">
        <v>680</v>
      </c>
    </row>
    <row r="143" spans="1:17">
      <c r="A143" s="37" t="s">
        <v>235</v>
      </c>
      <c r="B143" s="3095" t="s">
        <v>260</v>
      </c>
      <c r="C143" s="691" t="s">
        <v>680</v>
      </c>
      <c r="D143" s="687" t="s">
        <v>680</v>
      </c>
      <c r="E143" s="687" t="s">
        <v>680</v>
      </c>
      <c r="F143" s="687" t="s">
        <v>680</v>
      </c>
      <c r="G143" s="688" t="s">
        <v>680</v>
      </c>
      <c r="H143" s="688" t="s">
        <v>680</v>
      </c>
      <c r="I143" s="689" t="s">
        <v>680</v>
      </c>
      <c r="J143" s="687" t="s">
        <v>680</v>
      </c>
      <c r="K143" s="688" t="s">
        <v>680</v>
      </c>
      <c r="L143" s="688" t="s">
        <v>680</v>
      </c>
      <c r="M143" s="689" t="s">
        <v>680</v>
      </c>
      <c r="N143" s="687" t="s">
        <v>680</v>
      </c>
      <c r="O143" s="688" t="s">
        <v>680</v>
      </c>
      <c r="P143" s="688" t="s">
        <v>680</v>
      </c>
      <c r="Q143" s="689" t="s">
        <v>680</v>
      </c>
    </row>
    <row r="144" spans="1:17">
      <c r="A144" s="32" t="s">
        <v>237</v>
      </c>
      <c r="B144" s="3096"/>
      <c r="C144" s="690" t="s">
        <v>680</v>
      </c>
      <c r="D144" s="687" t="s">
        <v>680</v>
      </c>
      <c r="E144" s="687" t="s">
        <v>680</v>
      </c>
      <c r="F144" s="687" t="s">
        <v>680</v>
      </c>
      <c r="G144" s="688" t="s">
        <v>680</v>
      </c>
      <c r="H144" s="688" t="s">
        <v>680</v>
      </c>
      <c r="I144" s="689" t="s">
        <v>680</v>
      </c>
      <c r="J144" s="687" t="s">
        <v>680</v>
      </c>
      <c r="K144" s="688" t="s">
        <v>680</v>
      </c>
      <c r="L144" s="688" t="s">
        <v>680</v>
      </c>
      <c r="M144" s="689" t="s">
        <v>680</v>
      </c>
      <c r="N144" s="687" t="s">
        <v>680</v>
      </c>
      <c r="O144" s="688" t="s">
        <v>680</v>
      </c>
      <c r="P144" s="688" t="s">
        <v>680</v>
      </c>
      <c r="Q144" s="689" t="s">
        <v>680</v>
      </c>
    </row>
    <row r="145" spans="1:17">
      <c r="A145" s="32" t="s">
        <v>238</v>
      </c>
      <c r="B145" s="3096"/>
      <c r="C145" s="690" t="s">
        <v>680</v>
      </c>
      <c r="D145" s="687" t="s">
        <v>680</v>
      </c>
      <c r="E145" s="687" t="s">
        <v>680</v>
      </c>
      <c r="F145" s="687" t="s">
        <v>680</v>
      </c>
      <c r="G145" s="688" t="s">
        <v>680</v>
      </c>
      <c r="H145" s="688" t="s">
        <v>680</v>
      </c>
      <c r="I145" s="689" t="s">
        <v>680</v>
      </c>
      <c r="J145" s="687" t="s">
        <v>680</v>
      </c>
      <c r="K145" s="688" t="s">
        <v>680</v>
      </c>
      <c r="L145" s="688" t="s">
        <v>680</v>
      </c>
      <c r="M145" s="689" t="s">
        <v>680</v>
      </c>
      <c r="N145" s="687" t="s">
        <v>680</v>
      </c>
      <c r="O145" s="688" t="s">
        <v>680</v>
      </c>
      <c r="P145" s="688" t="s">
        <v>680</v>
      </c>
      <c r="Q145" s="689" t="s">
        <v>680</v>
      </c>
    </row>
    <row r="146" spans="1:17">
      <c r="A146" s="32" t="s">
        <v>239</v>
      </c>
      <c r="B146" s="3096"/>
      <c r="C146" s="690" t="s">
        <v>680</v>
      </c>
      <c r="D146" s="687" t="s">
        <v>680</v>
      </c>
      <c r="E146" s="687" t="s">
        <v>680</v>
      </c>
      <c r="F146" s="687" t="s">
        <v>680</v>
      </c>
      <c r="G146" s="688" t="s">
        <v>680</v>
      </c>
      <c r="H146" s="688" t="s">
        <v>680</v>
      </c>
      <c r="I146" s="689" t="s">
        <v>680</v>
      </c>
      <c r="J146" s="687" t="s">
        <v>680</v>
      </c>
      <c r="K146" s="688" t="s">
        <v>680</v>
      </c>
      <c r="L146" s="688" t="s">
        <v>680</v>
      </c>
      <c r="M146" s="689" t="s">
        <v>680</v>
      </c>
      <c r="N146" s="687" t="s">
        <v>680</v>
      </c>
      <c r="O146" s="688" t="s">
        <v>680</v>
      </c>
      <c r="P146" s="688" t="s">
        <v>680</v>
      </c>
      <c r="Q146" s="689" t="s">
        <v>680</v>
      </c>
    </row>
    <row r="147" spans="1:17">
      <c r="A147" s="32" t="s">
        <v>240</v>
      </c>
      <c r="B147" s="3096"/>
      <c r="C147" s="690" t="s">
        <v>680</v>
      </c>
      <c r="D147" s="687" t="s">
        <v>680</v>
      </c>
      <c r="E147" s="687" t="s">
        <v>680</v>
      </c>
      <c r="F147" s="687" t="s">
        <v>680</v>
      </c>
      <c r="G147" s="688" t="s">
        <v>680</v>
      </c>
      <c r="H147" s="688" t="s">
        <v>680</v>
      </c>
      <c r="I147" s="689" t="s">
        <v>680</v>
      </c>
      <c r="J147" s="687" t="s">
        <v>680</v>
      </c>
      <c r="K147" s="688" t="s">
        <v>680</v>
      </c>
      <c r="L147" s="688" t="s">
        <v>680</v>
      </c>
      <c r="M147" s="689" t="s">
        <v>680</v>
      </c>
      <c r="N147" s="687" t="s">
        <v>680</v>
      </c>
      <c r="O147" s="688" t="s">
        <v>680</v>
      </c>
      <c r="P147" s="688" t="s">
        <v>680</v>
      </c>
      <c r="Q147" s="689" t="s">
        <v>680</v>
      </c>
    </row>
    <row r="148" spans="1:17">
      <c r="A148" s="32" t="s">
        <v>241</v>
      </c>
      <c r="B148" s="3096"/>
      <c r="C148" s="690" t="s">
        <v>680</v>
      </c>
      <c r="D148" s="687" t="s">
        <v>680</v>
      </c>
      <c r="E148" s="687" t="s">
        <v>680</v>
      </c>
      <c r="F148" s="687" t="s">
        <v>680</v>
      </c>
      <c r="G148" s="688" t="s">
        <v>680</v>
      </c>
      <c r="H148" s="688" t="s">
        <v>680</v>
      </c>
      <c r="I148" s="689" t="s">
        <v>680</v>
      </c>
      <c r="J148" s="687" t="s">
        <v>680</v>
      </c>
      <c r="K148" s="688" t="s">
        <v>680</v>
      </c>
      <c r="L148" s="688" t="s">
        <v>680</v>
      </c>
      <c r="M148" s="689" t="s">
        <v>680</v>
      </c>
      <c r="N148" s="687" t="s">
        <v>680</v>
      </c>
      <c r="O148" s="688" t="s">
        <v>680</v>
      </c>
      <c r="P148" s="688" t="s">
        <v>680</v>
      </c>
      <c r="Q148" s="689" t="s">
        <v>680</v>
      </c>
    </row>
    <row r="149" spans="1:17">
      <c r="A149" s="32" t="s">
        <v>242</v>
      </c>
      <c r="B149" s="3096"/>
      <c r="C149" s="690" t="s">
        <v>680</v>
      </c>
      <c r="D149" s="687" t="s">
        <v>680</v>
      </c>
      <c r="E149" s="687" t="s">
        <v>680</v>
      </c>
      <c r="F149" s="687" t="s">
        <v>680</v>
      </c>
      <c r="G149" s="688" t="s">
        <v>680</v>
      </c>
      <c r="H149" s="688" t="s">
        <v>680</v>
      </c>
      <c r="I149" s="689" t="s">
        <v>680</v>
      </c>
      <c r="J149" s="687" t="s">
        <v>680</v>
      </c>
      <c r="K149" s="688" t="s">
        <v>680</v>
      </c>
      <c r="L149" s="688" t="s">
        <v>680</v>
      </c>
      <c r="M149" s="689" t="s">
        <v>680</v>
      </c>
      <c r="N149" s="687" t="s">
        <v>680</v>
      </c>
      <c r="O149" s="688" t="s">
        <v>680</v>
      </c>
      <c r="P149" s="688" t="s">
        <v>680</v>
      </c>
      <c r="Q149" s="689" t="s">
        <v>680</v>
      </c>
    </row>
    <row r="150" spans="1:17">
      <c r="A150" s="33" t="s">
        <v>243</v>
      </c>
      <c r="B150" s="3097"/>
      <c r="C150" s="331" t="s">
        <v>680</v>
      </c>
      <c r="D150" s="35" t="s">
        <v>680</v>
      </c>
      <c r="E150" s="35" t="s">
        <v>680</v>
      </c>
      <c r="F150" s="35" t="s">
        <v>680</v>
      </c>
      <c r="G150" s="36" t="s">
        <v>680</v>
      </c>
      <c r="H150" s="36" t="s">
        <v>680</v>
      </c>
      <c r="I150" s="34" t="s">
        <v>680</v>
      </c>
      <c r="J150" s="35" t="s">
        <v>680</v>
      </c>
      <c r="K150" s="36" t="s">
        <v>680</v>
      </c>
      <c r="L150" s="36" t="s">
        <v>680</v>
      </c>
      <c r="M150" s="34" t="s">
        <v>680</v>
      </c>
      <c r="N150" s="35" t="s">
        <v>680</v>
      </c>
      <c r="O150" s="36" t="s">
        <v>680</v>
      </c>
      <c r="P150" s="36" t="s">
        <v>680</v>
      </c>
      <c r="Q150" s="34" t="s">
        <v>680</v>
      </c>
    </row>
    <row r="151" spans="1:17">
      <c r="A151" s="37" t="s">
        <v>235</v>
      </c>
      <c r="B151" s="3095" t="s">
        <v>261</v>
      </c>
      <c r="C151" s="691" t="s">
        <v>680</v>
      </c>
      <c r="D151" s="687" t="s">
        <v>680</v>
      </c>
      <c r="E151" s="687" t="s">
        <v>680</v>
      </c>
      <c r="F151" s="687" t="s">
        <v>680</v>
      </c>
      <c r="G151" s="688" t="s">
        <v>680</v>
      </c>
      <c r="H151" s="688" t="s">
        <v>680</v>
      </c>
      <c r="I151" s="689" t="s">
        <v>680</v>
      </c>
      <c r="J151" s="687" t="s">
        <v>680</v>
      </c>
      <c r="K151" s="688" t="s">
        <v>680</v>
      </c>
      <c r="L151" s="688" t="s">
        <v>680</v>
      </c>
      <c r="M151" s="689" t="s">
        <v>680</v>
      </c>
      <c r="N151" s="687" t="s">
        <v>680</v>
      </c>
      <c r="O151" s="688" t="s">
        <v>680</v>
      </c>
      <c r="P151" s="688" t="s">
        <v>680</v>
      </c>
      <c r="Q151" s="689" t="s">
        <v>680</v>
      </c>
    </row>
    <row r="152" spans="1:17">
      <c r="A152" s="32" t="s">
        <v>237</v>
      </c>
      <c r="B152" s="3096"/>
      <c r="C152" s="690" t="s">
        <v>680</v>
      </c>
      <c r="D152" s="687" t="s">
        <v>680</v>
      </c>
      <c r="E152" s="687" t="s">
        <v>680</v>
      </c>
      <c r="F152" s="687" t="s">
        <v>680</v>
      </c>
      <c r="G152" s="688" t="s">
        <v>680</v>
      </c>
      <c r="H152" s="688" t="s">
        <v>680</v>
      </c>
      <c r="I152" s="689" t="s">
        <v>680</v>
      </c>
      <c r="J152" s="687" t="s">
        <v>680</v>
      </c>
      <c r="K152" s="688" t="s">
        <v>680</v>
      </c>
      <c r="L152" s="688" t="s">
        <v>680</v>
      </c>
      <c r="M152" s="689" t="s">
        <v>680</v>
      </c>
      <c r="N152" s="687" t="s">
        <v>680</v>
      </c>
      <c r="O152" s="688" t="s">
        <v>680</v>
      </c>
      <c r="P152" s="688" t="s">
        <v>680</v>
      </c>
      <c r="Q152" s="689" t="s">
        <v>680</v>
      </c>
    </row>
    <row r="153" spans="1:17">
      <c r="A153" s="32" t="s">
        <v>238</v>
      </c>
      <c r="B153" s="3096"/>
      <c r="C153" s="690" t="s">
        <v>680</v>
      </c>
      <c r="D153" s="687" t="s">
        <v>680</v>
      </c>
      <c r="E153" s="687" t="s">
        <v>680</v>
      </c>
      <c r="F153" s="687" t="s">
        <v>680</v>
      </c>
      <c r="G153" s="688" t="s">
        <v>680</v>
      </c>
      <c r="H153" s="688" t="s">
        <v>680</v>
      </c>
      <c r="I153" s="689" t="s">
        <v>680</v>
      </c>
      <c r="J153" s="687" t="s">
        <v>680</v>
      </c>
      <c r="K153" s="688" t="s">
        <v>680</v>
      </c>
      <c r="L153" s="688" t="s">
        <v>680</v>
      </c>
      <c r="M153" s="689" t="s">
        <v>680</v>
      </c>
      <c r="N153" s="687" t="s">
        <v>680</v>
      </c>
      <c r="O153" s="688" t="s">
        <v>680</v>
      </c>
      <c r="P153" s="688" t="s">
        <v>680</v>
      </c>
      <c r="Q153" s="689" t="s">
        <v>680</v>
      </c>
    </row>
    <row r="154" spans="1:17">
      <c r="A154" s="32" t="s">
        <v>239</v>
      </c>
      <c r="B154" s="3096"/>
      <c r="C154" s="690" t="s">
        <v>680</v>
      </c>
      <c r="D154" s="687" t="s">
        <v>680</v>
      </c>
      <c r="E154" s="687" t="s">
        <v>680</v>
      </c>
      <c r="F154" s="687" t="s">
        <v>680</v>
      </c>
      <c r="G154" s="688" t="s">
        <v>680</v>
      </c>
      <c r="H154" s="688" t="s">
        <v>680</v>
      </c>
      <c r="I154" s="689" t="s">
        <v>680</v>
      </c>
      <c r="J154" s="687" t="s">
        <v>680</v>
      </c>
      <c r="K154" s="688" t="s">
        <v>680</v>
      </c>
      <c r="L154" s="688" t="s">
        <v>680</v>
      </c>
      <c r="M154" s="689" t="s">
        <v>680</v>
      </c>
      <c r="N154" s="687" t="s">
        <v>680</v>
      </c>
      <c r="O154" s="688" t="s">
        <v>680</v>
      </c>
      <c r="P154" s="688" t="s">
        <v>680</v>
      </c>
      <c r="Q154" s="689" t="s">
        <v>680</v>
      </c>
    </row>
    <row r="155" spans="1:17">
      <c r="A155" s="32" t="s">
        <v>240</v>
      </c>
      <c r="B155" s="3096"/>
      <c r="C155" s="690" t="s">
        <v>680</v>
      </c>
      <c r="D155" s="687" t="s">
        <v>680</v>
      </c>
      <c r="E155" s="687" t="s">
        <v>680</v>
      </c>
      <c r="F155" s="687" t="s">
        <v>680</v>
      </c>
      <c r="G155" s="688" t="s">
        <v>680</v>
      </c>
      <c r="H155" s="688" t="s">
        <v>680</v>
      </c>
      <c r="I155" s="689" t="s">
        <v>680</v>
      </c>
      <c r="J155" s="687" t="s">
        <v>680</v>
      </c>
      <c r="K155" s="688" t="s">
        <v>680</v>
      </c>
      <c r="L155" s="688" t="s">
        <v>680</v>
      </c>
      <c r="M155" s="689" t="s">
        <v>680</v>
      </c>
      <c r="N155" s="687" t="s">
        <v>680</v>
      </c>
      <c r="O155" s="688" t="s">
        <v>680</v>
      </c>
      <c r="P155" s="688" t="s">
        <v>680</v>
      </c>
      <c r="Q155" s="689" t="s">
        <v>680</v>
      </c>
    </row>
    <row r="156" spans="1:17">
      <c r="A156" s="32" t="s">
        <v>241</v>
      </c>
      <c r="B156" s="3096"/>
      <c r="C156" s="690" t="s">
        <v>680</v>
      </c>
      <c r="D156" s="687" t="s">
        <v>680</v>
      </c>
      <c r="E156" s="687" t="s">
        <v>680</v>
      </c>
      <c r="F156" s="687" t="s">
        <v>680</v>
      </c>
      <c r="G156" s="688" t="s">
        <v>680</v>
      </c>
      <c r="H156" s="688" t="s">
        <v>680</v>
      </c>
      <c r="I156" s="689" t="s">
        <v>680</v>
      </c>
      <c r="J156" s="687" t="s">
        <v>680</v>
      </c>
      <c r="K156" s="688" t="s">
        <v>680</v>
      </c>
      <c r="L156" s="688" t="s">
        <v>680</v>
      </c>
      <c r="M156" s="689" t="s">
        <v>680</v>
      </c>
      <c r="N156" s="687" t="s">
        <v>680</v>
      </c>
      <c r="O156" s="688" t="s">
        <v>680</v>
      </c>
      <c r="P156" s="688" t="s">
        <v>680</v>
      </c>
      <c r="Q156" s="689" t="s">
        <v>680</v>
      </c>
    </row>
    <row r="157" spans="1:17">
      <c r="A157" s="32" t="s">
        <v>242</v>
      </c>
      <c r="B157" s="3096"/>
      <c r="C157" s="690" t="s">
        <v>680</v>
      </c>
      <c r="D157" s="687" t="s">
        <v>680</v>
      </c>
      <c r="E157" s="687" t="s">
        <v>680</v>
      </c>
      <c r="F157" s="687" t="s">
        <v>680</v>
      </c>
      <c r="G157" s="688" t="s">
        <v>680</v>
      </c>
      <c r="H157" s="688" t="s">
        <v>680</v>
      </c>
      <c r="I157" s="689" t="s">
        <v>680</v>
      </c>
      <c r="J157" s="687" t="s">
        <v>680</v>
      </c>
      <c r="K157" s="688" t="s">
        <v>680</v>
      </c>
      <c r="L157" s="688" t="s">
        <v>680</v>
      </c>
      <c r="M157" s="689" t="s">
        <v>680</v>
      </c>
      <c r="N157" s="687" t="s">
        <v>680</v>
      </c>
      <c r="O157" s="688" t="s">
        <v>680</v>
      </c>
      <c r="P157" s="688" t="s">
        <v>680</v>
      </c>
      <c r="Q157" s="689" t="s">
        <v>680</v>
      </c>
    </row>
    <row r="158" spans="1:17">
      <c r="A158" s="33" t="s">
        <v>243</v>
      </c>
      <c r="B158" s="3097"/>
      <c r="C158" s="331" t="s">
        <v>680</v>
      </c>
      <c r="D158" s="35" t="s">
        <v>680</v>
      </c>
      <c r="E158" s="35" t="s">
        <v>680</v>
      </c>
      <c r="F158" s="35" t="s">
        <v>680</v>
      </c>
      <c r="G158" s="36" t="s">
        <v>680</v>
      </c>
      <c r="H158" s="36" t="s">
        <v>680</v>
      </c>
      <c r="I158" s="34" t="s">
        <v>680</v>
      </c>
      <c r="J158" s="35" t="s">
        <v>680</v>
      </c>
      <c r="K158" s="36" t="s">
        <v>680</v>
      </c>
      <c r="L158" s="36" t="s">
        <v>680</v>
      </c>
      <c r="M158" s="34" t="s">
        <v>680</v>
      </c>
      <c r="N158" s="35" t="s">
        <v>680</v>
      </c>
      <c r="O158" s="36" t="s">
        <v>680</v>
      </c>
      <c r="P158" s="36" t="s">
        <v>680</v>
      </c>
      <c r="Q158" s="34" t="s">
        <v>680</v>
      </c>
    </row>
    <row r="159" spans="1:17">
      <c r="A159" s="37" t="s">
        <v>235</v>
      </c>
      <c r="B159" s="3095" t="s">
        <v>262</v>
      </c>
      <c r="C159" s="691" t="s">
        <v>680</v>
      </c>
      <c r="D159" s="687" t="s">
        <v>680</v>
      </c>
      <c r="E159" s="687" t="s">
        <v>680</v>
      </c>
      <c r="F159" s="687" t="s">
        <v>680</v>
      </c>
      <c r="G159" s="688" t="s">
        <v>680</v>
      </c>
      <c r="H159" s="688" t="s">
        <v>680</v>
      </c>
      <c r="I159" s="689" t="s">
        <v>680</v>
      </c>
      <c r="J159" s="687" t="s">
        <v>680</v>
      </c>
      <c r="K159" s="688" t="s">
        <v>680</v>
      </c>
      <c r="L159" s="688" t="s">
        <v>680</v>
      </c>
      <c r="M159" s="689" t="s">
        <v>680</v>
      </c>
      <c r="N159" s="687" t="s">
        <v>680</v>
      </c>
      <c r="O159" s="688" t="s">
        <v>680</v>
      </c>
      <c r="P159" s="688" t="s">
        <v>680</v>
      </c>
      <c r="Q159" s="689" t="s">
        <v>680</v>
      </c>
    </row>
    <row r="160" spans="1:17">
      <c r="A160" s="32" t="s">
        <v>237</v>
      </c>
      <c r="B160" s="3096"/>
      <c r="C160" s="690" t="s">
        <v>680</v>
      </c>
      <c r="D160" s="687" t="s">
        <v>680</v>
      </c>
      <c r="E160" s="687" t="s">
        <v>680</v>
      </c>
      <c r="F160" s="687" t="s">
        <v>680</v>
      </c>
      <c r="G160" s="688" t="s">
        <v>680</v>
      </c>
      <c r="H160" s="688" t="s">
        <v>680</v>
      </c>
      <c r="I160" s="689" t="s">
        <v>680</v>
      </c>
      <c r="J160" s="687" t="s">
        <v>680</v>
      </c>
      <c r="K160" s="688" t="s">
        <v>680</v>
      </c>
      <c r="L160" s="688" t="s">
        <v>680</v>
      </c>
      <c r="M160" s="689" t="s">
        <v>680</v>
      </c>
      <c r="N160" s="687" t="s">
        <v>680</v>
      </c>
      <c r="O160" s="688" t="s">
        <v>680</v>
      </c>
      <c r="P160" s="688" t="s">
        <v>680</v>
      </c>
      <c r="Q160" s="689" t="s">
        <v>680</v>
      </c>
    </row>
    <row r="161" spans="1:17">
      <c r="A161" s="32" t="s">
        <v>238</v>
      </c>
      <c r="B161" s="3096"/>
      <c r="C161" s="690" t="s">
        <v>680</v>
      </c>
      <c r="D161" s="687" t="s">
        <v>680</v>
      </c>
      <c r="E161" s="687" t="s">
        <v>680</v>
      </c>
      <c r="F161" s="687" t="s">
        <v>680</v>
      </c>
      <c r="G161" s="688" t="s">
        <v>680</v>
      </c>
      <c r="H161" s="688" t="s">
        <v>680</v>
      </c>
      <c r="I161" s="689" t="s">
        <v>680</v>
      </c>
      <c r="J161" s="687" t="s">
        <v>680</v>
      </c>
      <c r="K161" s="688" t="s">
        <v>680</v>
      </c>
      <c r="L161" s="688" t="s">
        <v>680</v>
      </c>
      <c r="M161" s="689" t="s">
        <v>680</v>
      </c>
      <c r="N161" s="687" t="s">
        <v>680</v>
      </c>
      <c r="O161" s="688" t="s">
        <v>680</v>
      </c>
      <c r="P161" s="688" t="s">
        <v>680</v>
      </c>
      <c r="Q161" s="689" t="s">
        <v>680</v>
      </c>
    </row>
    <row r="162" spans="1:17">
      <c r="A162" s="32" t="s">
        <v>239</v>
      </c>
      <c r="B162" s="3096"/>
      <c r="C162" s="690" t="s">
        <v>680</v>
      </c>
      <c r="D162" s="687" t="s">
        <v>680</v>
      </c>
      <c r="E162" s="687" t="s">
        <v>680</v>
      </c>
      <c r="F162" s="687" t="s">
        <v>680</v>
      </c>
      <c r="G162" s="688" t="s">
        <v>680</v>
      </c>
      <c r="H162" s="688" t="s">
        <v>680</v>
      </c>
      <c r="I162" s="689" t="s">
        <v>680</v>
      </c>
      <c r="J162" s="687" t="s">
        <v>680</v>
      </c>
      <c r="K162" s="688" t="s">
        <v>680</v>
      </c>
      <c r="L162" s="688" t="s">
        <v>680</v>
      </c>
      <c r="M162" s="689" t="s">
        <v>680</v>
      </c>
      <c r="N162" s="687" t="s">
        <v>680</v>
      </c>
      <c r="O162" s="688" t="s">
        <v>680</v>
      </c>
      <c r="P162" s="688" t="s">
        <v>680</v>
      </c>
      <c r="Q162" s="689" t="s">
        <v>680</v>
      </c>
    </row>
    <row r="163" spans="1:17">
      <c r="A163" s="32" t="s">
        <v>240</v>
      </c>
      <c r="B163" s="3096"/>
      <c r="C163" s="690" t="s">
        <v>680</v>
      </c>
      <c r="D163" s="687" t="s">
        <v>680</v>
      </c>
      <c r="E163" s="687" t="s">
        <v>680</v>
      </c>
      <c r="F163" s="687" t="s">
        <v>680</v>
      </c>
      <c r="G163" s="688" t="s">
        <v>680</v>
      </c>
      <c r="H163" s="688" t="s">
        <v>680</v>
      </c>
      <c r="I163" s="689" t="s">
        <v>680</v>
      </c>
      <c r="J163" s="687" t="s">
        <v>680</v>
      </c>
      <c r="K163" s="688" t="s">
        <v>680</v>
      </c>
      <c r="L163" s="688" t="s">
        <v>680</v>
      </c>
      <c r="M163" s="689" t="s">
        <v>680</v>
      </c>
      <c r="N163" s="687" t="s">
        <v>680</v>
      </c>
      <c r="O163" s="688" t="s">
        <v>680</v>
      </c>
      <c r="P163" s="688" t="s">
        <v>680</v>
      </c>
      <c r="Q163" s="689" t="s">
        <v>680</v>
      </c>
    </row>
    <row r="164" spans="1:17">
      <c r="A164" s="32" t="s">
        <v>241</v>
      </c>
      <c r="B164" s="3096"/>
      <c r="C164" s="690" t="s">
        <v>680</v>
      </c>
      <c r="D164" s="687" t="s">
        <v>680</v>
      </c>
      <c r="E164" s="687" t="s">
        <v>680</v>
      </c>
      <c r="F164" s="687" t="s">
        <v>680</v>
      </c>
      <c r="G164" s="688" t="s">
        <v>680</v>
      </c>
      <c r="H164" s="688" t="s">
        <v>680</v>
      </c>
      <c r="I164" s="689" t="s">
        <v>680</v>
      </c>
      <c r="J164" s="687" t="s">
        <v>680</v>
      </c>
      <c r="K164" s="688" t="s">
        <v>680</v>
      </c>
      <c r="L164" s="688" t="s">
        <v>680</v>
      </c>
      <c r="M164" s="689" t="s">
        <v>680</v>
      </c>
      <c r="N164" s="687" t="s">
        <v>680</v>
      </c>
      <c r="O164" s="688" t="s">
        <v>680</v>
      </c>
      <c r="P164" s="688" t="s">
        <v>680</v>
      </c>
      <c r="Q164" s="689" t="s">
        <v>680</v>
      </c>
    </row>
    <row r="165" spans="1:17">
      <c r="A165" s="32" t="s">
        <v>242</v>
      </c>
      <c r="B165" s="3096"/>
      <c r="C165" s="690" t="s">
        <v>680</v>
      </c>
      <c r="D165" s="687" t="s">
        <v>680</v>
      </c>
      <c r="E165" s="687" t="s">
        <v>680</v>
      </c>
      <c r="F165" s="687" t="s">
        <v>680</v>
      </c>
      <c r="G165" s="688" t="s">
        <v>680</v>
      </c>
      <c r="H165" s="688" t="s">
        <v>680</v>
      </c>
      <c r="I165" s="689" t="s">
        <v>680</v>
      </c>
      <c r="J165" s="687" t="s">
        <v>680</v>
      </c>
      <c r="K165" s="688" t="s">
        <v>680</v>
      </c>
      <c r="L165" s="688" t="s">
        <v>680</v>
      </c>
      <c r="M165" s="689" t="s">
        <v>680</v>
      </c>
      <c r="N165" s="687" t="s">
        <v>680</v>
      </c>
      <c r="O165" s="688" t="s">
        <v>680</v>
      </c>
      <c r="P165" s="688" t="s">
        <v>680</v>
      </c>
      <c r="Q165" s="689" t="s">
        <v>680</v>
      </c>
    </row>
    <row r="166" spans="1:17">
      <c r="A166" s="33" t="s">
        <v>243</v>
      </c>
      <c r="B166" s="3097"/>
      <c r="C166" s="331" t="s">
        <v>680</v>
      </c>
      <c r="D166" s="35" t="s">
        <v>680</v>
      </c>
      <c r="E166" s="35" t="s">
        <v>680</v>
      </c>
      <c r="F166" s="35" t="s">
        <v>680</v>
      </c>
      <c r="G166" s="36" t="s">
        <v>680</v>
      </c>
      <c r="H166" s="36" t="s">
        <v>680</v>
      </c>
      <c r="I166" s="34" t="s">
        <v>680</v>
      </c>
      <c r="J166" s="35" t="s">
        <v>680</v>
      </c>
      <c r="K166" s="36" t="s">
        <v>680</v>
      </c>
      <c r="L166" s="36" t="s">
        <v>680</v>
      </c>
      <c r="M166" s="34" t="s">
        <v>680</v>
      </c>
      <c r="N166" s="35" t="s">
        <v>680</v>
      </c>
      <c r="O166" s="36" t="s">
        <v>680</v>
      </c>
      <c r="P166" s="36" t="s">
        <v>680</v>
      </c>
      <c r="Q166" s="34" t="s">
        <v>680</v>
      </c>
    </row>
    <row r="167" spans="1:17">
      <c r="A167" s="37" t="s">
        <v>235</v>
      </c>
      <c r="B167" s="3095" t="s">
        <v>263</v>
      </c>
      <c r="C167" s="691" t="s">
        <v>680</v>
      </c>
      <c r="D167" s="687" t="s">
        <v>680</v>
      </c>
      <c r="E167" s="687" t="s">
        <v>680</v>
      </c>
      <c r="F167" s="687" t="s">
        <v>680</v>
      </c>
      <c r="G167" s="688" t="s">
        <v>680</v>
      </c>
      <c r="H167" s="688" t="s">
        <v>680</v>
      </c>
      <c r="I167" s="689" t="s">
        <v>680</v>
      </c>
      <c r="J167" s="687" t="s">
        <v>680</v>
      </c>
      <c r="K167" s="688" t="s">
        <v>680</v>
      </c>
      <c r="L167" s="688" t="s">
        <v>680</v>
      </c>
      <c r="M167" s="689" t="s">
        <v>680</v>
      </c>
      <c r="N167" s="687" t="s">
        <v>680</v>
      </c>
      <c r="O167" s="688" t="s">
        <v>680</v>
      </c>
      <c r="P167" s="688" t="s">
        <v>680</v>
      </c>
      <c r="Q167" s="689" t="s">
        <v>680</v>
      </c>
    </row>
    <row r="168" spans="1:17">
      <c r="A168" s="32" t="s">
        <v>237</v>
      </c>
      <c r="B168" s="3096"/>
      <c r="C168" s="690" t="s">
        <v>680</v>
      </c>
      <c r="D168" s="687" t="s">
        <v>680</v>
      </c>
      <c r="E168" s="687" t="s">
        <v>680</v>
      </c>
      <c r="F168" s="687" t="s">
        <v>680</v>
      </c>
      <c r="G168" s="688" t="s">
        <v>680</v>
      </c>
      <c r="H168" s="688" t="s">
        <v>680</v>
      </c>
      <c r="I168" s="689" t="s">
        <v>680</v>
      </c>
      <c r="J168" s="687" t="s">
        <v>680</v>
      </c>
      <c r="K168" s="688" t="s">
        <v>680</v>
      </c>
      <c r="L168" s="688" t="s">
        <v>680</v>
      </c>
      <c r="M168" s="689" t="s">
        <v>680</v>
      </c>
      <c r="N168" s="687" t="s">
        <v>680</v>
      </c>
      <c r="O168" s="688" t="s">
        <v>680</v>
      </c>
      <c r="P168" s="688" t="s">
        <v>680</v>
      </c>
      <c r="Q168" s="689" t="s">
        <v>680</v>
      </c>
    </row>
    <row r="169" spans="1:17">
      <c r="A169" s="32" t="s">
        <v>238</v>
      </c>
      <c r="B169" s="3096"/>
      <c r="C169" s="690" t="s">
        <v>680</v>
      </c>
      <c r="D169" s="687" t="s">
        <v>680</v>
      </c>
      <c r="E169" s="687" t="s">
        <v>680</v>
      </c>
      <c r="F169" s="687" t="s">
        <v>680</v>
      </c>
      <c r="G169" s="688" t="s">
        <v>680</v>
      </c>
      <c r="H169" s="688" t="s">
        <v>680</v>
      </c>
      <c r="I169" s="689" t="s">
        <v>680</v>
      </c>
      <c r="J169" s="687" t="s">
        <v>680</v>
      </c>
      <c r="K169" s="688" t="s">
        <v>680</v>
      </c>
      <c r="L169" s="688" t="s">
        <v>680</v>
      </c>
      <c r="M169" s="689" t="s">
        <v>680</v>
      </c>
      <c r="N169" s="687" t="s">
        <v>680</v>
      </c>
      <c r="O169" s="688" t="s">
        <v>680</v>
      </c>
      <c r="P169" s="688" t="s">
        <v>680</v>
      </c>
      <c r="Q169" s="689" t="s">
        <v>680</v>
      </c>
    </row>
    <row r="170" spans="1:17">
      <c r="A170" s="32" t="s">
        <v>239</v>
      </c>
      <c r="B170" s="3096"/>
      <c r="C170" s="690" t="s">
        <v>680</v>
      </c>
      <c r="D170" s="687" t="s">
        <v>680</v>
      </c>
      <c r="E170" s="687" t="s">
        <v>680</v>
      </c>
      <c r="F170" s="687" t="s">
        <v>680</v>
      </c>
      <c r="G170" s="688" t="s">
        <v>680</v>
      </c>
      <c r="H170" s="688" t="s">
        <v>680</v>
      </c>
      <c r="I170" s="689" t="s">
        <v>680</v>
      </c>
      <c r="J170" s="687" t="s">
        <v>680</v>
      </c>
      <c r="K170" s="688" t="s">
        <v>680</v>
      </c>
      <c r="L170" s="688" t="s">
        <v>680</v>
      </c>
      <c r="M170" s="689" t="s">
        <v>680</v>
      </c>
      <c r="N170" s="687" t="s">
        <v>680</v>
      </c>
      <c r="O170" s="688" t="s">
        <v>680</v>
      </c>
      <c r="P170" s="688" t="s">
        <v>680</v>
      </c>
      <c r="Q170" s="689" t="s">
        <v>680</v>
      </c>
    </row>
    <row r="171" spans="1:17">
      <c r="A171" s="32" t="s">
        <v>240</v>
      </c>
      <c r="B171" s="3096"/>
      <c r="C171" s="690" t="s">
        <v>680</v>
      </c>
      <c r="D171" s="687" t="s">
        <v>680</v>
      </c>
      <c r="E171" s="687" t="s">
        <v>680</v>
      </c>
      <c r="F171" s="687" t="s">
        <v>680</v>
      </c>
      <c r="G171" s="688" t="s">
        <v>680</v>
      </c>
      <c r="H171" s="688" t="s">
        <v>680</v>
      </c>
      <c r="I171" s="689" t="s">
        <v>680</v>
      </c>
      <c r="J171" s="687" t="s">
        <v>680</v>
      </c>
      <c r="K171" s="688" t="s">
        <v>680</v>
      </c>
      <c r="L171" s="688" t="s">
        <v>680</v>
      </c>
      <c r="M171" s="689" t="s">
        <v>680</v>
      </c>
      <c r="N171" s="687" t="s">
        <v>680</v>
      </c>
      <c r="O171" s="688" t="s">
        <v>680</v>
      </c>
      <c r="P171" s="688" t="s">
        <v>680</v>
      </c>
      <c r="Q171" s="689" t="s">
        <v>680</v>
      </c>
    </row>
    <row r="172" spans="1:17">
      <c r="A172" s="32" t="s">
        <v>241</v>
      </c>
      <c r="B172" s="3096"/>
      <c r="C172" s="690" t="s">
        <v>680</v>
      </c>
      <c r="D172" s="687" t="s">
        <v>680</v>
      </c>
      <c r="E172" s="687" t="s">
        <v>680</v>
      </c>
      <c r="F172" s="687" t="s">
        <v>680</v>
      </c>
      <c r="G172" s="688" t="s">
        <v>680</v>
      </c>
      <c r="H172" s="688" t="s">
        <v>680</v>
      </c>
      <c r="I172" s="689" t="s">
        <v>680</v>
      </c>
      <c r="J172" s="687" t="s">
        <v>680</v>
      </c>
      <c r="K172" s="688" t="s">
        <v>680</v>
      </c>
      <c r="L172" s="688" t="s">
        <v>680</v>
      </c>
      <c r="M172" s="689" t="s">
        <v>680</v>
      </c>
      <c r="N172" s="687" t="s">
        <v>680</v>
      </c>
      <c r="O172" s="688" t="s">
        <v>680</v>
      </c>
      <c r="P172" s="688" t="s">
        <v>680</v>
      </c>
      <c r="Q172" s="689" t="s">
        <v>680</v>
      </c>
    </row>
    <row r="173" spans="1:17">
      <c r="A173" s="32" t="s">
        <v>242</v>
      </c>
      <c r="B173" s="3096"/>
      <c r="C173" s="690" t="s">
        <v>680</v>
      </c>
      <c r="D173" s="687" t="s">
        <v>680</v>
      </c>
      <c r="E173" s="687" t="s">
        <v>680</v>
      </c>
      <c r="F173" s="687" t="s">
        <v>680</v>
      </c>
      <c r="G173" s="688" t="s">
        <v>680</v>
      </c>
      <c r="H173" s="688" t="s">
        <v>680</v>
      </c>
      <c r="I173" s="689" t="s">
        <v>680</v>
      </c>
      <c r="J173" s="687" t="s">
        <v>680</v>
      </c>
      <c r="K173" s="688" t="s">
        <v>680</v>
      </c>
      <c r="L173" s="688" t="s">
        <v>680</v>
      </c>
      <c r="M173" s="689" t="s">
        <v>680</v>
      </c>
      <c r="N173" s="687" t="s">
        <v>680</v>
      </c>
      <c r="O173" s="688" t="s">
        <v>680</v>
      </c>
      <c r="P173" s="688" t="s">
        <v>680</v>
      </c>
      <c r="Q173" s="689" t="s">
        <v>680</v>
      </c>
    </row>
    <row r="174" spans="1:17">
      <c r="A174" s="33" t="s">
        <v>243</v>
      </c>
      <c r="B174" s="3097"/>
      <c r="C174" s="331" t="s">
        <v>680</v>
      </c>
      <c r="D174" s="35" t="s">
        <v>680</v>
      </c>
      <c r="E174" s="35" t="s">
        <v>680</v>
      </c>
      <c r="F174" s="35" t="s">
        <v>680</v>
      </c>
      <c r="G174" s="36" t="s">
        <v>680</v>
      </c>
      <c r="H174" s="36" t="s">
        <v>680</v>
      </c>
      <c r="I174" s="34" t="s">
        <v>680</v>
      </c>
      <c r="J174" s="35" t="s">
        <v>680</v>
      </c>
      <c r="K174" s="36" t="s">
        <v>680</v>
      </c>
      <c r="L174" s="36" t="s">
        <v>680</v>
      </c>
      <c r="M174" s="34" t="s">
        <v>680</v>
      </c>
      <c r="N174" s="35" t="s">
        <v>680</v>
      </c>
      <c r="O174" s="36" t="s">
        <v>680</v>
      </c>
      <c r="P174" s="36" t="s">
        <v>680</v>
      </c>
      <c r="Q174" s="34" t="s">
        <v>680</v>
      </c>
    </row>
    <row r="175" spans="1:17">
      <c r="A175" s="37" t="s">
        <v>235</v>
      </c>
      <c r="B175" s="3095" t="s">
        <v>264</v>
      </c>
      <c r="C175" s="691" t="s">
        <v>680</v>
      </c>
      <c r="D175" s="687" t="s">
        <v>680</v>
      </c>
      <c r="E175" s="687" t="s">
        <v>680</v>
      </c>
      <c r="F175" s="687" t="s">
        <v>680</v>
      </c>
      <c r="G175" s="688" t="s">
        <v>680</v>
      </c>
      <c r="H175" s="688" t="s">
        <v>680</v>
      </c>
      <c r="I175" s="689" t="s">
        <v>680</v>
      </c>
      <c r="J175" s="687" t="s">
        <v>680</v>
      </c>
      <c r="K175" s="688" t="s">
        <v>680</v>
      </c>
      <c r="L175" s="688" t="s">
        <v>680</v>
      </c>
      <c r="M175" s="689" t="s">
        <v>680</v>
      </c>
      <c r="N175" s="687" t="s">
        <v>680</v>
      </c>
      <c r="O175" s="688" t="s">
        <v>680</v>
      </c>
      <c r="P175" s="688" t="s">
        <v>680</v>
      </c>
      <c r="Q175" s="689" t="s">
        <v>680</v>
      </c>
    </row>
    <row r="176" spans="1:17">
      <c r="A176" s="32" t="s">
        <v>237</v>
      </c>
      <c r="B176" s="3096"/>
      <c r="C176" s="690" t="s">
        <v>680</v>
      </c>
      <c r="D176" s="687" t="s">
        <v>680</v>
      </c>
      <c r="E176" s="687" t="s">
        <v>680</v>
      </c>
      <c r="F176" s="687" t="s">
        <v>680</v>
      </c>
      <c r="G176" s="688" t="s">
        <v>680</v>
      </c>
      <c r="H176" s="688" t="s">
        <v>680</v>
      </c>
      <c r="I176" s="689" t="s">
        <v>680</v>
      </c>
      <c r="J176" s="687" t="s">
        <v>680</v>
      </c>
      <c r="K176" s="688" t="s">
        <v>680</v>
      </c>
      <c r="L176" s="688" t="s">
        <v>680</v>
      </c>
      <c r="M176" s="689" t="s">
        <v>680</v>
      </c>
      <c r="N176" s="687" t="s">
        <v>680</v>
      </c>
      <c r="O176" s="688" t="s">
        <v>680</v>
      </c>
      <c r="P176" s="688" t="s">
        <v>680</v>
      </c>
      <c r="Q176" s="689" t="s">
        <v>680</v>
      </c>
    </row>
    <row r="177" spans="1:17">
      <c r="A177" s="32" t="s">
        <v>238</v>
      </c>
      <c r="B177" s="3096"/>
      <c r="C177" s="690" t="s">
        <v>680</v>
      </c>
      <c r="D177" s="687" t="s">
        <v>680</v>
      </c>
      <c r="E177" s="687" t="s">
        <v>680</v>
      </c>
      <c r="F177" s="687" t="s">
        <v>680</v>
      </c>
      <c r="G177" s="688" t="s">
        <v>680</v>
      </c>
      <c r="H177" s="688" t="s">
        <v>680</v>
      </c>
      <c r="I177" s="689" t="s">
        <v>680</v>
      </c>
      <c r="J177" s="687" t="s">
        <v>680</v>
      </c>
      <c r="K177" s="688" t="s">
        <v>680</v>
      </c>
      <c r="L177" s="688" t="s">
        <v>680</v>
      </c>
      <c r="M177" s="689" t="s">
        <v>680</v>
      </c>
      <c r="N177" s="687" t="s">
        <v>680</v>
      </c>
      <c r="O177" s="688" t="s">
        <v>680</v>
      </c>
      <c r="P177" s="688" t="s">
        <v>680</v>
      </c>
      <c r="Q177" s="689" t="s">
        <v>680</v>
      </c>
    </row>
    <row r="178" spans="1:17">
      <c r="A178" s="32" t="s">
        <v>239</v>
      </c>
      <c r="B178" s="3096"/>
      <c r="C178" s="690" t="s">
        <v>680</v>
      </c>
      <c r="D178" s="687" t="s">
        <v>680</v>
      </c>
      <c r="E178" s="687" t="s">
        <v>680</v>
      </c>
      <c r="F178" s="687" t="s">
        <v>680</v>
      </c>
      <c r="G178" s="688" t="s">
        <v>680</v>
      </c>
      <c r="H178" s="688" t="s">
        <v>680</v>
      </c>
      <c r="I178" s="689" t="s">
        <v>680</v>
      </c>
      <c r="J178" s="687" t="s">
        <v>680</v>
      </c>
      <c r="K178" s="688" t="s">
        <v>680</v>
      </c>
      <c r="L178" s="688" t="s">
        <v>680</v>
      </c>
      <c r="M178" s="689" t="s">
        <v>680</v>
      </c>
      <c r="N178" s="687" t="s">
        <v>680</v>
      </c>
      <c r="O178" s="688" t="s">
        <v>680</v>
      </c>
      <c r="P178" s="688" t="s">
        <v>680</v>
      </c>
      <c r="Q178" s="689" t="s">
        <v>680</v>
      </c>
    </row>
    <row r="179" spans="1:17">
      <c r="A179" s="32" t="s">
        <v>240</v>
      </c>
      <c r="B179" s="3096"/>
      <c r="C179" s="690" t="s">
        <v>680</v>
      </c>
      <c r="D179" s="687" t="s">
        <v>680</v>
      </c>
      <c r="E179" s="687" t="s">
        <v>680</v>
      </c>
      <c r="F179" s="687" t="s">
        <v>680</v>
      </c>
      <c r="G179" s="688" t="s">
        <v>680</v>
      </c>
      <c r="H179" s="688" t="s">
        <v>680</v>
      </c>
      <c r="I179" s="689" t="s">
        <v>680</v>
      </c>
      <c r="J179" s="687" t="s">
        <v>680</v>
      </c>
      <c r="K179" s="688" t="s">
        <v>680</v>
      </c>
      <c r="L179" s="688" t="s">
        <v>680</v>
      </c>
      <c r="M179" s="689" t="s">
        <v>680</v>
      </c>
      <c r="N179" s="687" t="s">
        <v>680</v>
      </c>
      <c r="O179" s="688" t="s">
        <v>680</v>
      </c>
      <c r="P179" s="688" t="s">
        <v>680</v>
      </c>
      <c r="Q179" s="689" t="s">
        <v>680</v>
      </c>
    </row>
    <row r="180" spans="1:17">
      <c r="A180" s="32" t="s">
        <v>241</v>
      </c>
      <c r="B180" s="3096"/>
      <c r="C180" s="690" t="s">
        <v>680</v>
      </c>
      <c r="D180" s="687" t="s">
        <v>680</v>
      </c>
      <c r="E180" s="687" t="s">
        <v>680</v>
      </c>
      <c r="F180" s="687" t="s">
        <v>680</v>
      </c>
      <c r="G180" s="688" t="s">
        <v>680</v>
      </c>
      <c r="H180" s="688" t="s">
        <v>680</v>
      </c>
      <c r="I180" s="689" t="s">
        <v>680</v>
      </c>
      <c r="J180" s="687" t="s">
        <v>680</v>
      </c>
      <c r="K180" s="688" t="s">
        <v>680</v>
      </c>
      <c r="L180" s="688" t="s">
        <v>680</v>
      </c>
      <c r="M180" s="689" t="s">
        <v>680</v>
      </c>
      <c r="N180" s="687" t="s">
        <v>680</v>
      </c>
      <c r="O180" s="688" t="s">
        <v>680</v>
      </c>
      <c r="P180" s="688" t="s">
        <v>680</v>
      </c>
      <c r="Q180" s="689" t="s">
        <v>680</v>
      </c>
    </row>
    <row r="181" spans="1:17">
      <c r="A181" s="32" t="s">
        <v>242</v>
      </c>
      <c r="B181" s="3096"/>
      <c r="C181" s="690" t="s">
        <v>680</v>
      </c>
      <c r="D181" s="687" t="s">
        <v>680</v>
      </c>
      <c r="E181" s="687" t="s">
        <v>680</v>
      </c>
      <c r="F181" s="687" t="s">
        <v>680</v>
      </c>
      <c r="G181" s="688" t="s">
        <v>680</v>
      </c>
      <c r="H181" s="688" t="s">
        <v>680</v>
      </c>
      <c r="I181" s="689" t="s">
        <v>680</v>
      </c>
      <c r="J181" s="687" t="s">
        <v>680</v>
      </c>
      <c r="K181" s="688" t="s">
        <v>680</v>
      </c>
      <c r="L181" s="688" t="s">
        <v>680</v>
      </c>
      <c r="M181" s="689" t="s">
        <v>680</v>
      </c>
      <c r="N181" s="687" t="s">
        <v>680</v>
      </c>
      <c r="O181" s="688" t="s">
        <v>680</v>
      </c>
      <c r="P181" s="688" t="s">
        <v>680</v>
      </c>
      <c r="Q181" s="689" t="s">
        <v>680</v>
      </c>
    </row>
    <row r="182" spans="1:17">
      <c r="A182" s="33" t="s">
        <v>243</v>
      </c>
      <c r="B182" s="3097"/>
      <c r="C182" s="331" t="s">
        <v>680</v>
      </c>
      <c r="D182" s="35" t="s">
        <v>680</v>
      </c>
      <c r="E182" s="35" t="s">
        <v>680</v>
      </c>
      <c r="F182" s="35" t="s">
        <v>680</v>
      </c>
      <c r="G182" s="36" t="s">
        <v>680</v>
      </c>
      <c r="H182" s="36" t="s">
        <v>680</v>
      </c>
      <c r="I182" s="34" t="s">
        <v>680</v>
      </c>
      <c r="J182" s="35" t="s">
        <v>680</v>
      </c>
      <c r="K182" s="36" t="s">
        <v>680</v>
      </c>
      <c r="L182" s="36" t="s">
        <v>680</v>
      </c>
      <c r="M182" s="34" t="s">
        <v>680</v>
      </c>
      <c r="N182" s="35" t="s">
        <v>680</v>
      </c>
      <c r="O182" s="36" t="s">
        <v>680</v>
      </c>
      <c r="P182" s="36" t="s">
        <v>680</v>
      </c>
      <c r="Q182" s="34" t="s">
        <v>680</v>
      </c>
    </row>
    <row r="183" spans="1:17">
      <c r="A183" s="37" t="s">
        <v>235</v>
      </c>
      <c r="B183" s="3095" t="s">
        <v>265</v>
      </c>
      <c r="C183" s="691" t="s">
        <v>680</v>
      </c>
      <c r="D183" s="687" t="s">
        <v>680</v>
      </c>
      <c r="E183" s="687" t="s">
        <v>680</v>
      </c>
      <c r="F183" s="687" t="s">
        <v>680</v>
      </c>
      <c r="G183" s="688" t="s">
        <v>680</v>
      </c>
      <c r="H183" s="688" t="s">
        <v>680</v>
      </c>
      <c r="I183" s="689" t="s">
        <v>680</v>
      </c>
      <c r="J183" s="687" t="s">
        <v>680</v>
      </c>
      <c r="K183" s="688" t="s">
        <v>680</v>
      </c>
      <c r="L183" s="688" t="s">
        <v>680</v>
      </c>
      <c r="M183" s="689" t="s">
        <v>680</v>
      </c>
      <c r="N183" s="687" t="s">
        <v>680</v>
      </c>
      <c r="O183" s="688" t="s">
        <v>680</v>
      </c>
      <c r="P183" s="688" t="s">
        <v>680</v>
      </c>
      <c r="Q183" s="689" t="s">
        <v>680</v>
      </c>
    </row>
    <row r="184" spans="1:17">
      <c r="A184" s="32" t="s">
        <v>237</v>
      </c>
      <c r="B184" s="3096"/>
      <c r="C184" s="690" t="s">
        <v>680</v>
      </c>
      <c r="D184" s="687" t="s">
        <v>680</v>
      </c>
      <c r="E184" s="687" t="s">
        <v>680</v>
      </c>
      <c r="F184" s="687" t="s">
        <v>680</v>
      </c>
      <c r="G184" s="688" t="s">
        <v>680</v>
      </c>
      <c r="H184" s="688" t="s">
        <v>680</v>
      </c>
      <c r="I184" s="689" t="s">
        <v>680</v>
      </c>
      <c r="J184" s="687" t="s">
        <v>680</v>
      </c>
      <c r="K184" s="688" t="s">
        <v>680</v>
      </c>
      <c r="L184" s="688" t="s">
        <v>680</v>
      </c>
      <c r="M184" s="689" t="s">
        <v>680</v>
      </c>
      <c r="N184" s="687" t="s">
        <v>680</v>
      </c>
      <c r="O184" s="688" t="s">
        <v>680</v>
      </c>
      <c r="P184" s="688" t="s">
        <v>680</v>
      </c>
      <c r="Q184" s="689" t="s">
        <v>680</v>
      </c>
    </row>
    <row r="185" spans="1:17">
      <c r="A185" s="32" t="s">
        <v>238</v>
      </c>
      <c r="B185" s="3096"/>
      <c r="C185" s="690" t="s">
        <v>680</v>
      </c>
      <c r="D185" s="687" t="s">
        <v>680</v>
      </c>
      <c r="E185" s="687" t="s">
        <v>680</v>
      </c>
      <c r="F185" s="687" t="s">
        <v>680</v>
      </c>
      <c r="G185" s="688" t="s">
        <v>680</v>
      </c>
      <c r="H185" s="688" t="s">
        <v>680</v>
      </c>
      <c r="I185" s="689" t="s">
        <v>680</v>
      </c>
      <c r="J185" s="687" t="s">
        <v>680</v>
      </c>
      <c r="K185" s="688" t="s">
        <v>680</v>
      </c>
      <c r="L185" s="688" t="s">
        <v>680</v>
      </c>
      <c r="M185" s="689" t="s">
        <v>680</v>
      </c>
      <c r="N185" s="687" t="s">
        <v>680</v>
      </c>
      <c r="O185" s="688" t="s">
        <v>680</v>
      </c>
      <c r="P185" s="688" t="s">
        <v>680</v>
      </c>
      <c r="Q185" s="689" t="s">
        <v>680</v>
      </c>
    </row>
    <row r="186" spans="1:17">
      <c r="A186" s="32" t="s">
        <v>239</v>
      </c>
      <c r="B186" s="3096"/>
      <c r="C186" s="690" t="s">
        <v>680</v>
      </c>
      <c r="D186" s="687" t="s">
        <v>680</v>
      </c>
      <c r="E186" s="687" t="s">
        <v>680</v>
      </c>
      <c r="F186" s="687" t="s">
        <v>680</v>
      </c>
      <c r="G186" s="688" t="s">
        <v>680</v>
      </c>
      <c r="H186" s="688" t="s">
        <v>680</v>
      </c>
      <c r="I186" s="689" t="s">
        <v>680</v>
      </c>
      <c r="J186" s="687" t="s">
        <v>680</v>
      </c>
      <c r="K186" s="688" t="s">
        <v>680</v>
      </c>
      <c r="L186" s="688" t="s">
        <v>680</v>
      </c>
      <c r="M186" s="689" t="s">
        <v>680</v>
      </c>
      <c r="N186" s="687" t="s">
        <v>680</v>
      </c>
      <c r="O186" s="688" t="s">
        <v>680</v>
      </c>
      <c r="P186" s="688" t="s">
        <v>680</v>
      </c>
      <c r="Q186" s="689" t="s">
        <v>680</v>
      </c>
    </row>
    <row r="187" spans="1:17">
      <c r="A187" s="32" t="s">
        <v>240</v>
      </c>
      <c r="B187" s="3096"/>
      <c r="C187" s="690" t="s">
        <v>680</v>
      </c>
      <c r="D187" s="687" t="s">
        <v>680</v>
      </c>
      <c r="E187" s="687" t="s">
        <v>680</v>
      </c>
      <c r="F187" s="687" t="s">
        <v>680</v>
      </c>
      <c r="G187" s="688" t="s">
        <v>680</v>
      </c>
      <c r="H187" s="688" t="s">
        <v>680</v>
      </c>
      <c r="I187" s="689" t="s">
        <v>680</v>
      </c>
      <c r="J187" s="687" t="s">
        <v>680</v>
      </c>
      <c r="K187" s="688" t="s">
        <v>680</v>
      </c>
      <c r="L187" s="688" t="s">
        <v>680</v>
      </c>
      <c r="M187" s="689" t="s">
        <v>680</v>
      </c>
      <c r="N187" s="687" t="s">
        <v>680</v>
      </c>
      <c r="O187" s="688" t="s">
        <v>680</v>
      </c>
      <c r="P187" s="688" t="s">
        <v>680</v>
      </c>
      <c r="Q187" s="689" t="s">
        <v>680</v>
      </c>
    </row>
    <row r="188" spans="1:17">
      <c r="A188" s="32" t="s">
        <v>241</v>
      </c>
      <c r="B188" s="3096"/>
      <c r="C188" s="690" t="s">
        <v>680</v>
      </c>
      <c r="D188" s="687" t="s">
        <v>680</v>
      </c>
      <c r="E188" s="687" t="s">
        <v>680</v>
      </c>
      <c r="F188" s="687" t="s">
        <v>680</v>
      </c>
      <c r="G188" s="688" t="s">
        <v>680</v>
      </c>
      <c r="H188" s="688" t="s">
        <v>680</v>
      </c>
      <c r="I188" s="689" t="s">
        <v>680</v>
      </c>
      <c r="J188" s="687" t="s">
        <v>680</v>
      </c>
      <c r="K188" s="688" t="s">
        <v>680</v>
      </c>
      <c r="L188" s="688" t="s">
        <v>680</v>
      </c>
      <c r="M188" s="689" t="s">
        <v>680</v>
      </c>
      <c r="N188" s="687" t="s">
        <v>680</v>
      </c>
      <c r="O188" s="688" t="s">
        <v>680</v>
      </c>
      <c r="P188" s="688" t="s">
        <v>680</v>
      </c>
      <c r="Q188" s="689" t="s">
        <v>680</v>
      </c>
    </row>
    <row r="189" spans="1:17">
      <c r="A189" s="32" t="s">
        <v>242</v>
      </c>
      <c r="B189" s="3096"/>
      <c r="C189" s="690" t="s">
        <v>680</v>
      </c>
      <c r="D189" s="687" t="s">
        <v>680</v>
      </c>
      <c r="E189" s="687" t="s">
        <v>680</v>
      </c>
      <c r="F189" s="687" t="s">
        <v>680</v>
      </c>
      <c r="G189" s="688" t="s">
        <v>680</v>
      </c>
      <c r="H189" s="688" t="s">
        <v>680</v>
      </c>
      <c r="I189" s="689" t="s">
        <v>680</v>
      </c>
      <c r="J189" s="687" t="s">
        <v>680</v>
      </c>
      <c r="K189" s="688" t="s">
        <v>680</v>
      </c>
      <c r="L189" s="688" t="s">
        <v>680</v>
      </c>
      <c r="M189" s="689" t="s">
        <v>680</v>
      </c>
      <c r="N189" s="687" t="s">
        <v>680</v>
      </c>
      <c r="O189" s="688" t="s">
        <v>680</v>
      </c>
      <c r="P189" s="688" t="s">
        <v>680</v>
      </c>
      <c r="Q189" s="689" t="s">
        <v>680</v>
      </c>
    </row>
    <row r="190" spans="1:17">
      <c r="A190" s="33" t="s">
        <v>243</v>
      </c>
      <c r="B190" s="3097"/>
      <c r="C190" s="331" t="s">
        <v>680</v>
      </c>
      <c r="D190" s="35" t="s">
        <v>680</v>
      </c>
      <c r="E190" s="35" t="s">
        <v>680</v>
      </c>
      <c r="F190" s="35" t="s">
        <v>680</v>
      </c>
      <c r="G190" s="36" t="s">
        <v>680</v>
      </c>
      <c r="H190" s="36" t="s">
        <v>680</v>
      </c>
      <c r="I190" s="34" t="s">
        <v>680</v>
      </c>
      <c r="J190" s="35" t="s">
        <v>680</v>
      </c>
      <c r="K190" s="36" t="s">
        <v>680</v>
      </c>
      <c r="L190" s="36" t="s">
        <v>680</v>
      </c>
      <c r="M190" s="34" t="s">
        <v>680</v>
      </c>
      <c r="N190" s="35" t="s">
        <v>680</v>
      </c>
      <c r="O190" s="36" t="s">
        <v>680</v>
      </c>
      <c r="P190" s="36" t="s">
        <v>680</v>
      </c>
      <c r="Q190" s="34" t="s">
        <v>680</v>
      </c>
    </row>
    <row r="191" spans="1:17">
      <c r="A191" s="37" t="s">
        <v>235</v>
      </c>
      <c r="B191" s="3095" t="s">
        <v>266</v>
      </c>
      <c r="C191" s="691" t="s">
        <v>680</v>
      </c>
      <c r="D191" s="687" t="s">
        <v>680</v>
      </c>
      <c r="E191" s="687" t="s">
        <v>680</v>
      </c>
      <c r="F191" s="687" t="s">
        <v>680</v>
      </c>
      <c r="G191" s="688" t="s">
        <v>680</v>
      </c>
      <c r="H191" s="688" t="s">
        <v>680</v>
      </c>
      <c r="I191" s="689" t="s">
        <v>680</v>
      </c>
      <c r="J191" s="687" t="s">
        <v>680</v>
      </c>
      <c r="K191" s="688" t="s">
        <v>680</v>
      </c>
      <c r="L191" s="688" t="s">
        <v>680</v>
      </c>
      <c r="M191" s="689" t="s">
        <v>680</v>
      </c>
      <c r="N191" s="687" t="s">
        <v>680</v>
      </c>
      <c r="O191" s="688" t="s">
        <v>680</v>
      </c>
      <c r="P191" s="688" t="s">
        <v>680</v>
      </c>
      <c r="Q191" s="689" t="s">
        <v>680</v>
      </c>
    </row>
    <row r="192" spans="1:17">
      <c r="A192" s="32" t="s">
        <v>237</v>
      </c>
      <c r="B192" s="3096"/>
      <c r="C192" s="690" t="s">
        <v>680</v>
      </c>
      <c r="D192" s="687" t="s">
        <v>680</v>
      </c>
      <c r="E192" s="687" t="s">
        <v>680</v>
      </c>
      <c r="F192" s="687" t="s">
        <v>680</v>
      </c>
      <c r="G192" s="688" t="s">
        <v>680</v>
      </c>
      <c r="H192" s="688" t="s">
        <v>680</v>
      </c>
      <c r="I192" s="689" t="s">
        <v>680</v>
      </c>
      <c r="J192" s="687" t="s">
        <v>680</v>
      </c>
      <c r="K192" s="688" t="s">
        <v>680</v>
      </c>
      <c r="L192" s="688" t="s">
        <v>680</v>
      </c>
      <c r="M192" s="689" t="s">
        <v>680</v>
      </c>
      <c r="N192" s="687" t="s">
        <v>680</v>
      </c>
      <c r="O192" s="688" t="s">
        <v>680</v>
      </c>
      <c r="P192" s="688" t="s">
        <v>680</v>
      </c>
      <c r="Q192" s="689" t="s">
        <v>680</v>
      </c>
    </row>
    <row r="193" spans="1:17">
      <c r="A193" s="32" t="s">
        <v>238</v>
      </c>
      <c r="B193" s="3096"/>
      <c r="C193" s="690" t="s">
        <v>680</v>
      </c>
      <c r="D193" s="687" t="s">
        <v>680</v>
      </c>
      <c r="E193" s="687" t="s">
        <v>680</v>
      </c>
      <c r="F193" s="687" t="s">
        <v>680</v>
      </c>
      <c r="G193" s="688" t="s">
        <v>680</v>
      </c>
      <c r="H193" s="688" t="s">
        <v>680</v>
      </c>
      <c r="I193" s="689" t="s">
        <v>680</v>
      </c>
      <c r="J193" s="687" t="s">
        <v>680</v>
      </c>
      <c r="K193" s="688" t="s">
        <v>680</v>
      </c>
      <c r="L193" s="688" t="s">
        <v>680</v>
      </c>
      <c r="M193" s="689" t="s">
        <v>680</v>
      </c>
      <c r="N193" s="687" t="s">
        <v>680</v>
      </c>
      <c r="O193" s="688" t="s">
        <v>680</v>
      </c>
      <c r="P193" s="688" t="s">
        <v>680</v>
      </c>
      <c r="Q193" s="689" t="s">
        <v>680</v>
      </c>
    </row>
    <row r="194" spans="1:17">
      <c r="A194" s="32" t="s">
        <v>239</v>
      </c>
      <c r="B194" s="3096"/>
      <c r="C194" s="690" t="s">
        <v>680</v>
      </c>
      <c r="D194" s="687" t="s">
        <v>680</v>
      </c>
      <c r="E194" s="687" t="s">
        <v>680</v>
      </c>
      <c r="F194" s="687" t="s">
        <v>680</v>
      </c>
      <c r="G194" s="688" t="s">
        <v>680</v>
      </c>
      <c r="H194" s="688" t="s">
        <v>680</v>
      </c>
      <c r="I194" s="689" t="s">
        <v>680</v>
      </c>
      <c r="J194" s="687" t="s">
        <v>680</v>
      </c>
      <c r="K194" s="688" t="s">
        <v>680</v>
      </c>
      <c r="L194" s="688" t="s">
        <v>680</v>
      </c>
      <c r="M194" s="689" t="s">
        <v>680</v>
      </c>
      <c r="N194" s="687" t="s">
        <v>680</v>
      </c>
      <c r="O194" s="688" t="s">
        <v>680</v>
      </c>
      <c r="P194" s="688" t="s">
        <v>680</v>
      </c>
      <c r="Q194" s="689" t="s">
        <v>680</v>
      </c>
    </row>
    <row r="195" spans="1:17">
      <c r="A195" s="32" t="s">
        <v>240</v>
      </c>
      <c r="B195" s="3096"/>
      <c r="C195" s="690" t="s">
        <v>680</v>
      </c>
      <c r="D195" s="687" t="s">
        <v>680</v>
      </c>
      <c r="E195" s="687" t="s">
        <v>680</v>
      </c>
      <c r="F195" s="687" t="s">
        <v>680</v>
      </c>
      <c r="G195" s="688" t="s">
        <v>680</v>
      </c>
      <c r="H195" s="688" t="s">
        <v>680</v>
      </c>
      <c r="I195" s="689" t="s">
        <v>680</v>
      </c>
      <c r="J195" s="687" t="s">
        <v>680</v>
      </c>
      <c r="K195" s="688" t="s">
        <v>680</v>
      </c>
      <c r="L195" s="688" t="s">
        <v>680</v>
      </c>
      <c r="M195" s="689" t="s">
        <v>680</v>
      </c>
      <c r="N195" s="687" t="s">
        <v>680</v>
      </c>
      <c r="O195" s="688" t="s">
        <v>680</v>
      </c>
      <c r="P195" s="688" t="s">
        <v>680</v>
      </c>
      <c r="Q195" s="689" t="s">
        <v>680</v>
      </c>
    </row>
    <row r="196" spans="1:17">
      <c r="A196" s="32" t="s">
        <v>241</v>
      </c>
      <c r="B196" s="3096"/>
      <c r="C196" s="690" t="s">
        <v>680</v>
      </c>
      <c r="D196" s="687" t="s">
        <v>680</v>
      </c>
      <c r="E196" s="687" t="s">
        <v>680</v>
      </c>
      <c r="F196" s="687" t="s">
        <v>680</v>
      </c>
      <c r="G196" s="688" t="s">
        <v>680</v>
      </c>
      <c r="H196" s="688" t="s">
        <v>680</v>
      </c>
      <c r="I196" s="689" t="s">
        <v>680</v>
      </c>
      <c r="J196" s="687" t="s">
        <v>680</v>
      </c>
      <c r="K196" s="688" t="s">
        <v>680</v>
      </c>
      <c r="L196" s="688" t="s">
        <v>680</v>
      </c>
      <c r="M196" s="689" t="s">
        <v>680</v>
      </c>
      <c r="N196" s="687" t="s">
        <v>680</v>
      </c>
      <c r="O196" s="688" t="s">
        <v>680</v>
      </c>
      <c r="P196" s="688" t="s">
        <v>680</v>
      </c>
      <c r="Q196" s="689" t="s">
        <v>680</v>
      </c>
    </row>
    <row r="197" spans="1:17">
      <c r="A197" s="32" t="s">
        <v>242</v>
      </c>
      <c r="B197" s="3096"/>
      <c r="C197" s="690" t="s">
        <v>680</v>
      </c>
      <c r="D197" s="687" t="s">
        <v>680</v>
      </c>
      <c r="E197" s="687" t="s">
        <v>680</v>
      </c>
      <c r="F197" s="687" t="s">
        <v>680</v>
      </c>
      <c r="G197" s="688" t="s">
        <v>680</v>
      </c>
      <c r="H197" s="688" t="s">
        <v>680</v>
      </c>
      <c r="I197" s="689" t="s">
        <v>680</v>
      </c>
      <c r="J197" s="687" t="s">
        <v>680</v>
      </c>
      <c r="K197" s="688" t="s">
        <v>680</v>
      </c>
      <c r="L197" s="688" t="s">
        <v>680</v>
      </c>
      <c r="M197" s="689" t="s">
        <v>680</v>
      </c>
      <c r="N197" s="687" t="s">
        <v>680</v>
      </c>
      <c r="O197" s="688" t="s">
        <v>680</v>
      </c>
      <c r="P197" s="688" t="s">
        <v>680</v>
      </c>
      <c r="Q197" s="689" t="s">
        <v>680</v>
      </c>
    </row>
    <row r="198" spans="1:17">
      <c r="A198" s="33" t="s">
        <v>243</v>
      </c>
      <c r="B198" s="3097"/>
      <c r="C198" s="331" t="s">
        <v>680</v>
      </c>
      <c r="D198" s="35" t="s">
        <v>680</v>
      </c>
      <c r="E198" s="35" t="s">
        <v>680</v>
      </c>
      <c r="F198" s="35" t="s">
        <v>680</v>
      </c>
      <c r="G198" s="36" t="s">
        <v>680</v>
      </c>
      <c r="H198" s="36" t="s">
        <v>680</v>
      </c>
      <c r="I198" s="34" t="s">
        <v>680</v>
      </c>
      <c r="J198" s="35" t="s">
        <v>680</v>
      </c>
      <c r="K198" s="36" t="s">
        <v>680</v>
      </c>
      <c r="L198" s="36" t="s">
        <v>680</v>
      </c>
      <c r="M198" s="34" t="s">
        <v>680</v>
      </c>
      <c r="N198" s="35" t="s">
        <v>680</v>
      </c>
      <c r="O198" s="36" t="s">
        <v>680</v>
      </c>
      <c r="P198" s="36" t="s">
        <v>680</v>
      </c>
      <c r="Q198" s="34" t="s">
        <v>680</v>
      </c>
    </row>
    <row r="199" spans="1:17">
      <c r="A199" s="37" t="s">
        <v>235</v>
      </c>
      <c r="B199" s="3095" t="s">
        <v>267</v>
      </c>
      <c r="C199" s="691" t="s">
        <v>680</v>
      </c>
      <c r="D199" s="687" t="s">
        <v>680</v>
      </c>
      <c r="E199" s="687" t="s">
        <v>680</v>
      </c>
      <c r="F199" s="687" t="s">
        <v>680</v>
      </c>
      <c r="G199" s="688" t="s">
        <v>680</v>
      </c>
      <c r="H199" s="688" t="s">
        <v>680</v>
      </c>
      <c r="I199" s="689" t="s">
        <v>680</v>
      </c>
      <c r="J199" s="687" t="s">
        <v>680</v>
      </c>
      <c r="K199" s="688" t="s">
        <v>680</v>
      </c>
      <c r="L199" s="688" t="s">
        <v>680</v>
      </c>
      <c r="M199" s="689" t="s">
        <v>680</v>
      </c>
      <c r="N199" s="687" t="s">
        <v>680</v>
      </c>
      <c r="O199" s="688" t="s">
        <v>680</v>
      </c>
      <c r="P199" s="688" t="s">
        <v>680</v>
      </c>
      <c r="Q199" s="689" t="s">
        <v>680</v>
      </c>
    </row>
    <row r="200" spans="1:17">
      <c r="A200" s="32" t="s">
        <v>237</v>
      </c>
      <c r="B200" s="3096"/>
      <c r="C200" s="690" t="s">
        <v>680</v>
      </c>
      <c r="D200" s="687" t="s">
        <v>680</v>
      </c>
      <c r="E200" s="687" t="s">
        <v>680</v>
      </c>
      <c r="F200" s="687" t="s">
        <v>680</v>
      </c>
      <c r="G200" s="688" t="s">
        <v>680</v>
      </c>
      <c r="H200" s="688" t="s">
        <v>680</v>
      </c>
      <c r="I200" s="689" t="s">
        <v>680</v>
      </c>
      <c r="J200" s="687" t="s">
        <v>680</v>
      </c>
      <c r="K200" s="688" t="s">
        <v>680</v>
      </c>
      <c r="L200" s="688" t="s">
        <v>680</v>
      </c>
      <c r="M200" s="689" t="s">
        <v>680</v>
      </c>
      <c r="N200" s="687" t="s">
        <v>680</v>
      </c>
      <c r="O200" s="688" t="s">
        <v>680</v>
      </c>
      <c r="P200" s="688" t="s">
        <v>680</v>
      </c>
      <c r="Q200" s="689" t="s">
        <v>680</v>
      </c>
    </row>
    <row r="201" spans="1:17">
      <c r="A201" s="32" t="s">
        <v>238</v>
      </c>
      <c r="B201" s="3096"/>
      <c r="C201" s="690" t="s">
        <v>680</v>
      </c>
      <c r="D201" s="687" t="s">
        <v>680</v>
      </c>
      <c r="E201" s="687" t="s">
        <v>680</v>
      </c>
      <c r="F201" s="687" t="s">
        <v>680</v>
      </c>
      <c r="G201" s="688" t="s">
        <v>680</v>
      </c>
      <c r="H201" s="688" t="s">
        <v>680</v>
      </c>
      <c r="I201" s="689" t="s">
        <v>680</v>
      </c>
      <c r="J201" s="687" t="s">
        <v>680</v>
      </c>
      <c r="K201" s="688" t="s">
        <v>680</v>
      </c>
      <c r="L201" s="688" t="s">
        <v>680</v>
      </c>
      <c r="M201" s="689" t="s">
        <v>680</v>
      </c>
      <c r="N201" s="687" t="s">
        <v>680</v>
      </c>
      <c r="O201" s="688" t="s">
        <v>680</v>
      </c>
      <c r="P201" s="688" t="s">
        <v>680</v>
      </c>
      <c r="Q201" s="689" t="s">
        <v>680</v>
      </c>
    </row>
    <row r="202" spans="1:17">
      <c r="A202" s="32" t="s">
        <v>239</v>
      </c>
      <c r="B202" s="3096"/>
      <c r="C202" s="690" t="s">
        <v>680</v>
      </c>
      <c r="D202" s="687" t="s">
        <v>680</v>
      </c>
      <c r="E202" s="687" t="s">
        <v>680</v>
      </c>
      <c r="F202" s="687" t="s">
        <v>680</v>
      </c>
      <c r="G202" s="688" t="s">
        <v>680</v>
      </c>
      <c r="H202" s="688" t="s">
        <v>680</v>
      </c>
      <c r="I202" s="689" t="s">
        <v>680</v>
      </c>
      <c r="J202" s="687" t="s">
        <v>680</v>
      </c>
      <c r="K202" s="688" t="s">
        <v>680</v>
      </c>
      <c r="L202" s="688" t="s">
        <v>680</v>
      </c>
      <c r="M202" s="689" t="s">
        <v>680</v>
      </c>
      <c r="N202" s="687" t="s">
        <v>680</v>
      </c>
      <c r="O202" s="688" t="s">
        <v>680</v>
      </c>
      <c r="P202" s="688" t="s">
        <v>680</v>
      </c>
      <c r="Q202" s="689" t="s">
        <v>680</v>
      </c>
    </row>
    <row r="203" spans="1:17">
      <c r="A203" s="32" t="s">
        <v>240</v>
      </c>
      <c r="B203" s="3096"/>
      <c r="C203" s="690" t="s">
        <v>680</v>
      </c>
      <c r="D203" s="687" t="s">
        <v>680</v>
      </c>
      <c r="E203" s="687" t="s">
        <v>680</v>
      </c>
      <c r="F203" s="687" t="s">
        <v>680</v>
      </c>
      <c r="G203" s="688" t="s">
        <v>680</v>
      </c>
      <c r="H203" s="688" t="s">
        <v>680</v>
      </c>
      <c r="I203" s="689" t="s">
        <v>680</v>
      </c>
      <c r="J203" s="687" t="s">
        <v>680</v>
      </c>
      <c r="K203" s="688" t="s">
        <v>680</v>
      </c>
      <c r="L203" s="688" t="s">
        <v>680</v>
      </c>
      <c r="M203" s="689" t="s">
        <v>680</v>
      </c>
      <c r="N203" s="687" t="s">
        <v>680</v>
      </c>
      <c r="O203" s="688" t="s">
        <v>680</v>
      </c>
      <c r="P203" s="688" t="s">
        <v>680</v>
      </c>
      <c r="Q203" s="689" t="s">
        <v>680</v>
      </c>
    </row>
    <row r="204" spans="1:17">
      <c r="A204" s="32" t="s">
        <v>241</v>
      </c>
      <c r="B204" s="3096"/>
      <c r="C204" s="690" t="s">
        <v>680</v>
      </c>
      <c r="D204" s="687" t="s">
        <v>680</v>
      </c>
      <c r="E204" s="687" t="s">
        <v>680</v>
      </c>
      <c r="F204" s="687" t="s">
        <v>680</v>
      </c>
      <c r="G204" s="688" t="s">
        <v>680</v>
      </c>
      <c r="H204" s="688" t="s">
        <v>680</v>
      </c>
      <c r="I204" s="689" t="s">
        <v>680</v>
      </c>
      <c r="J204" s="687" t="s">
        <v>680</v>
      </c>
      <c r="K204" s="688" t="s">
        <v>680</v>
      </c>
      <c r="L204" s="688" t="s">
        <v>680</v>
      </c>
      <c r="M204" s="689" t="s">
        <v>680</v>
      </c>
      <c r="N204" s="687" t="s">
        <v>680</v>
      </c>
      <c r="O204" s="688" t="s">
        <v>680</v>
      </c>
      <c r="P204" s="688" t="s">
        <v>680</v>
      </c>
      <c r="Q204" s="689" t="s">
        <v>680</v>
      </c>
    </row>
    <row r="205" spans="1:17">
      <c r="A205" s="32" t="s">
        <v>242</v>
      </c>
      <c r="B205" s="3096"/>
      <c r="C205" s="690" t="s">
        <v>680</v>
      </c>
      <c r="D205" s="687" t="s">
        <v>680</v>
      </c>
      <c r="E205" s="687" t="s">
        <v>680</v>
      </c>
      <c r="F205" s="687" t="s">
        <v>680</v>
      </c>
      <c r="G205" s="688" t="s">
        <v>680</v>
      </c>
      <c r="H205" s="688" t="s">
        <v>680</v>
      </c>
      <c r="I205" s="689" t="s">
        <v>680</v>
      </c>
      <c r="J205" s="687" t="s">
        <v>680</v>
      </c>
      <c r="K205" s="688" t="s">
        <v>680</v>
      </c>
      <c r="L205" s="688" t="s">
        <v>680</v>
      </c>
      <c r="M205" s="689" t="s">
        <v>680</v>
      </c>
      <c r="N205" s="687" t="s">
        <v>680</v>
      </c>
      <c r="O205" s="688" t="s">
        <v>680</v>
      </c>
      <c r="P205" s="688" t="s">
        <v>680</v>
      </c>
      <c r="Q205" s="689" t="s">
        <v>680</v>
      </c>
    </row>
    <row r="206" spans="1:17">
      <c r="A206" s="33" t="s">
        <v>243</v>
      </c>
      <c r="B206" s="3097"/>
      <c r="C206" s="331" t="s">
        <v>680</v>
      </c>
      <c r="D206" s="35" t="s">
        <v>680</v>
      </c>
      <c r="E206" s="35" t="s">
        <v>680</v>
      </c>
      <c r="F206" s="35" t="s">
        <v>680</v>
      </c>
      <c r="G206" s="36" t="s">
        <v>680</v>
      </c>
      <c r="H206" s="36" t="s">
        <v>680</v>
      </c>
      <c r="I206" s="34" t="s">
        <v>680</v>
      </c>
      <c r="J206" s="35" t="s">
        <v>680</v>
      </c>
      <c r="K206" s="36" t="s">
        <v>680</v>
      </c>
      <c r="L206" s="36" t="s">
        <v>680</v>
      </c>
      <c r="M206" s="34" t="s">
        <v>680</v>
      </c>
      <c r="N206" s="35" t="s">
        <v>680</v>
      </c>
      <c r="O206" s="36" t="s">
        <v>680</v>
      </c>
      <c r="P206" s="36" t="s">
        <v>680</v>
      </c>
      <c r="Q206" s="34" t="s">
        <v>680</v>
      </c>
    </row>
    <row r="207" spans="1:17">
      <c r="A207" s="37" t="s">
        <v>235</v>
      </c>
      <c r="B207" s="3095" t="s">
        <v>268</v>
      </c>
      <c r="C207" s="691" t="s">
        <v>680</v>
      </c>
      <c r="D207" s="687" t="s">
        <v>680</v>
      </c>
      <c r="E207" s="687" t="s">
        <v>680</v>
      </c>
      <c r="F207" s="687" t="s">
        <v>680</v>
      </c>
      <c r="G207" s="688" t="s">
        <v>680</v>
      </c>
      <c r="H207" s="688" t="s">
        <v>680</v>
      </c>
      <c r="I207" s="689" t="s">
        <v>680</v>
      </c>
      <c r="J207" s="687" t="s">
        <v>680</v>
      </c>
      <c r="K207" s="688" t="s">
        <v>680</v>
      </c>
      <c r="L207" s="688" t="s">
        <v>680</v>
      </c>
      <c r="M207" s="689" t="s">
        <v>680</v>
      </c>
      <c r="N207" s="687" t="s">
        <v>680</v>
      </c>
      <c r="O207" s="688" t="s">
        <v>680</v>
      </c>
      <c r="P207" s="688" t="s">
        <v>680</v>
      </c>
      <c r="Q207" s="689" t="s">
        <v>680</v>
      </c>
    </row>
    <row r="208" spans="1:17">
      <c r="A208" s="32" t="s">
        <v>237</v>
      </c>
      <c r="B208" s="3096"/>
      <c r="C208" s="690" t="s">
        <v>680</v>
      </c>
      <c r="D208" s="687" t="s">
        <v>680</v>
      </c>
      <c r="E208" s="687" t="s">
        <v>680</v>
      </c>
      <c r="F208" s="687" t="s">
        <v>680</v>
      </c>
      <c r="G208" s="688" t="s">
        <v>680</v>
      </c>
      <c r="H208" s="688" t="s">
        <v>680</v>
      </c>
      <c r="I208" s="689" t="s">
        <v>680</v>
      </c>
      <c r="J208" s="687" t="s">
        <v>680</v>
      </c>
      <c r="K208" s="688" t="s">
        <v>680</v>
      </c>
      <c r="L208" s="688" t="s">
        <v>680</v>
      </c>
      <c r="M208" s="689" t="s">
        <v>680</v>
      </c>
      <c r="N208" s="687" t="s">
        <v>680</v>
      </c>
      <c r="O208" s="688" t="s">
        <v>680</v>
      </c>
      <c r="P208" s="688" t="s">
        <v>680</v>
      </c>
      <c r="Q208" s="689" t="s">
        <v>680</v>
      </c>
    </row>
    <row r="209" spans="1:17">
      <c r="A209" s="32" t="s">
        <v>238</v>
      </c>
      <c r="B209" s="3096"/>
      <c r="C209" s="690" t="s">
        <v>680</v>
      </c>
      <c r="D209" s="687" t="s">
        <v>680</v>
      </c>
      <c r="E209" s="687" t="s">
        <v>680</v>
      </c>
      <c r="F209" s="687" t="s">
        <v>680</v>
      </c>
      <c r="G209" s="688" t="s">
        <v>680</v>
      </c>
      <c r="H209" s="688" t="s">
        <v>680</v>
      </c>
      <c r="I209" s="689" t="s">
        <v>680</v>
      </c>
      <c r="J209" s="687" t="s">
        <v>680</v>
      </c>
      <c r="K209" s="688" t="s">
        <v>680</v>
      </c>
      <c r="L209" s="688" t="s">
        <v>680</v>
      </c>
      <c r="M209" s="689" t="s">
        <v>680</v>
      </c>
      <c r="N209" s="687" t="s">
        <v>680</v>
      </c>
      <c r="O209" s="688" t="s">
        <v>680</v>
      </c>
      <c r="P209" s="688" t="s">
        <v>680</v>
      </c>
      <c r="Q209" s="689" t="s">
        <v>680</v>
      </c>
    </row>
    <row r="210" spans="1:17">
      <c r="A210" s="32" t="s">
        <v>239</v>
      </c>
      <c r="B210" s="3096"/>
      <c r="C210" s="690" t="s">
        <v>680</v>
      </c>
      <c r="D210" s="687" t="s">
        <v>680</v>
      </c>
      <c r="E210" s="687" t="s">
        <v>680</v>
      </c>
      <c r="F210" s="687" t="s">
        <v>680</v>
      </c>
      <c r="G210" s="688" t="s">
        <v>680</v>
      </c>
      <c r="H210" s="688" t="s">
        <v>680</v>
      </c>
      <c r="I210" s="689" t="s">
        <v>680</v>
      </c>
      <c r="J210" s="687" t="s">
        <v>680</v>
      </c>
      <c r="K210" s="688" t="s">
        <v>680</v>
      </c>
      <c r="L210" s="688" t="s">
        <v>680</v>
      </c>
      <c r="M210" s="689" t="s">
        <v>680</v>
      </c>
      <c r="N210" s="687" t="s">
        <v>680</v>
      </c>
      <c r="O210" s="688" t="s">
        <v>680</v>
      </c>
      <c r="P210" s="688" t="s">
        <v>680</v>
      </c>
      <c r="Q210" s="689" t="s">
        <v>680</v>
      </c>
    </row>
    <row r="211" spans="1:17">
      <c r="A211" s="32" t="s">
        <v>240</v>
      </c>
      <c r="B211" s="3096"/>
      <c r="C211" s="690" t="s">
        <v>680</v>
      </c>
      <c r="D211" s="687" t="s">
        <v>680</v>
      </c>
      <c r="E211" s="687" t="s">
        <v>680</v>
      </c>
      <c r="F211" s="687" t="s">
        <v>680</v>
      </c>
      <c r="G211" s="688" t="s">
        <v>680</v>
      </c>
      <c r="H211" s="688" t="s">
        <v>680</v>
      </c>
      <c r="I211" s="689" t="s">
        <v>680</v>
      </c>
      <c r="J211" s="687" t="s">
        <v>680</v>
      </c>
      <c r="K211" s="688" t="s">
        <v>680</v>
      </c>
      <c r="L211" s="688" t="s">
        <v>680</v>
      </c>
      <c r="M211" s="689" t="s">
        <v>680</v>
      </c>
      <c r="N211" s="687" t="s">
        <v>680</v>
      </c>
      <c r="O211" s="688" t="s">
        <v>680</v>
      </c>
      <c r="P211" s="688" t="s">
        <v>680</v>
      </c>
      <c r="Q211" s="689" t="s">
        <v>680</v>
      </c>
    </row>
    <row r="212" spans="1:17">
      <c r="A212" s="32" t="s">
        <v>241</v>
      </c>
      <c r="B212" s="3096"/>
      <c r="C212" s="690" t="s">
        <v>680</v>
      </c>
      <c r="D212" s="687" t="s">
        <v>680</v>
      </c>
      <c r="E212" s="687" t="s">
        <v>680</v>
      </c>
      <c r="F212" s="687" t="s">
        <v>680</v>
      </c>
      <c r="G212" s="688" t="s">
        <v>680</v>
      </c>
      <c r="H212" s="688" t="s">
        <v>680</v>
      </c>
      <c r="I212" s="689" t="s">
        <v>680</v>
      </c>
      <c r="J212" s="687" t="s">
        <v>680</v>
      </c>
      <c r="K212" s="688" t="s">
        <v>680</v>
      </c>
      <c r="L212" s="688" t="s">
        <v>680</v>
      </c>
      <c r="M212" s="689" t="s">
        <v>680</v>
      </c>
      <c r="N212" s="687" t="s">
        <v>680</v>
      </c>
      <c r="O212" s="688" t="s">
        <v>680</v>
      </c>
      <c r="P212" s="688" t="s">
        <v>680</v>
      </c>
      <c r="Q212" s="689" t="s">
        <v>680</v>
      </c>
    </row>
    <row r="213" spans="1:17">
      <c r="A213" s="32" t="s">
        <v>242</v>
      </c>
      <c r="B213" s="3096"/>
      <c r="C213" s="690" t="s">
        <v>680</v>
      </c>
      <c r="D213" s="687" t="s">
        <v>680</v>
      </c>
      <c r="E213" s="687" t="s">
        <v>680</v>
      </c>
      <c r="F213" s="687" t="s">
        <v>680</v>
      </c>
      <c r="G213" s="688" t="s">
        <v>680</v>
      </c>
      <c r="H213" s="688" t="s">
        <v>680</v>
      </c>
      <c r="I213" s="689" t="s">
        <v>680</v>
      </c>
      <c r="J213" s="687" t="s">
        <v>680</v>
      </c>
      <c r="K213" s="688" t="s">
        <v>680</v>
      </c>
      <c r="L213" s="688" t="s">
        <v>680</v>
      </c>
      <c r="M213" s="689" t="s">
        <v>680</v>
      </c>
      <c r="N213" s="687" t="s">
        <v>680</v>
      </c>
      <c r="O213" s="688" t="s">
        <v>680</v>
      </c>
      <c r="P213" s="688" t="s">
        <v>680</v>
      </c>
      <c r="Q213" s="689" t="s">
        <v>680</v>
      </c>
    </row>
    <row r="214" spans="1:17">
      <c r="A214" s="33" t="s">
        <v>243</v>
      </c>
      <c r="B214" s="3097"/>
      <c r="C214" s="331" t="s">
        <v>680</v>
      </c>
      <c r="D214" s="35" t="s">
        <v>680</v>
      </c>
      <c r="E214" s="35" t="s">
        <v>680</v>
      </c>
      <c r="F214" s="35" t="s">
        <v>680</v>
      </c>
      <c r="G214" s="36" t="s">
        <v>680</v>
      </c>
      <c r="H214" s="36" t="s">
        <v>680</v>
      </c>
      <c r="I214" s="34" t="s">
        <v>680</v>
      </c>
      <c r="J214" s="35" t="s">
        <v>680</v>
      </c>
      <c r="K214" s="36" t="s">
        <v>680</v>
      </c>
      <c r="L214" s="36" t="s">
        <v>680</v>
      </c>
      <c r="M214" s="34" t="s">
        <v>680</v>
      </c>
      <c r="N214" s="35" t="s">
        <v>680</v>
      </c>
      <c r="O214" s="36" t="s">
        <v>680</v>
      </c>
      <c r="P214" s="36" t="s">
        <v>680</v>
      </c>
      <c r="Q214" s="34" t="s">
        <v>680</v>
      </c>
    </row>
    <row r="215" spans="1:17">
      <c r="A215" s="37" t="s">
        <v>235</v>
      </c>
      <c r="B215" s="3095" t="s">
        <v>269</v>
      </c>
      <c r="C215" s="691" t="s">
        <v>680</v>
      </c>
      <c r="D215" s="687" t="s">
        <v>680</v>
      </c>
      <c r="E215" s="687" t="s">
        <v>680</v>
      </c>
      <c r="F215" s="687" t="s">
        <v>680</v>
      </c>
      <c r="G215" s="688" t="s">
        <v>680</v>
      </c>
      <c r="H215" s="688" t="s">
        <v>680</v>
      </c>
      <c r="I215" s="689" t="s">
        <v>680</v>
      </c>
      <c r="J215" s="687" t="s">
        <v>680</v>
      </c>
      <c r="K215" s="688" t="s">
        <v>680</v>
      </c>
      <c r="L215" s="688" t="s">
        <v>680</v>
      </c>
      <c r="M215" s="689" t="s">
        <v>680</v>
      </c>
      <c r="N215" s="687" t="s">
        <v>680</v>
      </c>
      <c r="O215" s="688" t="s">
        <v>680</v>
      </c>
      <c r="P215" s="688" t="s">
        <v>680</v>
      </c>
      <c r="Q215" s="689" t="s">
        <v>680</v>
      </c>
    </row>
    <row r="216" spans="1:17">
      <c r="A216" s="32" t="s">
        <v>237</v>
      </c>
      <c r="B216" s="3096"/>
      <c r="C216" s="690" t="s">
        <v>680</v>
      </c>
      <c r="D216" s="687" t="s">
        <v>680</v>
      </c>
      <c r="E216" s="687" t="s">
        <v>680</v>
      </c>
      <c r="F216" s="687" t="s">
        <v>680</v>
      </c>
      <c r="G216" s="688" t="s">
        <v>680</v>
      </c>
      <c r="H216" s="688" t="s">
        <v>680</v>
      </c>
      <c r="I216" s="689" t="s">
        <v>680</v>
      </c>
      <c r="J216" s="687" t="s">
        <v>680</v>
      </c>
      <c r="K216" s="688" t="s">
        <v>680</v>
      </c>
      <c r="L216" s="688" t="s">
        <v>680</v>
      </c>
      <c r="M216" s="689" t="s">
        <v>680</v>
      </c>
      <c r="N216" s="687" t="s">
        <v>680</v>
      </c>
      <c r="O216" s="688" t="s">
        <v>680</v>
      </c>
      <c r="P216" s="688" t="s">
        <v>680</v>
      </c>
      <c r="Q216" s="689" t="s">
        <v>680</v>
      </c>
    </row>
    <row r="217" spans="1:17">
      <c r="A217" s="32" t="s">
        <v>238</v>
      </c>
      <c r="B217" s="3096"/>
      <c r="C217" s="690" t="s">
        <v>680</v>
      </c>
      <c r="D217" s="687" t="s">
        <v>680</v>
      </c>
      <c r="E217" s="687" t="s">
        <v>680</v>
      </c>
      <c r="F217" s="687" t="s">
        <v>680</v>
      </c>
      <c r="G217" s="688" t="s">
        <v>680</v>
      </c>
      <c r="H217" s="688" t="s">
        <v>680</v>
      </c>
      <c r="I217" s="689" t="s">
        <v>680</v>
      </c>
      <c r="J217" s="687" t="s">
        <v>680</v>
      </c>
      <c r="K217" s="688" t="s">
        <v>680</v>
      </c>
      <c r="L217" s="688" t="s">
        <v>680</v>
      </c>
      <c r="M217" s="689" t="s">
        <v>680</v>
      </c>
      <c r="N217" s="687" t="s">
        <v>680</v>
      </c>
      <c r="O217" s="688" t="s">
        <v>680</v>
      </c>
      <c r="P217" s="688" t="s">
        <v>680</v>
      </c>
      <c r="Q217" s="689" t="s">
        <v>680</v>
      </c>
    </row>
    <row r="218" spans="1:17">
      <c r="A218" s="32" t="s">
        <v>239</v>
      </c>
      <c r="B218" s="3096"/>
      <c r="C218" s="690" t="s">
        <v>680</v>
      </c>
      <c r="D218" s="687" t="s">
        <v>680</v>
      </c>
      <c r="E218" s="687" t="s">
        <v>680</v>
      </c>
      <c r="F218" s="687" t="s">
        <v>680</v>
      </c>
      <c r="G218" s="688" t="s">
        <v>680</v>
      </c>
      <c r="H218" s="688" t="s">
        <v>680</v>
      </c>
      <c r="I218" s="689" t="s">
        <v>680</v>
      </c>
      <c r="J218" s="687" t="s">
        <v>680</v>
      </c>
      <c r="K218" s="688" t="s">
        <v>680</v>
      </c>
      <c r="L218" s="688" t="s">
        <v>680</v>
      </c>
      <c r="M218" s="689" t="s">
        <v>680</v>
      </c>
      <c r="N218" s="687" t="s">
        <v>680</v>
      </c>
      <c r="O218" s="688" t="s">
        <v>680</v>
      </c>
      <c r="P218" s="688" t="s">
        <v>680</v>
      </c>
      <c r="Q218" s="689" t="s">
        <v>680</v>
      </c>
    </row>
    <row r="219" spans="1:17">
      <c r="A219" s="32" t="s">
        <v>240</v>
      </c>
      <c r="B219" s="3096"/>
      <c r="C219" s="690" t="s">
        <v>680</v>
      </c>
      <c r="D219" s="687" t="s">
        <v>680</v>
      </c>
      <c r="E219" s="687" t="s">
        <v>680</v>
      </c>
      <c r="F219" s="687" t="s">
        <v>680</v>
      </c>
      <c r="G219" s="688" t="s">
        <v>680</v>
      </c>
      <c r="H219" s="688" t="s">
        <v>680</v>
      </c>
      <c r="I219" s="689" t="s">
        <v>680</v>
      </c>
      <c r="J219" s="687" t="s">
        <v>680</v>
      </c>
      <c r="K219" s="688" t="s">
        <v>680</v>
      </c>
      <c r="L219" s="688" t="s">
        <v>680</v>
      </c>
      <c r="M219" s="689" t="s">
        <v>680</v>
      </c>
      <c r="N219" s="687" t="s">
        <v>680</v>
      </c>
      <c r="O219" s="688" t="s">
        <v>680</v>
      </c>
      <c r="P219" s="688" t="s">
        <v>680</v>
      </c>
      <c r="Q219" s="689" t="s">
        <v>680</v>
      </c>
    </row>
    <row r="220" spans="1:17">
      <c r="A220" s="32" t="s">
        <v>241</v>
      </c>
      <c r="B220" s="3096"/>
      <c r="C220" s="690" t="s">
        <v>680</v>
      </c>
      <c r="D220" s="687" t="s">
        <v>680</v>
      </c>
      <c r="E220" s="687" t="s">
        <v>680</v>
      </c>
      <c r="F220" s="687" t="s">
        <v>680</v>
      </c>
      <c r="G220" s="688" t="s">
        <v>680</v>
      </c>
      <c r="H220" s="688" t="s">
        <v>680</v>
      </c>
      <c r="I220" s="689" t="s">
        <v>680</v>
      </c>
      <c r="J220" s="687" t="s">
        <v>680</v>
      </c>
      <c r="K220" s="688" t="s">
        <v>680</v>
      </c>
      <c r="L220" s="688" t="s">
        <v>680</v>
      </c>
      <c r="M220" s="689" t="s">
        <v>680</v>
      </c>
      <c r="N220" s="687" t="s">
        <v>680</v>
      </c>
      <c r="O220" s="688" t="s">
        <v>680</v>
      </c>
      <c r="P220" s="688" t="s">
        <v>680</v>
      </c>
      <c r="Q220" s="689" t="s">
        <v>680</v>
      </c>
    </row>
    <row r="221" spans="1:17">
      <c r="A221" s="32" t="s">
        <v>242</v>
      </c>
      <c r="B221" s="3096"/>
      <c r="C221" s="690" t="s">
        <v>680</v>
      </c>
      <c r="D221" s="687" t="s">
        <v>680</v>
      </c>
      <c r="E221" s="687" t="s">
        <v>680</v>
      </c>
      <c r="F221" s="687" t="s">
        <v>680</v>
      </c>
      <c r="G221" s="688" t="s">
        <v>680</v>
      </c>
      <c r="H221" s="688" t="s">
        <v>680</v>
      </c>
      <c r="I221" s="689" t="s">
        <v>680</v>
      </c>
      <c r="J221" s="687" t="s">
        <v>680</v>
      </c>
      <c r="K221" s="688" t="s">
        <v>680</v>
      </c>
      <c r="L221" s="688" t="s">
        <v>680</v>
      </c>
      <c r="M221" s="689" t="s">
        <v>680</v>
      </c>
      <c r="N221" s="687" t="s">
        <v>680</v>
      </c>
      <c r="O221" s="688" t="s">
        <v>680</v>
      </c>
      <c r="P221" s="688" t="s">
        <v>680</v>
      </c>
      <c r="Q221" s="689" t="s">
        <v>680</v>
      </c>
    </row>
    <row r="222" spans="1:17">
      <c r="A222" s="33" t="s">
        <v>243</v>
      </c>
      <c r="B222" s="3097"/>
      <c r="C222" s="331" t="s">
        <v>680</v>
      </c>
      <c r="D222" s="35" t="s">
        <v>680</v>
      </c>
      <c r="E222" s="35" t="s">
        <v>680</v>
      </c>
      <c r="F222" s="35" t="s">
        <v>680</v>
      </c>
      <c r="G222" s="36" t="s">
        <v>680</v>
      </c>
      <c r="H222" s="36" t="s">
        <v>680</v>
      </c>
      <c r="I222" s="34" t="s">
        <v>680</v>
      </c>
      <c r="J222" s="35" t="s">
        <v>680</v>
      </c>
      <c r="K222" s="36" t="s">
        <v>680</v>
      </c>
      <c r="L222" s="36" t="s">
        <v>680</v>
      </c>
      <c r="M222" s="34" t="s">
        <v>680</v>
      </c>
      <c r="N222" s="35" t="s">
        <v>680</v>
      </c>
      <c r="O222" s="36" t="s">
        <v>680</v>
      </c>
      <c r="P222" s="36" t="s">
        <v>680</v>
      </c>
      <c r="Q222" s="34" t="s">
        <v>680</v>
      </c>
    </row>
    <row r="223" spans="1:17">
      <c r="A223" s="37" t="s">
        <v>235</v>
      </c>
      <c r="B223" s="3095" t="s">
        <v>270</v>
      </c>
      <c r="C223" s="691" t="s">
        <v>680</v>
      </c>
      <c r="D223" s="687" t="s">
        <v>680</v>
      </c>
      <c r="E223" s="687" t="s">
        <v>680</v>
      </c>
      <c r="F223" s="687" t="s">
        <v>680</v>
      </c>
      <c r="G223" s="688" t="s">
        <v>680</v>
      </c>
      <c r="H223" s="688" t="s">
        <v>680</v>
      </c>
      <c r="I223" s="689" t="s">
        <v>680</v>
      </c>
      <c r="J223" s="687" t="s">
        <v>680</v>
      </c>
      <c r="K223" s="688" t="s">
        <v>680</v>
      </c>
      <c r="L223" s="688" t="s">
        <v>680</v>
      </c>
      <c r="M223" s="689" t="s">
        <v>680</v>
      </c>
      <c r="N223" s="687" t="s">
        <v>680</v>
      </c>
      <c r="O223" s="688" t="s">
        <v>680</v>
      </c>
      <c r="P223" s="688" t="s">
        <v>680</v>
      </c>
      <c r="Q223" s="689" t="s">
        <v>680</v>
      </c>
    </row>
    <row r="224" spans="1:17">
      <c r="A224" s="32" t="s">
        <v>237</v>
      </c>
      <c r="B224" s="3096"/>
      <c r="C224" s="690" t="s">
        <v>680</v>
      </c>
      <c r="D224" s="687" t="s">
        <v>680</v>
      </c>
      <c r="E224" s="687" t="s">
        <v>680</v>
      </c>
      <c r="F224" s="687" t="s">
        <v>680</v>
      </c>
      <c r="G224" s="688" t="s">
        <v>680</v>
      </c>
      <c r="H224" s="688" t="s">
        <v>680</v>
      </c>
      <c r="I224" s="689" t="s">
        <v>680</v>
      </c>
      <c r="J224" s="687" t="s">
        <v>680</v>
      </c>
      <c r="K224" s="688" t="s">
        <v>680</v>
      </c>
      <c r="L224" s="688" t="s">
        <v>680</v>
      </c>
      <c r="M224" s="689" t="s">
        <v>680</v>
      </c>
      <c r="N224" s="687" t="s">
        <v>680</v>
      </c>
      <c r="O224" s="688" t="s">
        <v>680</v>
      </c>
      <c r="P224" s="688" t="s">
        <v>680</v>
      </c>
      <c r="Q224" s="689" t="s">
        <v>680</v>
      </c>
    </row>
    <row r="225" spans="1:17">
      <c r="A225" s="32" t="s">
        <v>238</v>
      </c>
      <c r="B225" s="3096"/>
      <c r="C225" s="690" t="s">
        <v>680</v>
      </c>
      <c r="D225" s="687" t="s">
        <v>680</v>
      </c>
      <c r="E225" s="687" t="s">
        <v>680</v>
      </c>
      <c r="F225" s="687" t="s">
        <v>680</v>
      </c>
      <c r="G225" s="688" t="s">
        <v>680</v>
      </c>
      <c r="H225" s="688" t="s">
        <v>680</v>
      </c>
      <c r="I225" s="689" t="s">
        <v>680</v>
      </c>
      <c r="J225" s="687" t="s">
        <v>680</v>
      </c>
      <c r="K225" s="688" t="s">
        <v>680</v>
      </c>
      <c r="L225" s="688" t="s">
        <v>680</v>
      </c>
      <c r="M225" s="689" t="s">
        <v>680</v>
      </c>
      <c r="N225" s="687" t="s">
        <v>680</v>
      </c>
      <c r="O225" s="688" t="s">
        <v>680</v>
      </c>
      <c r="P225" s="688" t="s">
        <v>680</v>
      </c>
      <c r="Q225" s="689" t="s">
        <v>680</v>
      </c>
    </row>
    <row r="226" spans="1:17">
      <c r="A226" s="32" t="s">
        <v>239</v>
      </c>
      <c r="B226" s="3096"/>
      <c r="C226" s="690" t="s">
        <v>680</v>
      </c>
      <c r="D226" s="687" t="s">
        <v>680</v>
      </c>
      <c r="E226" s="687" t="s">
        <v>680</v>
      </c>
      <c r="F226" s="687" t="s">
        <v>680</v>
      </c>
      <c r="G226" s="688" t="s">
        <v>680</v>
      </c>
      <c r="H226" s="688" t="s">
        <v>680</v>
      </c>
      <c r="I226" s="689" t="s">
        <v>680</v>
      </c>
      <c r="J226" s="687" t="s">
        <v>680</v>
      </c>
      <c r="K226" s="688" t="s">
        <v>680</v>
      </c>
      <c r="L226" s="688" t="s">
        <v>680</v>
      </c>
      <c r="M226" s="689" t="s">
        <v>680</v>
      </c>
      <c r="N226" s="687" t="s">
        <v>680</v>
      </c>
      <c r="O226" s="688" t="s">
        <v>680</v>
      </c>
      <c r="P226" s="688" t="s">
        <v>680</v>
      </c>
      <c r="Q226" s="689" t="s">
        <v>680</v>
      </c>
    </row>
    <row r="227" spans="1:17">
      <c r="A227" s="32" t="s">
        <v>240</v>
      </c>
      <c r="B227" s="3096"/>
      <c r="C227" s="690" t="s">
        <v>680</v>
      </c>
      <c r="D227" s="687" t="s">
        <v>680</v>
      </c>
      <c r="E227" s="687" t="s">
        <v>680</v>
      </c>
      <c r="F227" s="687" t="s">
        <v>680</v>
      </c>
      <c r="G227" s="688" t="s">
        <v>680</v>
      </c>
      <c r="H227" s="688" t="s">
        <v>680</v>
      </c>
      <c r="I227" s="689" t="s">
        <v>680</v>
      </c>
      <c r="J227" s="687" t="s">
        <v>680</v>
      </c>
      <c r="K227" s="688" t="s">
        <v>680</v>
      </c>
      <c r="L227" s="688" t="s">
        <v>680</v>
      </c>
      <c r="M227" s="689" t="s">
        <v>680</v>
      </c>
      <c r="N227" s="687" t="s">
        <v>680</v>
      </c>
      <c r="O227" s="688" t="s">
        <v>680</v>
      </c>
      <c r="P227" s="688" t="s">
        <v>680</v>
      </c>
      <c r="Q227" s="689" t="s">
        <v>680</v>
      </c>
    </row>
    <row r="228" spans="1:17">
      <c r="A228" s="32" t="s">
        <v>241</v>
      </c>
      <c r="B228" s="3096"/>
      <c r="C228" s="690" t="s">
        <v>680</v>
      </c>
      <c r="D228" s="687" t="s">
        <v>680</v>
      </c>
      <c r="E228" s="687" t="s">
        <v>680</v>
      </c>
      <c r="F228" s="687" t="s">
        <v>680</v>
      </c>
      <c r="G228" s="688" t="s">
        <v>680</v>
      </c>
      <c r="H228" s="688" t="s">
        <v>680</v>
      </c>
      <c r="I228" s="689" t="s">
        <v>680</v>
      </c>
      <c r="J228" s="687" t="s">
        <v>680</v>
      </c>
      <c r="K228" s="688" t="s">
        <v>680</v>
      </c>
      <c r="L228" s="688" t="s">
        <v>680</v>
      </c>
      <c r="M228" s="689" t="s">
        <v>680</v>
      </c>
      <c r="N228" s="687" t="s">
        <v>680</v>
      </c>
      <c r="O228" s="688" t="s">
        <v>680</v>
      </c>
      <c r="P228" s="688" t="s">
        <v>680</v>
      </c>
      <c r="Q228" s="689" t="s">
        <v>680</v>
      </c>
    </row>
    <row r="229" spans="1:17">
      <c r="A229" s="32" t="s">
        <v>242</v>
      </c>
      <c r="B229" s="3096"/>
      <c r="C229" s="690" t="s">
        <v>680</v>
      </c>
      <c r="D229" s="687" t="s">
        <v>680</v>
      </c>
      <c r="E229" s="687" t="s">
        <v>680</v>
      </c>
      <c r="F229" s="687" t="s">
        <v>680</v>
      </c>
      <c r="G229" s="688" t="s">
        <v>680</v>
      </c>
      <c r="H229" s="688" t="s">
        <v>680</v>
      </c>
      <c r="I229" s="689" t="s">
        <v>680</v>
      </c>
      <c r="J229" s="687" t="s">
        <v>680</v>
      </c>
      <c r="K229" s="688" t="s">
        <v>680</v>
      </c>
      <c r="L229" s="688" t="s">
        <v>680</v>
      </c>
      <c r="M229" s="689" t="s">
        <v>680</v>
      </c>
      <c r="N229" s="687" t="s">
        <v>680</v>
      </c>
      <c r="O229" s="688" t="s">
        <v>680</v>
      </c>
      <c r="P229" s="688" t="s">
        <v>680</v>
      </c>
      <c r="Q229" s="689" t="s">
        <v>680</v>
      </c>
    </row>
    <row r="230" spans="1:17">
      <c r="A230" s="33" t="s">
        <v>243</v>
      </c>
      <c r="B230" s="3097"/>
      <c r="C230" s="331" t="s">
        <v>680</v>
      </c>
      <c r="D230" s="35" t="s">
        <v>680</v>
      </c>
      <c r="E230" s="35" t="s">
        <v>680</v>
      </c>
      <c r="F230" s="35" t="s">
        <v>680</v>
      </c>
      <c r="G230" s="36" t="s">
        <v>680</v>
      </c>
      <c r="H230" s="36" t="s">
        <v>680</v>
      </c>
      <c r="I230" s="34" t="s">
        <v>680</v>
      </c>
      <c r="J230" s="35" t="s">
        <v>680</v>
      </c>
      <c r="K230" s="36" t="s">
        <v>680</v>
      </c>
      <c r="L230" s="36" t="s">
        <v>680</v>
      </c>
      <c r="M230" s="34" t="s">
        <v>680</v>
      </c>
      <c r="N230" s="35" t="s">
        <v>680</v>
      </c>
      <c r="O230" s="36" t="s">
        <v>680</v>
      </c>
      <c r="P230" s="36" t="s">
        <v>680</v>
      </c>
      <c r="Q230" s="34" t="s">
        <v>680</v>
      </c>
    </row>
    <row r="231" spans="1:17">
      <c r="A231" s="37" t="s">
        <v>235</v>
      </c>
      <c r="B231" s="3095" t="s">
        <v>271</v>
      </c>
      <c r="C231" s="691" t="s">
        <v>680</v>
      </c>
      <c r="D231" s="687" t="s">
        <v>680</v>
      </c>
      <c r="E231" s="687" t="s">
        <v>680</v>
      </c>
      <c r="F231" s="687" t="s">
        <v>680</v>
      </c>
      <c r="G231" s="688" t="s">
        <v>680</v>
      </c>
      <c r="H231" s="688" t="s">
        <v>680</v>
      </c>
      <c r="I231" s="689" t="s">
        <v>680</v>
      </c>
      <c r="J231" s="687" t="s">
        <v>680</v>
      </c>
      <c r="K231" s="688" t="s">
        <v>680</v>
      </c>
      <c r="L231" s="688" t="s">
        <v>680</v>
      </c>
      <c r="M231" s="689" t="s">
        <v>680</v>
      </c>
      <c r="N231" s="687" t="s">
        <v>680</v>
      </c>
      <c r="O231" s="688" t="s">
        <v>680</v>
      </c>
      <c r="P231" s="688" t="s">
        <v>680</v>
      </c>
      <c r="Q231" s="689" t="s">
        <v>680</v>
      </c>
    </row>
    <row r="232" spans="1:17">
      <c r="A232" s="32" t="s">
        <v>237</v>
      </c>
      <c r="B232" s="3096"/>
      <c r="C232" s="690" t="s">
        <v>680</v>
      </c>
      <c r="D232" s="687" t="s">
        <v>680</v>
      </c>
      <c r="E232" s="687" t="s">
        <v>680</v>
      </c>
      <c r="F232" s="687" t="s">
        <v>680</v>
      </c>
      <c r="G232" s="688" t="s">
        <v>680</v>
      </c>
      <c r="H232" s="688" t="s">
        <v>680</v>
      </c>
      <c r="I232" s="689" t="s">
        <v>680</v>
      </c>
      <c r="J232" s="687" t="s">
        <v>680</v>
      </c>
      <c r="K232" s="688" t="s">
        <v>680</v>
      </c>
      <c r="L232" s="688" t="s">
        <v>680</v>
      </c>
      <c r="M232" s="689" t="s">
        <v>680</v>
      </c>
      <c r="N232" s="687" t="s">
        <v>680</v>
      </c>
      <c r="O232" s="688" t="s">
        <v>680</v>
      </c>
      <c r="P232" s="688" t="s">
        <v>680</v>
      </c>
      <c r="Q232" s="689" t="s">
        <v>680</v>
      </c>
    </row>
    <row r="233" spans="1:17">
      <c r="A233" s="32" t="s">
        <v>238</v>
      </c>
      <c r="B233" s="3096"/>
      <c r="C233" s="690" t="s">
        <v>680</v>
      </c>
      <c r="D233" s="687" t="s">
        <v>680</v>
      </c>
      <c r="E233" s="687" t="s">
        <v>680</v>
      </c>
      <c r="F233" s="687" t="s">
        <v>680</v>
      </c>
      <c r="G233" s="688" t="s">
        <v>680</v>
      </c>
      <c r="H233" s="688" t="s">
        <v>680</v>
      </c>
      <c r="I233" s="689" t="s">
        <v>680</v>
      </c>
      <c r="J233" s="687" t="s">
        <v>680</v>
      </c>
      <c r="K233" s="688" t="s">
        <v>680</v>
      </c>
      <c r="L233" s="688" t="s">
        <v>680</v>
      </c>
      <c r="M233" s="689" t="s">
        <v>680</v>
      </c>
      <c r="N233" s="687" t="s">
        <v>680</v>
      </c>
      <c r="O233" s="688" t="s">
        <v>680</v>
      </c>
      <c r="P233" s="688" t="s">
        <v>680</v>
      </c>
      <c r="Q233" s="689" t="s">
        <v>680</v>
      </c>
    </row>
    <row r="234" spans="1:17">
      <c r="A234" s="32" t="s">
        <v>239</v>
      </c>
      <c r="B234" s="3096"/>
      <c r="C234" s="690" t="s">
        <v>680</v>
      </c>
      <c r="D234" s="687" t="s">
        <v>680</v>
      </c>
      <c r="E234" s="687" t="s">
        <v>680</v>
      </c>
      <c r="F234" s="687" t="s">
        <v>680</v>
      </c>
      <c r="G234" s="688" t="s">
        <v>680</v>
      </c>
      <c r="H234" s="688" t="s">
        <v>680</v>
      </c>
      <c r="I234" s="689" t="s">
        <v>680</v>
      </c>
      <c r="J234" s="687" t="s">
        <v>680</v>
      </c>
      <c r="K234" s="688" t="s">
        <v>680</v>
      </c>
      <c r="L234" s="688" t="s">
        <v>680</v>
      </c>
      <c r="M234" s="689" t="s">
        <v>680</v>
      </c>
      <c r="N234" s="687" t="s">
        <v>680</v>
      </c>
      <c r="O234" s="688" t="s">
        <v>680</v>
      </c>
      <c r="P234" s="688" t="s">
        <v>680</v>
      </c>
      <c r="Q234" s="689" t="s">
        <v>680</v>
      </c>
    </row>
    <row r="235" spans="1:17">
      <c r="A235" s="32" t="s">
        <v>240</v>
      </c>
      <c r="B235" s="3096"/>
      <c r="C235" s="690" t="s">
        <v>680</v>
      </c>
      <c r="D235" s="687" t="s">
        <v>680</v>
      </c>
      <c r="E235" s="687" t="s">
        <v>680</v>
      </c>
      <c r="F235" s="687" t="s">
        <v>680</v>
      </c>
      <c r="G235" s="688" t="s">
        <v>680</v>
      </c>
      <c r="H235" s="688" t="s">
        <v>680</v>
      </c>
      <c r="I235" s="689" t="s">
        <v>680</v>
      </c>
      <c r="J235" s="687" t="s">
        <v>680</v>
      </c>
      <c r="K235" s="688" t="s">
        <v>680</v>
      </c>
      <c r="L235" s="688" t="s">
        <v>680</v>
      </c>
      <c r="M235" s="689" t="s">
        <v>680</v>
      </c>
      <c r="N235" s="687" t="s">
        <v>680</v>
      </c>
      <c r="O235" s="688" t="s">
        <v>680</v>
      </c>
      <c r="P235" s="688" t="s">
        <v>680</v>
      </c>
      <c r="Q235" s="689" t="s">
        <v>680</v>
      </c>
    </row>
    <row r="236" spans="1:17">
      <c r="A236" s="32" t="s">
        <v>241</v>
      </c>
      <c r="B236" s="3096"/>
      <c r="C236" s="690" t="s">
        <v>680</v>
      </c>
      <c r="D236" s="687" t="s">
        <v>680</v>
      </c>
      <c r="E236" s="687" t="s">
        <v>680</v>
      </c>
      <c r="F236" s="687" t="s">
        <v>680</v>
      </c>
      <c r="G236" s="688" t="s">
        <v>680</v>
      </c>
      <c r="H236" s="688" t="s">
        <v>680</v>
      </c>
      <c r="I236" s="689" t="s">
        <v>680</v>
      </c>
      <c r="J236" s="687" t="s">
        <v>680</v>
      </c>
      <c r="K236" s="688" t="s">
        <v>680</v>
      </c>
      <c r="L236" s="688" t="s">
        <v>680</v>
      </c>
      <c r="M236" s="689" t="s">
        <v>680</v>
      </c>
      <c r="N236" s="687" t="s">
        <v>680</v>
      </c>
      <c r="O236" s="688" t="s">
        <v>680</v>
      </c>
      <c r="P236" s="688" t="s">
        <v>680</v>
      </c>
      <c r="Q236" s="689" t="s">
        <v>680</v>
      </c>
    </row>
    <row r="237" spans="1:17">
      <c r="A237" s="32" t="s">
        <v>242</v>
      </c>
      <c r="B237" s="3096"/>
      <c r="C237" s="690" t="s">
        <v>680</v>
      </c>
      <c r="D237" s="687" t="s">
        <v>680</v>
      </c>
      <c r="E237" s="687" t="s">
        <v>680</v>
      </c>
      <c r="F237" s="687" t="s">
        <v>680</v>
      </c>
      <c r="G237" s="688" t="s">
        <v>680</v>
      </c>
      <c r="H237" s="688" t="s">
        <v>680</v>
      </c>
      <c r="I237" s="689" t="s">
        <v>680</v>
      </c>
      <c r="J237" s="687" t="s">
        <v>680</v>
      </c>
      <c r="K237" s="688" t="s">
        <v>680</v>
      </c>
      <c r="L237" s="688" t="s">
        <v>680</v>
      </c>
      <c r="M237" s="689" t="s">
        <v>680</v>
      </c>
      <c r="N237" s="687" t="s">
        <v>680</v>
      </c>
      <c r="O237" s="688" t="s">
        <v>680</v>
      </c>
      <c r="P237" s="688" t="s">
        <v>680</v>
      </c>
      <c r="Q237" s="689" t="s">
        <v>680</v>
      </c>
    </row>
    <row r="238" spans="1:17">
      <c r="A238" s="33" t="s">
        <v>243</v>
      </c>
      <c r="B238" s="3097"/>
      <c r="C238" s="331" t="s">
        <v>680</v>
      </c>
      <c r="D238" s="35" t="s">
        <v>680</v>
      </c>
      <c r="E238" s="35" t="s">
        <v>680</v>
      </c>
      <c r="F238" s="35" t="s">
        <v>680</v>
      </c>
      <c r="G238" s="36" t="s">
        <v>680</v>
      </c>
      <c r="H238" s="36" t="s">
        <v>680</v>
      </c>
      <c r="I238" s="34" t="s">
        <v>680</v>
      </c>
      <c r="J238" s="35" t="s">
        <v>680</v>
      </c>
      <c r="K238" s="36" t="s">
        <v>680</v>
      </c>
      <c r="L238" s="36" t="s">
        <v>680</v>
      </c>
      <c r="M238" s="34" t="s">
        <v>680</v>
      </c>
      <c r="N238" s="35" t="s">
        <v>680</v>
      </c>
      <c r="O238" s="36" t="s">
        <v>680</v>
      </c>
      <c r="P238" s="36" t="s">
        <v>680</v>
      </c>
      <c r="Q238" s="34" t="s">
        <v>680</v>
      </c>
    </row>
    <row r="239" spans="1:17">
      <c r="A239" s="37" t="s">
        <v>235</v>
      </c>
      <c r="B239" s="3095" t="s">
        <v>272</v>
      </c>
      <c r="C239" s="691" t="s">
        <v>680</v>
      </c>
      <c r="D239" s="687" t="s">
        <v>680</v>
      </c>
      <c r="E239" s="687" t="s">
        <v>680</v>
      </c>
      <c r="F239" s="687" t="s">
        <v>680</v>
      </c>
      <c r="G239" s="688" t="s">
        <v>680</v>
      </c>
      <c r="H239" s="688" t="s">
        <v>680</v>
      </c>
      <c r="I239" s="689" t="s">
        <v>680</v>
      </c>
      <c r="J239" s="687" t="s">
        <v>680</v>
      </c>
      <c r="K239" s="688" t="s">
        <v>680</v>
      </c>
      <c r="L239" s="688" t="s">
        <v>680</v>
      </c>
      <c r="M239" s="689" t="s">
        <v>680</v>
      </c>
      <c r="N239" s="687" t="s">
        <v>680</v>
      </c>
      <c r="O239" s="688" t="s">
        <v>680</v>
      </c>
      <c r="P239" s="688" t="s">
        <v>680</v>
      </c>
      <c r="Q239" s="689" t="s">
        <v>680</v>
      </c>
    </row>
    <row r="240" spans="1:17">
      <c r="A240" s="32" t="s">
        <v>237</v>
      </c>
      <c r="B240" s="3096"/>
      <c r="C240" s="690" t="s">
        <v>680</v>
      </c>
      <c r="D240" s="687" t="s">
        <v>680</v>
      </c>
      <c r="E240" s="687" t="s">
        <v>680</v>
      </c>
      <c r="F240" s="687" t="s">
        <v>680</v>
      </c>
      <c r="G240" s="688" t="s">
        <v>680</v>
      </c>
      <c r="H240" s="688" t="s">
        <v>680</v>
      </c>
      <c r="I240" s="689" t="s">
        <v>680</v>
      </c>
      <c r="J240" s="687" t="s">
        <v>680</v>
      </c>
      <c r="K240" s="688" t="s">
        <v>680</v>
      </c>
      <c r="L240" s="688" t="s">
        <v>680</v>
      </c>
      <c r="M240" s="689" t="s">
        <v>680</v>
      </c>
      <c r="N240" s="687" t="s">
        <v>680</v>
      </c>
      <c r="O240" s="688" t="s">
        <v>680</v>
      </c>
      <c r="P240" s="688" t="s">
        <v>680</v>
      </c>
      <c r="Q240" s="689" t="s">
        <v>680</v>
      </c>
    </row>
    <row r="241" spans="1:17">
      <c r="A241" s="32" t="s">
        <v>238</v>
      </c>
      <c r="B241" s="3096"/>
      <c r="C241" s="690" t="s">
        <v>680</v>
      </c>
      <c r="D241" s="687" t="s">
        <v>680</v>
      </c>
      <c r="E241" s="687" t="s">
        <v>680</v>
      </c>
      <c r="F241" s="687" t="s">
        <v>680</v>
      </c>
      <c r="G241" s="688" t="s">
        <v>680</v>
      </c>
      <c r="H241" s="688" t="s">
        <v>680</v>
      </c>
      <c r="I241" s="689" t="s">
        <v>680</v>
      </c>
      <c r="J241" s="687" t="s">
        <v>680</v>
      </c>
      <c r="K241" s="688" t="s">
        <v>680</v>
      </c>
      <c r="L241" s="688" t="s">
        <v>680</v>
      </c>
      <c r="M241" s="689" t="s">
        <v>680</v>
      </c>
      <c r="N241" s="687" t="s">
        <v>680</v>
      </c>
      <c r="O241" s="688" t="s">
        <v>680</v>
      </c>
      <c r="P241" s="688" t="s">
        <v>680</v>
      </c>
      <c r="Q241" s="689" t="s">
        <v>680</v>
      </c>
    </row>
    <row r="242" spans="1:17">
      <c r="A242" s="32" t="s">
        <v>239</v>
      </c>
      <c r="B242" s="3096"/>
      <c r="C242" s="690" t="s">
        <v>680</v>
      </c>
      <c r="D242" s="687" t="s">
        <v>680</v>
      </c>
      <c r="E242" s="687" t="s">
        <v>680</v>
      </c>
      <c r="F242" s="687" t="s">
        <v>680</v>
      </c>
      <c r="G242" s="688" t="s">
        <v>680</v>
      </c>
      <c r="H242" s="688" t="s">
        <v>680</v>
      </c>
      <c r="I242" s="689" t="s">
        <v>680</v>
      </c>
      <c r="J242" s="687" t="s">
        <v>680</v>
      </c>
      <c r="K242" s="688" t="s">
        <v>680</v>
      </c>
      <c r="L242" s="688" t="s">
        <v>680</v>
      </c>
      <c r="M242" s="689" t="s">
        <v>680</v>
      </c>
      <c r="N242" s="687" t="s">
        <v>680</v>
      </c>
      <c r="O242" s="688" t="s">
        <v>680</v>
      </c>
      <c r="P242" s="688" t="s">
        <v>680</v>
      </c>
      <c r="Q242" s="689" t="s">
        <v>680</v>
      </c>
    </row>
    <row r="243" spans="1:17">
      <c r="A243" s="32" t="s">
        <v>240</v>
      </c>
      <c r="B243" s="3096"/>
      <c r="C243" s="690" t="s">
        <v>680</v>
      </c>
      <c r="D243" s="687" t="s">
        <v>680</v>
      </c>
      <c r="E243" s="687" t="s">
        <v>680</v>
      </c>
      <c r="F243" s="687" t="s">
        <v>680</v>
      </c>
      <c r="G243" s="688" t="s">
        <v>680</v>
      </c>
      <c r="H243" s="688" t="s">
        <v>680</v>
      </c>
      <c r="I243" s="689" t="s">
        <v>680</v>
      </c>
      <c r="J243" s="687" t="s">
        <v>680</v>
      </c>
      <c r="K243" s="688" t="s">
        <v>680</v>
      </c>
      <c r="L243" s="688" t="s">
        <v>680</v>
      </c>
      <c r="M243" s="689" t="s">
        <v>680</v>
      </c>
      <c r="N243" s="687" t="s">
        <v>680</v>
      </c>
      <c r="O243" s="688" t="s">
        <v>680</v>
      </c>
      <c r="P243" s="688" t="s">
        <v>680</v>
      </c>
      <c r="Q243" s="689" t="s">
        <v>680</v>
      </c>
    </row>
    <row r="244" spans="1:17">
      <c r="A244" s="32" t="s">
        <v>241</v>
      </c>
      <c r="B244" s="3096"/>
      <c r="C244" s="690" t="s">
        <v>680</v>
      </c>
      <c r="D244" s="687" t="s">
        <v>680</v>
      </c>
      <c r="E244" s="687" t="s">
        <v>680</v>
      </c>
      <c r="F244" s="687" t="s">
        <v>680</v>
      </c>
      <c r="G244" s="688" t="s">
        <v>680</v>
      </c>
      <c r="H244" s="688" t="s">
        <v>680</v>
      </c>
      <c r="I244" s="689" t="s">
        <v>680</v>
      </c>
      <c r="J244" s="687" t="s">
        <v>680</v>
      </c>
      <c r="K244" s="688" t="s">
        <v>680</v>
      </c>
      <c r="L244" s="688" t="s">
        <v>680</v>
      </c>
      <c r="M244" s="689" t="s">
        <v>680</v>
      </c>
      <c r="N244" s="687" t="s">
        <v>680</v>
      </c>
      <c r="O244" s="688" t="s">
        <v>680</v>
      </c>
      <c r="P244" s="688" t="s">
        <v>680</v>
      </c>
      <c r="Q244" s="689" t="s">
        <v>680</v>
      </c>
    </row>
    <row r="245" spans="1:17">
      <c r="A245" s="32" t="s">
        <v>242</v>
      </c>
      <c r="B245" s="3096"/>
      <c r="C245" s="690" t="s">
        <v>680</v>
      </c>
      <c r="D245" s="687" t="s">
        <v>680</v>
      </c>
      <c r="E245" s="687" t="s">
        <v>680</v>
      </c>
      <c r="F245" s="687" t="s">
        <v>680</v>
      </c>
      <c r="G245" s="688" t="s">
        <v>680</v>
      </c>
      <c r="H245" s="688" t="s">
        <v>680</v>
      </c>
      <c r="I245" s="689" t="s">
        <v>680</v>
      </c>
      <c r="J245" s="687" t="s">
        <v>680</v>
      </c>
      <c r="K245" s="688" t="s">
        <v>680</v>
      </c>
      <c r="L245" s="688" t="s">
        <v>680</v>
      </c>
      <c r="M245" s="689" t="s">
        <v>680</v>
      </c>
      <c r="N245" s="687" t="s">
        <v>680</v>
      </c>
      <c r="O245" s="688" t="s">
        <v>680</v>
      </c>
      <c r="P245" s="688" t="s">
        <v>680</v>
      </c>
      <c r="Q245" s="689" t="s">
        <v>680</v>
      </c>
    </row>
    <row r="246" spans="1:17">
      <c r="A246" s="33" t="s">
        <v>243</v>
      </c>
      <c r="B246" s="3097"/>
      <c r="C246" s="331" t="s">
        <v>680</v>
      </c>
      <c r="D246" s="35" t="s">
        <v>680</v>
      </c>
      <c r="E246" s="35" t="s">
        <v>680</v>
      </c>
      <c r="F246" s="35" t="s">
        <v>680</v>
      </c>
      <c r="G246" s="36" t="s">
        <v>680</v>
      </c>
      <c r="H246" s="36" t="s">
        <v>680</v>
      </c>
      <c r="I246" s="34" t="s">
        <v>680</v>
      </c>
      <c r="J246" s="35" t="s">
        <v>680</v>
      </c>
      <c r="K246" s="36" t="s">
        <v>680</v>
      </c>
      <c r="L246" s="36" t="s">
        <v>680</v>
      </c>
      <c r="M246" s="34" t="s">
        <v>680</v>
      </c>
      <c r="N246" s="35" t="s">
        <v>680</v>
      </c>
      <c r="O246" s="36" t="s">
        <v>680</v>
      </c>
      <c r="P246" s="36" t="s">
        <v>680</v>
      </c>
      <c r="Q246" s="34" t="s">
        <v>680</v>
      </c>
    </row>
    <row r="247" spans="1:17">
      <c r="A247" s="37" t="s">
        <v>235</v>
      </c>
      <c r="B247" s="3095" t="s">
        <v>273</v>
      </c>
      <c r="C247" s="691" t="s">
        <v>680</v>
      </c>
      <c r="D247" s="687" t="s">
        <v>680</v>
      </c>
      <c r="E247" s="687" t="s">
        <v>680</v>
      </c>
      <c r="F247" s="687" t="s">
        <v>680</v>
      </c>
      <c r="G247" s="688" t="s">
        <v>680</v>
      </c>
      <c r="H247" s="688" t="s">
        <v>680</v>
      </c>
      <c r="I247" s="689" t="s">
        <v>680</v>
      </c>
      <c r="J247" s="687" t="s">
        <v>680</v>
      </c>
      <c r="K247" s="688" t="s">
        <v>680</v>
      </c>
      <c r="L247" s="688" t="s">
        <v>680</v>
      </c>
      <c r="M247" s="689" t="s">
        <v>680</v>
      </c>
      <c r="N247" s="687" t="s">
        <v>680</v>
      </c>
      <c r="O247" s="688" t="s">
        <v>680</v>
      </c>
      <c r="P247" s="688" t="s">
        <v>680</v>
      </c>
      <c r="Q247" s="689" t="s">
        <v>680</v>
      </c>
    </row>
    <row r="248" spans="1:17">
      <c r="A248" s="32" t="s">
        <v>237</v>
      </c>
      <c r="B248" s="3096"/>
      <c r="C248" s="690" t="s">
        <v>680</v>
      </c>
      <c r="D248" s="687" t="s">
        <v>680</v>
      </c>
      <c r="E248" s="687" t="s">
        <v>680</v>
      </c>
      <c r="F248" s="687" t="s">
        <v>680</v>
      </c>
      <c r="G248" s="688" t="s">
        <v>680</v>
      </c>
      <c r="H248" s="688" t="s">
        <v>680</v>
      </c>
      <c r="I248" s="689" t="s">
        <v>680</v>
      </c>
      <c r="J248" s="687" t="s">
        <v>680</v>
      </c>
      <c r="K248" s="688" t="s">
        <v>680</v>
      </c>
      <c r="L248" s="688" t="s">
        <v>680</v>
      </c>
      <c r="M248" s="689" t="s">
        <v>680</v>
      </c>
      <c r="N248" s="687" t="s">
        <v>680</v>
      </c>
      <c r="O248" s="688" t="s">
        <v>680</v>
      </c>
      <c r="P248" s="688" t="s">
        <v>680</v>
      </c>
      <c r="Q248" s="689" t="s">
        <v>680</v>
      </c>
    </row>
    <row r="249" spans="1:17">
      <c r="A249" s="32" t="s">
        <v>238</v>
      </c>
      <c r="B249" s="3096"/>
      <c r="C249" s="690" t="s">
        <v>680</v>
      </c>
      <c r="D249" s="687" t="s">
        <v>680</v>
      </c>
      <c r="E249" s="687" t="s">
        <v>680</v>
      </c>
      <c r="F249" s="687" t="s">
        <v>680</v>
      </c>
      <c r="G249" s="688" t="s">
        <v>680</v>
      </c>
      <c r="H249" s="688" t="s">
        <v>680</v>
      </c>
      <c r="I249" s="689" t="s">
        <v>680</v>
      </c>
      <c r="J249" s="687" t="s">
        <v>680</v>
      </c>
      <c r="K249" s="688" t="s">
        <v>680</v>
      </c>
      <c r="L249" s="688" t="s">
        <v>680</v>
      </c>
      <c r="M249" s="689" t="s">
        <v>680</v>
      </c>
      <c r="N249" s="687" t="s">
        <v>680</v>
      </c>
      <c r="O249" s="688" t="s">
        <v>680</v>
      </c>
      <c r="P249" s="688" t="s">
        <v>680</v>
      </c>
      <c r="Q249" s="689" t="s">
        <v>680</v>
      </c>
    </row>
    <row r="250" spans="1:17">
      <c r="A250" s="32" t="s">
        <v>239</v>
      </c>
      <c r="B250" s="3096"/>
      <c r="C250" s="690" t="s">
        <v>680</v>
      </c>
      <c r="D250" s="687" t="s">
        <v>680</v>
      </c>
      <c r="E250" s="687" t="s">
        <v>680</v>
      </c>
      <c r="F250" s="687" t="s">
        <v>680</v>
      </c>
      <c r="G250" s="688" t="s">
        <v>680</v>
      </c>
      <c r="H250" s="688" t="s">
        <v>680</v>
      </c>
      <c r="I250" s="689" t="s">
        <v>680</v>
      </c>
      <c r="J250" s="687" t="s">
        <v>680</v>
      </c>
      <c r="K250" s="688" t="s">
        <v>680</v>
      </c>
      <c r="L250" s="688" t="s">
        <v>680</v>
      </c>
      <c r="M250" s="689" t="s">
        <v>680</v>
      </c>
      <c r="N250" s="687" t="s">
        <v>680</v>
      </c>
      <c r="O250" s="688" t="s">
        <v>680</v>
      </c>
      <c r="P250" s="688" t="s">
        <v>680</v>
      </c>
      <c r="Q250" s="689" t="s">
        <v>680</v>
      </c>
    </row>
    <row r="251" spans="1:17">
      <c r="A251" s="32" t="s">
        <v>240</v>
      </c>
      <c r="B251" s="3096"/>
      <c r="C251" s="690" t="s">
        <v>680</v>
      </c>
      <c r="D251" s="687" t="s">
        <v>680</v>
      </c>
      <c r="E251" s="687" t="s">
        <v>680</v>
      </c>
      <c r="F251" s="687" t="s">
        <v>680</v>
      </c>
      <c r="G251" s="688" t="s">
        <v>680</v>
      </c>
      <c r="H251" s="688" t="s">
        <v>680</v>
      </c>
      <c r="I251" s="689" t="s">
        <v>680</v>
      </c>
      <c r="J251" s="687" t="s">
        <v>680</v>
      </c>
      <c r="K251" s="688" t="s">
        <v>680</v>
      </c>
      <c r="L251" s="688" t="s">
        <v>680</v>
      </c>
      <c r="M251" s="689" t="s">
        <v>680</v>
      </c>
      <c r="N251" s="687" t="s">
        <v>680</v>
      </c>
      <c r="O251" s="688" t="s">
        <v>680</v>
      </c>
      <c r="P251" s="688" t="s">
        <v>680</v>
      </c>
      <c r="Q251" s="689" t="s">
        <v>680</v>
      </c>
    </row>
    <row r="252" spans="1:17">
      <c r="A252" s="32" t="s">
        <v>241</v>
      </c>
      <c r="B252" s="3096"/>
      <c r="C252" s="690" t="s">
        <v>680</v>
      </c>
      <c r="D252" s="687" t="s">
        <v>680</v>
      </c>
      <c r="E252" s="687" t="s">
        <v>680</v>
      </c>
      <c r="F252" s="687" t="s">
        <v>680</v>
      </c>
      <c r="G252" s="688" t="s">
        <v>680</v>
      </c>
      <c r="H252" s="688" t="s">
        <v>680</v>
      </c>
      <c r="I252" s="689" t="s">
        <v>680</v>
      </c>
      <c r="J252" s="687" t="s">
        <v>680</v>
      </c>
      <c r="K252" s="688" t="s">
        <v>680</v>
      </c>
      <c r="L252" s="688" t="s">
        <v>680</v>
      </c>
      <c r="M252" s="689" t="s">
        <v>680</v>
      </c>
      <c r="N252" s="687" t="s">
        <v>680</v>
      </c>
      <c r="O252" s="688" t="s">
        <v>680</v>
      </c>
      <c r="P252" s="688" t="s">
        <v>680</v>
      </c>
      <c r="Q252" s="689" t="s">
        <v>680</v>
      </c>
    </row>
    <row r="253" spans="1:17">
      <c r="A253" s="32" t="s">
        <v>242</v>
      </c>
      <c r="B253" s="3096"/>
      <c r="C253" s="690" t="s">
        <v>680</v>
      </c>
      <c r="D253" s="687" t="s">
        <v>680</v>
      </c>
      <c r="E253" s="687" t="s">
        <v>680</v>
      </c>
      <c r="F253" s="687" t="s">
        <v>680</v>
      </c>
      <c r="G253" s="688" t="s">
        <v>680</v>
      </c>
      <c r="H253" s="688" t="s">
        <v>680</v>
      </c>
      <c r="I253" s="689" t="s">
        <v>680</v>
      </c>
      <c r="J253" s="687" t="s">
        <v>680</v>
      </c>
      <c r="K253" s="688" t="s">
        <v>680</v>
      </c>
      <c r="L253" s="688" t="s">
        <v>680</v>
      </c>
      <c r="M253" s="689" t="s">
        <v>680</v>
      </c>
      <c r="N253" s="687" t="s">
        <v>680</v>
      </c>
      <c r="O253" s="688" t="s">
        <v>680</v>
      </c>
      <c r="P253" s="688" t="s">
        <v>680</v>
      </c>
      <c r="Q253" s="689" t="s">
        <v>680</v>
      </c>
    </row>
    <row r="254" spans="1:17">
      <c r="A254" s="33" t="s">
        <v>243</v>
      </c>
      <c r="B254" s="3097"/>
      <c r="C254" s="331" t="s">
        <v>680</v>
      </c>
      <c r="D254" s="35" t="s">
        <v>680</v>
      </c>
      <c r="E254" s="35" t="s">
        <v>680</v>
      </c>
      <c r="F254" s="35" t="s">
        <v>680</v>
      </c>
      <c r="G254" s="36" t="s">
        <v>680</v>
      </c>
      <c r="H254" s="36" t="s">
        <v>680</v>
      </c>
      <c r="I254" s="34" t="s">
        <v>680</v>
      </c>
      <c r="J254" s="35" t="s">
        <v>680</v>
      </c>
      <c r="K254" s="36" t="s">
        <v>680</v>
      </c>
      <c r="L254" s="36" t="s">
        <v>680</v>
      </c>
      <c r="M254" s="34" t="s">
        <v>680</v>
      </c>
      <c r="N254" s="35" t="s">
        <v>680</v>
      </c>
      <c r="O254" s="36" t="s">
        <v>680</v>
      </c>
      <c r="P254" s="36" t="s">
        <v>680</v>
      </c>
      <c r="Q254" s="34" t="s">
        <v>680</v>
      </c>
    </row>
    <row r="255" spans="1:17">
      <c r="A255" s="37" t="s">
        <v>235</v>
      </c>
      <c r="B255" s="3095" t="s">
        <v>274</v>
      </c>
      <c r="C255" s="691" t="s">
        <v>680</v>
      </c>
      <c r="D255" s="687" t="s">
        <v>680</v>
      </c>
      <c r="E255" s="687" t="s">
        <v>680</v>
      </c>
      <c r="F255" s="687" t="s">
        <v>680</v>
      </c>
      <c r="G255" s="688" t="s">
        <v>680</v>
      </c>
      <c r="H255" s="688" t="s">
        <v>680</v>
      </c>
      <c r="I255" s="689" t="s">
        <v>680</v>
      </c>
      <c r="J255" s="687" t="s">
        <v>680</v>
      </c>
      <c r="K255" s="688" t="s">
        <v>680</v>
      </c>
      <c r="L255" s="688" t="s">
        <v>680</v>
      </c>
      <c r="M255" s="689" t="s">
        <v>680</v>
      </c>
      <c r="N255" s="687" t="s">
        <v>680</v>
      </c>
      <c r="O255" s="688" t="s">
        <v>680</v>
      </c>
      <c r="P255" s="688" t="s">
        <v>680</v>
      </c>
      <c r="Q255" s="689" t="s">
        <v>680</v>
      </c>
    </row>
    <row r="256" spans="1:17">
      <c r="A256" s="32" t="s">
        <v>237</v>
      </c>
      <c r="B256" s="3096"/>
      <c r="C256" s="690" t="s">
        <v>680</v>
      </c>
      <c r="D256" s="687" t="s">
        <v>680</v>
      </c>
      <c r="E256" s="687" t="s">
        <v>680</v>
      </c>
      <c r="F256" s="687" t="s">
        <v>680</v>
      </c>
      <c r="G256" s="688" t="s">
        <v>680</v>
      </c>
      <c r="H256" s="688" t="s">
        <v>680</v>
      </c>
      <c r="I256" s="689" t="s">
        <v>680</v>
      </c>
      <c r="J256" s="687" t="s">
        <v>680</v>
      </c>
      <c r="K256" s="688" t="s">
        <v>680</v>
      </c>
      <c r="L256" s="688" t="s">
        <v>680</v>
      </c>
      <c r="M256" s="689" t="s">
        <v>680</v>
      </c>
      <c r="N256" s="687" t="s">
        <v>680</v>
      </c>
      <c r="O256" s="688" t="s">
        <v>680</v>
      </c>
      <c r="P256" s="688" t="s">
        <v>680</v>
      </c>
      <c r="Q256" s="689" t="s">
        <v>680</v>
      </c>
    </row>
    <row r="257" spans="1:17">
      <c r="A257" s="32" t="s">
        <v>238</v>
      </c>
      <c r="B257" s="3096"/>
      <c r="C257" s="690" t="s">
        <v>680</v>
      </c>
      <c r="D257" s="687" t="s">
        <v>680</v>
      </c>
      <c r="E257" s="687" t="s">
        <v>680</v>
      </c>
      <c r="F257" s="687" t="s">
        <v>680</v>
      </c>
      <c r="G257" s="688" t="s">
        <v>680</v>
      </c>
      <c r="H257" s="688" t="s">
        <v>680</v>
      </c>
      <c r="I257" s="689" t="s">
        <v>680</v>
      </c>
      <c r="J257" s="687" t="s">
        <v>680</v>
      </c>
      <c r="K257" s="688" t="s">
        <v>680</v>
      </c>
      <c r="L257" s="688" t="s">
        <v>680</v>
      </c>
      <c r="M257" s="689" t="s">
        <v>680</v>
      </c>
      <c r="N257" s="687" t="s">
        <v>680</v>
      </c>
      <c r="O257" s="688" t="s">
        <v>680</v>
      </c>
      <c r="P257" s="688" t="s">
        <v>680</v>
      </c>
      <c r="Q257" s="689" t="s">
        <v>680</v>
      </c>
    </row>
    <row r="258" spans="1:17">
      <c r="A258" s="32" t="s">
        <v>239</v>
      </c>
      <c r="B258" s="3096"/>
      <c r="C258" s="690" t="s">
        <v>680</v>
      </c>
      <c r="D258" s="687" t="s">
        <v>680</v>
      </c>
      <c r="E258" s="687" t="s">
        <v>680</v>
      </c>
      <c r="F258" s="687" t="s">
        <v>680</v>
      </c>
      <c r="G258" s="688" t="s">
        <v>680</v>
      </c>
      <c r="H258" s="688" t="s">
        <v>680</v>
      </c>
      <c r="I258" s="689" t="s">
        <v>680</v>
      </c>
      <c r="J258" s="687" t="s">
        <v>680</v>
      </c>
      <c r="K258" s="688" t="s">
        <v>680</v>
      </c>
      <c r="L258" s="688" t="s">
        <v>680</v>
      </c>
      <c r="M258" s="689" t="s">
        <v>680</v>
      </c>
      <c r="N258" s="687" t="s">
        <v>680</v>
      </c>
      <c r="O258" s="688" t="s">
        <v>680</v>
      </c>
      <c r="P258" s="688" t="s">
        <v>680</v>
      </c>
      <c r="Q258" s="689" t="s">
        <v>680</v>
      </c>
    </row>
    <row r="259" spans="1:17">
      <c r="A259" s="32" t="s">
        <v>240</v>
      </c>
      <c r="B259" s="3096"/>
      <c r="C259" s="690" t="s">
        <v>680</v>
      </c>
      <c r="D259" s="687" t="s">
        <v>680</v>
      </c>
      <c r="E259" s="687" t="s">
        <v>680</v>
      </c>
      <c r="F259" s="687" t="s">
        <v>680</v>
      </c>
      <c r="G259" s="688" t="s">
        <v>680</v>
      </c>
      <c r="H259" s="688" t="s">
        <v>680</v>
      </c>
      <c r="I259" s="689" t="s">
        <v>680</v>
      </c>
      <c r="J259" s="687" t="s">
        <v>680</v>
      </c>
      <c r="K259" s="688" t="s">
        <v>680</v>
      </c>
      <c r="L259" s="688" t="s">
        <v>680</v>
      </c>
      <c r="M259" s="689" t="s">
        <v>680</v>
      </c>
      <c r="N259" s="687" t="s">
        <v>680</v>
      </c>
      <c r="O259" s="688" t="s">
        <v>680</v>
      </c>
      <c r="P259" s="688" t="s">
        <v>680</v>
      </c>
      <c r="Q259" s="689" t="s">
        <v>680</v>
      </c>
    </row>
    <row r="260" spans="1:17">
      <c r="A260" s="32" t="s">
        <v>241</v>
      </c>
      <c r="B260" s="3096"/>
      <c r="C260" s="690" t="s">
        <v>680</v>
      </c>
      <c r="D260" s="687" t="s">
        <v>680</v>
      </c>
      <c r="E260" s="687" t="s">
        <v>680</v>
      </c>
      <c r="F260" s="687" t="s">
        <v>680</v>
      </c>
      <c r="G260" s="688" t="s">
        <v>680</v>
      </c>
      <c r="H260" s="688" t="s">
        <v>680</v>
      </c>
      <c r="I260" s="689" t="s">
        <v>680</v>
      </c>
      <c r="J260" s="687" t="s">
        <v>680</v>
      </c>
      <c r="K260" s="688" t="s">
        <v>680</v>
      </c>
      <c r="L260" s="688" t="s">
        <v>680</v>
      </c>
      <c r="M260" s="689" t="s">
        <v>680</v>
      </c>
      <c r="N260" s="687" t="s">
        <v>680</v>
      </c>
      <c r="O260" s="688" t="s">
        <v>680</v>
      </c>
      <c r="P260" s="688" t="s">
        <v>680</v>
      </c>
      <c r="Q260" s="689" t="s">
        <v>680</v>
      </c>
    </row>
    <row r="261" spans="1:17">
      <c r="A261" s="32" t="s">
        <v>242</v>
      </c>
      <c r="B261" s="3096"/>
      <c r="C261" s="690" t="s">
        <v>680</v>
      </c>
      <c r="D261" s="687" t="s">
        <v>680</v>
      </c>
      <c r="E261" s="687" t="s">
        <v>680</v>
      </c>
      <c r="F261" s="687" t="s">
        <v>680</v>
      </c>
      <c r="G261" s="688" t="s">
        <v>680</v>
      </c>
      <c r="H261" s="688" t="s">
        <v>680</v>
      </c>
      <c r="I261" s="689" t="s">
        <v>680</v>
      </c>
      <c r="J261" s="687" t="s">
        <v>680</v>
      </c>
      <c r="K261" s="688" t="s">
        <v>680</v>
      </c>
      <c r="L261" s="688" t="s">
        <v>680</v>
      </c>
      <c r="M261" s="689" t="s">
        <v>680</v>
      </c>
      <c r="N261" s="687" t="s">
        <v>680</v>
      </c>
      <c r="O261" s="688" t="s">
        <v>680</v>
      </c>
      <c r="P261" s="688" t="s">
        <v>680</v>
      </c>
      <c r="Q261" s="689" t="s">
        <v>680</v>
      </c>
    </row>
    <row r="262" spans="1:17">
      <c r="A262" s="33" t="s">
        <v>243</v>
      </c>
      <c r="B262" s="3097"/>
      <c r="C262" s="331" t="s">
        <v>680</v>
      </c>
      <c r="D262" s="35" t="s">
        <v>680</v>
      </c>
      <c r="E262" s="35" t="s">
        <v>680</v>
      </c>
      <c r="F262" s="35" t="s">
        <v>680</v>
      </c>
      <c r="G262" s="36" t="s">
        <v>680</v>
      </c>
      <c r="H262" s="36" t="s">
        <v>680</v>
      </c>
      <c r="I262" s="34" t="s">
        <v>680</v>
      </c>
      <c r="J262" s="35" t="s">
        <v>680</v>
      </c>
      <c r="K262" s="36" t="s">
        <v>680</v>
      </c>
      <c r="L262" s="36" t="s">
        <v>680</v>
      </c>
      <c r="M262" s="34" t="s">
        <v>680</v>
      </c>
      <c r="N262" s="35" t="s">
        <v>680</v>
      </c>
      <c r="O262" s="36" t="s">
        <v>680</v>
      </c>
      <c r="P262" s="36" t="s">
        <v>680</v>
      </c>
      <c r="Q262" s="34" t="s">
        <v>680</v>
      </c>
    </row>
    <row r="263" spans="1:17">
      <c r="A263" s="37" t="s">
        <v>235</v>
      </c>
      <c r="B263" s="3095" t="s">
        <v>275</v>
      </c>
      <c r="C263" s="691" t="s">
        <v>680</v>
      </c>
      <c r="D263" s="687" t="s">
        <v>680</v>
      </c>
      <c r="E263" s="687" t="s">
        <v>680</v>
      </c>
      <c r="F263" s="687" t="s">
        <v>680</v>
      </c>
      <c r="G263" s="688" t="s">
        <v>680</v>
      </c>
      <c r="H263" s="688" t="s">
        <v>680</v>
      </c>
      <c r="I263" s="689" t="s">
        <v>680</v>
      </c>
      <c r="J263" s="687" t="s">
        <v>680</v>
      </c>
      <c r="K263" s="688" t="s">
        <v>680</v>
      </c>
      <c r="L263" s="688" t="s">
        <v>680</v>
      </c>
      <c r="M263" s="689" t="s">
        <v>680</v>
      </c>
      <c r="N263" s="687" t="s">
        <v>680</v>
      </c>
      <c r="O263" s="688" t="s">
        <v>680</v>
      </c>
      <c r="P263" s="688" t="s">
        <v>680</v>
      </c>
      <c r="Q263" s="689" t="s">
        <v>680</v>
      </c>
    </row>
    <row r="264" spans="1:17">
      <c r="A264" s="32" t="s">
        <v>237</v>
      </c>
      <c r="B264" s="3096"/>
      <c r="C264" s="690" t="s">
        <v>680</v>
      </c>
      <c r="D264" s="687" t="s">
        <v>680</v>
      </c>
      <c r="E264" s="687" t="s">
        <v>680</v>
      </c>
      <c r="F264" s="687" t="s">
        <v>680</v>
      </c>
      <c r="G264" s="688" t="s">
        <v>680</v>
      </c>
      <c r="H264" s="688" t="s">
        <v>680</v>
      </c>
      <c r="I264" s="689" t="s">
        <v>680</v>
      </c>
      <c r="J264" s="687" t="s">
        <v>680</v>
      </c>
      <c r="K264" s="688" t="s">
        <v>680</v>
      </c>
      <c r="L264" s="688" t="s">
        <v>680</v>
      </c>
      <c r="M264" s="689" t="s">
        <v>680</v>
      </c>
      <c r="N264" s="687" t="s">
        <v>680</v>
      </c>
      <c r="O264" s="688" t="s">
        <v>680</v>
      </c>
      <c r="P264" s="688" t="s">
        <v>680</v>
      </c>
      <c r="Q264" s="689" t="s">
        <v>680</v>
      </c>
    </row>
    <row r="265" spans="1:17">
      <c r="A265" s="32" t="s">
        <v>238</v>
      </c>
      <c r="B265" s="3096"/>
      <c r="C265" s="690" t="s">
        <v>680</v>
      </c>
      <c r="D265" s="687" t="s">
        <v>680</v>
      </c>
      <c r="E265" s="687" t="s">
        <v>680</v>
      </c>
      <c r="F265" s="687" t="s">
        <v>680</v>
      </c>
      <c r="G265" s="688" t="s">
        <v>680</v>
      </c>
      <c r="H265" s="688" t="s">
        <v>680</v>
      </c>
      <c r="I265" s="689" t="s">
        <v>680</v>
      </c>
      <c r="J265" s="687" t="s">
        <v>680</v>
      </c>
      <c r="K265" s="688" t="s">
        <v>680</v>
      </c>
      <c r="L265" s="688" t="s">
        <v>680</v>
      </c>
      <c r="M265" s="689" t="s">
        <v>680</v>
      </c>
      <c r="N265" s="687" t="s">
        <v>680</v>
      </c>
      <c r="O265" s="688" t="s">
        <v>680</v>
      </c>
      <c r="P265" s="688" t="s">
        <v>680</v>
      </c>
      <c r="Q265" s="689" t="s">
        <v>680</v>
      </c>
    </row>
    <row r="266" spans="1:17">
      <c r="A266" s="32" t="s">
        <v>239</v>
      </c>
      <c r="B266" s="3096"/>
      <c r="C266" s="690" t="s">
        <v>680</v>
      </c>
      <c r="D266" s="687" t="s">
        <v>680</v>
      </c>
      <c r="E266" s="687" t="s">
        <v>680</v>
      </c>
      <c r="F266" s="687" t="s">
        <v>680</v>
      </c>
      <c r="G266" s="688" t="s">
        <v>680</v>
      </c>
      <c r="H266" s="688" t="s">
        <v>680</v>
      </c>
      <c r="I266" s="689" t="s">
        <v>680</v>
      </c>
      <c r="J266" s="687" t="s">
        <v>680</v>
      </c>
      <c r="K266" s="688" t="s">
        <v>680</v>
      </c>
      <c r="L266" s="688" t="s">
        <v>680</v>
      </c>
      <c r="M266" s="689" t="s">
        <v>680</v>
      </c>
      <c r="N266" s="687" t="s">
        <v>680</v>
      </c>
      <c r="O266" s="688" t="s">
        <v>680</v>
      </c>
      <c r="P266" s="688" t="s">
        <v>680</v>
      </c>
      <c r="Q266" s="689" t="s">
        <v>680</v>
      </c>
    </row>
    <row r="267" spans="1:17">
      <c r="A267" s="32" t="s">
        <v>240</v>
      </c>
      <c r="B267" s="3096"/>
      <c r="C267" s="690" t="s">
        <v>680</v>
      </c>
      <c r="D267" s="687" t="s">
        <v>680</v>
      </c>
      <c r="E267" s="687" t="s">
        <v>680</v>
      </c>
      <c r="F267" s="687" t="s">
        <v>680</v>
      </c>
      <c r="G267" s="688" t="s">
        <v>680</v>
      </c>
      <c r="H267" s="688" t="s">
        <v>680</v>
      </c>
      <c r="I267" s="689" t="s">
        <v>680</v>
      </c>
      <c r="J267" s="687" t="s">
        <v>680</v>
      </c>
      <c r="K267" s="688" t="s">
        <v>680</v>
      </c>
      <c r="L267" s="688" t="s">
        <v>680</v>
      </c>
      <c r="M267" s="689" t="s">
        <v>680</v>
      </c>
      <c r="N267" s="687" t="s">
        <v>680</v>
      </c>
      <c r="O267" s="688" t="s">
        <v>680</v>
      </c>
      <c r="P267" s="688" t="s">
        <v>680</v>
      </c>
      <c r="Q267" s="689" t="s">
        <v>680</v>
      </c>
    </row>
    <row r="268" spans="1:17">
      <c r="A268" s="32" t="s">
        <v>241</v>
      </c>
      <c r="B268" s="3096"/>
      <c r="C268" s="690" t="s">
        <v>680</v>
      </c>
      <c r="D268" s="687" t="s">
        <v>680</v>
      </c>
      <c r="E268" s="687" t="s">
        <v>680</v>
      </c>
      <c r="F268" s="687" t="s">
        <v>680</v>
      </c>
      <c r="G268" s="688" t="s">
        <v>680</v>
      </c>
      <c r="H268" s="688" t="s">
        <v>680</v>
      </c>
      <c r="I268" s="689" t="s">
        <v>680</v>
      </c>
      <c r="J268" s="687" t="s">
        <v>680</v>
      </c>
      <c r="K268" s="688" t="s">
        <v>680</v>
      </c>
      <c r="L268" s="688" t="s">
        <v>680</v>
      </c>
      <c r="M268" s="689" t="s">
        <v>680</v>
      </c>
      <c r="N268" s="687" t="s">
        <v>680</v>
      </c>
      <c r="O268" s="688" t="s">
        <v>680</v>
      </c>
      <c r="P268" s="688" t="s">
        <v>680</v>
      </c>
      <c r="Q268" s="689" t="s">
        <v>680</v>
      </c>
    </row>
    <row r="269" spans="1:17">
      <c r="A269" s="32" t="s">
        <v>242</v>
      </c>
      <c r="B269" s="3096"/>
      <c r="C269" s="690" t="s">
        <v>680</v>
      </c>
      <c r="D269" s="687" t="s">
        <v>680</v>
      </c>
      <c r="E269" s="687" t="s">
        <v>680</v>
      </c>
      <c r="F269" s="687" t="s">
        <v>680</v>
      </c>
      <c r="G269" s="688" t="s">
        <v>680</v>
      </c>
      <c r="H269" s="688" t="s">
        <v>680</v>
      </c>
      <c r="I269" s="689" t="s">
        <v>680</v>
      </c>
      <c r="J269" s="687" t="s">
        <v>680</v>
      </c>
      <c r="K269" s="688" t="s">
        <v>680</v>
      </c>
      <c r="L269" s="688" t="s">
        <v>680</v>
      </c>
      <c r="M269" s="689" t="s">
        <v>680</v>
      </c>
      <c r="N269" s="687" t="s">
        <v>680</v>
      </c>
      <c r="O269" s="688" t="s">
        <v>680</v>
      </c>
      <c r="P269" s="688" t="s">
        <v>680</v>
      </c>
      <c r="Q269" s="689" t="s">
        <v>680</v>
      </c>
    </row>
    <row r="270" spans="1:17">
      <c r="A270" s="33" t="s">
        <v>243</v>
      </c>
      <c r="B270" s="3097"/>
      <c r="C270" s="331" t="s">
        <v>680</v>
      </c>
      <c r="D270" s="35" t="s">
        <v>680</v>
      </c>
      <c r="E270" s="35" t="s">
        <v>680</v>
      </c>
      <c r="F270" s="35" t="s">
        <v>680</v>
      </c>
      <c r="G270" s="36" t="s">
        <v>680</v>
      </c>
      <c r="H270" s="36" t="s">
        <v>680</v>
      </c>
      <c r="I270" s="34" t="s">
        <v>680</v>
      </c>
      <c r="J270" s="35" t="s">
        <v>680</v>
      </c>
      <c r="K270" s="36" t="s">
        <v>680</v>
      </c>
      <c r="L270" s="36" t="s">
        <v>680</v>
      </c>
      <c r="M270" s="34" t="s">
        <v>680</v>
      </c>
      <c r="N270" s="35" t="s">
        <v>680</v>
      </c>
      <c r="O270" s="36" t="s">
        <v>680</v>
      </c>
      <c r="P270" s="36" t="s">
        <v>680</v>
      </c>
      <c r="Q270" s="34" t="s">
        <v>680</v>
      </c>
    </row>
    <row r="271" spans="1:17">
      <c r="A271" s="37" t="s">
        <v>235</v>
      </c>
      <c r="B271" s="3095" t="s">
        <v>276</v>
      </c>
      <c r="C271" s="691" t="s">
        <v>680</v>
      </c>
      <c r="D271" s="687" t="s">
        <v>680</v>
      </c>
      <c r="E271" s="687" t="s">
        <v>680</v>
      </c>
      <c r="F271" s="687" t="s">
        <v>680</v>
      </c>
      <c r="G271" s="688" t="s">
        <v>680</v>
      </c>
      <c r="H271" s="688" t="s">
        <v>680</v>
      </c>
      <c r="I271" s="689" t="s">
        <v>680</v>
      </c>
      <c r="J271" s="687" t="s">
        <v>680</v>
      </c>
      <c r="K271" s="688" t="s">
        <v>680</v>
      </c>
      <c r="L271" s="688" t="s">
        <v>680</v>
      </c>
      <c r="M271" s="689" t="s">
        <v>680</v>
      </c>
      <c r="N271" s="687" t="s">
        <v>680</v>
      </c>
      <c r="O271" s="688" t="s">
        <v>680</v>
      </c>
      <c r="P271" s="688" t="s">
        <v>680</v>
      </c>
      <c r="Q271" s="689" t="s">
        <v>680</v>
      </c>
    </row>
    <row r="272" spans="1:17">
      <c r="A272" s="32" t="s">
        <v>237</v>
      </c>
      <c r="B272" s="3096"/>
      <c r="C272" s="690" t="s">
        <v>680</v>
      </c>
      <c r="D272" s="687" t="s">
        <v>680</v>
      </c>
      <c r="E272" s="687" t="s">
        <v>680</v>
      </c>
      <c r="F272" s="687" t="s">
        <v>680</v>
      </c>
      <c r="G272" s="688" t="s">
        <v>680</v>
      </c>
      <c r="H272" s="688" t="s">
        <v>680</v>
      </c>
      <c r="I272" s="689" t="s">
        <v>680</v>
      </c>
      <c r="J272" s="687" t="s">
        <v>680</v>
      </c>
      <c r="K272" s="688" t="s">
        <v>680</v>
      </c>
      <c r="L272" s="688" t="s">
        <v>680</v>
      </c>
      <c r="M272" s="689" t="s">
        <v>680</v>
      </c>
      <c r="N272" s="687" t="s">
        <v>680</v>
      </c>
      <c r="O272" s="688" t="s">
        <v>680</v>
      </c>
      <c r="P272" s="688" t="s">
        <v>680</v>
      </c>
      <c r="Q272" s="689" t="s">
        <v>680</v>
      </c>
    </row>
    <row r="273" spans="1:17">
      <c r="A273" s="32" t="s">
        <v>238</v>
      </c>
      <c r="B273" s="3096"/>
      <c r="C273" s="690" t="s">
        <v>680</v>
      </c>
      <c r="D273" s="687" t="s">
        <v>680</v>
      </c>
      <c r="E273" s="687" t="s">
        <v>680</v>
      </c>
      <c r="F273" s="687" t="s">
        <v>680</v>
      </c>
      <c r="G273" s="688" t="s">
        <v>680</v>
      </c>
      <c r="H273" s="688" t="s">
        <v>680</v>
      </c>
      <c r="I273" s="689" t="s">
        <v>680</v>
      </c>
      <c r="J273" s="687" t="s">
        <v>680</v>
      </c>
      <c r="K273" s="688" t="s">
        <v>680</v>
      </c>
      <c r="L273" s="688" t="s">
        <v>680</v>
      </c>
      <c r="M273" s="689" t="s">
        <v>680</v>
      </c>
      <c r="N273" s="687" t="s">
        <v>680</v>
      </c>
      <c r="O273" s="688" t="s">
        <v>680</v>
      </c>
      <c r="P273" s="688" t="s">
        <v>680</v>
      </c>
      <c r="Q273" s="689" t="s">
        <v>680</v>
      </c>
    </row>
    <row r="274" spans="1:17">
      <c r="A274" s="32" t="s">
        <v>239</v>
      </c>
      <c r="B274" s="3096"/>
      <c r="C274" s="690" t="s">
        <v>680</v>
      </c>
      <c r="D274" s="687" t="s">
        <v>680</v>
      </c>
      <c r="E274" s="687" t="s">
        <v>680</v>
      </c>
      <c r="F274" s="687" t="s">
        <v>680</v>
      </c>
      <c r="G274" s="688" t="s">
        <v>680</v>
      </c>
      <c r="H274" s="688" t="s">
        <v>680</v>
      </c>
      <c r="I274" s="689" t="s">
        <v>680</v>
      </c>
      <c r="J274" s="687" t="s">
        <v>680</v>
      </c>
      <c r="K274" s="688" t="s">
        <v>680</v>
      </c>
      <c r="L274" s="688" t="s">
        <v>680</v>
      </c>
      <c r="M274" s="689" t="s">
        <v>680</v>
      </c>
      <c r="N274" s="687" t="s">
        <v>680</v>
      </c>
      <c r="O274" s="688" t="s">
        <v>680</v>
      </c>
      <c r="P274" s="688" t="s">
        <v>680</v>
      </c>
      <c r="Q274" s="689" t="s">
        <v>680</v>
      </c>
    </row>
    <row r="275" spans="1:17">
      <c r="A275" s="32" t="s">
        <v>240</v>
      </c>
      <c r="B275" s="3096"/>
      <c r="C275" s="690" t="s">
        <v>680</v>
      </c>
      <c r="D275" s="687" t="s">
        <v>680</v>
      </c>
      <c r="E275" s="687" t="s">
        <v>680</v>
      </c>
      <c r="F275" s="687" t="s">
        <v>680</v>
      </c>
      <c r="G275" s="688" t="s">
        <v>680</v>
      </c>
      <c r="H275" s="688" t="s">
        <v>680</v>
      </c>
      <c r="I275" s="689" t="s">
        <v>680</v>
      </c>
      <c r="J275" s="687" t="s">
        <v>680</v>
      </c>
      <c r="K275" s="688" t="s">
        <v>680</v>
      </c>
      <c r="L275" s="688" t="s">
        <v>680</v>
      </c>
      <c r="M275" s="689" t="s">
        <v>680</v>
      </c>
      <c r="N275" s="687" t="s">
        <v>680</v>
      </c>
      <c r="O275" s="688" t="s">
        <v>680</v>
      </c>
      <c r="P275" s="688" t="s">
        <v>680</v>
      </c>
      <c r="Q275" s="689" t="s">
        <v>680</v>
      </c>
    </row>
    <row r="276" spans="1:17">
      <c r="A276" s="32" t="s">
        <v>241</v>
      </c>
      <c r="B276" s="3096"/>
      <c r="C276" s="690" t="s">
        <v>680</v>
      </c>
      <c r="D276" s="687" t="s">
        <v>680</v>
      </c>
      <c r="E276" s="687" t="s">
        <v>680</v>
      </c>
      <c r="F276" s="687" t="s">
        <v>680</v>
      </c>
      <c r="G276" s="688" t="s">
        <v>680</v>
      </c>
      <c r="H276" s="688" t="s">
        <v>680</v>
      </c>
      <c r="I276" s="689" t="s">
        <v>680</v>
      </c>
      <c r="J276" s="687" t="s">
        <v>680</v>
      </c>
      <c r="K276" s="688" t="s">
        <v>680</v>
      </c>
      <c r="L276" s="688" t="s">
        <v>680</v>
      </c>
      <c r="M276" s="689" t="s">
        <v>680</v>
      </c>
      <c r="N276" s="687" t="s">
        <v>680</v>
      </c>
      <c r="O276" s="688" t="s">
        <v>680</v>
      </c>
      <c r="P276" s="688" t="s">
        <v>680</v>
      </c>
      <c r="Q276" s="689" t="s">
        <v>680</v>
      </c>
    </row>
    <row r="277" spans="1:17">
      <c r="A277" s="32" t="s">
        <v>242</v>
      </c>
      <c r="B277" s="3096"/>
      <c r="C277" s="690" t="s">
        <v>680</v>
      </c>
      <c r="D277" s="687" t="s">
        <v>680</v>
      </c>
      <c r="E277" s="687" t="s">
        <v>680</v>
      </c>
      <c r="F277" s="687" t="s">
        <v>680</v>
      </c>
      <c r="G277" s="688" t="s">
        <v>680</v>
      </c>
      <c r="H277" s="688" t="s">
        <v>680</v>
      </c>
      <c r="I277" s="689" t="s">
        <v>680</v>
      </c>
      <c r="J277" s="687" t="s">
        <v>680</v>
      </c>
      <c r="K277" s="688" t="s">
        <v>680</v>
      </c>
      <c r="L277" s="688" t="s">
        <v>680</v>
      </c>
      <c r="M277" s="689" t="s">
        <v>680</v>
      </c>
      <c r="N277" s="687" t="s">
        <v>680</v>
      </c>
      <c r="O277" s="688" t="s">
        <v>680</v>
      </c>
      <c r="P277" s="688" t="s">
        <v>680</v>
      </c>
      <c r="Q277" s="689" t="s">
        <v>680</v>
      </c>
    </row>
    <row r="278" spans="1:17">
      <c r="A278" s="33" t="s">
        <v>243</v>
      </c>
      <c r="B278" s="3097"/>
      <c r="C278" s="331" t="s">
        <v>680</v>
      </c>
      <c r="D278" s="35" t="s">
        <v>680</v>
      </c>
      <c r="E278" s="35" t="s">
        <v>680</v>
      </c>
      <c r="F278" s="35" t="s">
        <v>680</v>
      </c>
      <c r="G278" s="36" t="s">
        <v>680</v>
      </c>
      <c r="H278" s="36" t="s">
        <v>680</v>
      </c>
      <c r="I278" s="34" t="s">
        <v>680</v>
      </c>
      <c r="J278" s="35" t="s">
        <v>680</v>
      </c>
      <c r="K278" s="36" t="s">
        <v>680</v>
      </c>
      <c r="L278" s="36" t="s">
        <v>680</v>
      </c>
      <c r="M278" s="34" t="s">
        <v>680</v>
      </c>
      <c r="N278" s="35" t="s">
        <v>680</v>
      </c>
      <c r="O278" s="36" t="s">
        <v>680</v>
      </c>
      <c r="P278" s="36" t="s">
        <v>680</v>
      </c>
      <c r="Q278" s="34" t="s">
        <v>680</v>
      </c>
    </row>
    <row r="279" spans="1:17">
      <c r="A279" s="37" t="s">
        <v>235</v>
      </c>
      <c r="B279" s="3095" t="s">
        <v>277</v>
      </c>
      <c r="C279" s="691" t="s">
        <v>680</v>
      </c>
      <c r="D279" s="687" t="s">
        <v>680</v>
      </c>
      <c r="E279" s="687" t="s">
        <v>680</v>
      </c>
      <c r="F279" s="687" t="s">
        <v>680</v>
      </c>
      <c r="G279" s="688" t="s">
        <v>680</v>
      </c>
      <c r="H279" s="688" t="s">
        <v>680</v>
      </c>
      <c r="I279" s="689" t="s">
        <v>680</v>
      </c>
      <c r="J279" s="687" t="s">
        <v>680</v>
      </c>
      <c r="K279" s="688" t="s">
        <v>680</v>
      </c>
      <c r="L279" s="688" t="s">
        <v>680</v>
      </c>
      <c r="M279" s="689" t="s">
        <v>680</v>
      </c>
      <c r="N279" s="687" t="s">
        <v>680</v>
      </c>
      <c r="O279" s="688" t="s">
        <v>680</v>
      </c>
      <c r="P279" s="688" t="s">
        <v>680</v>
      </c>
      <c r="Q279" s="689" t="s">
        <v>680</v>
      </c>
    </row>
    <row r="280" spans="1:17">
      <c r="A280" s="32" t="s">
        <v>237</v>
      </c>
      <c r="B280" s="3096"/>
      <c r="C280" s="690" t="s">
        <v>680</v>
      </c>
      <c r="D280" s="687" t="s">
        <v>680</v>
      </c>
      <c r="E280" s="687" t="s">
        <v>680</v>
      </c>
      <c r="F280" s="687" t="s">
        <v>680</v>
      </c>
      <c r="G280" s="688" t="s">
        <v>680</v>
      </c>
      <c r="H280" s="688" t="s">
        <v>680</v>
      </c>
      <c r="I280" s="689" t="s">
        <v>680</v>
      </c>
      <c r="J280" s="687" t="s">
        <v>680</v>
      </c>
      <c r="K280" s="688" t="s">
        <v>680</v>
      </c>
      <c r="L280" s="688" t="s">
        <v>680</v>
      </c>
      <c r="M280" s="689" t="s">
        <v>680</v>
      </c>
      <c r="N280" s="687" t="s">
        <v>680</v>
      </c>
      <c r="O280" s="688" t="s">
        <v>680</v>
      </c>
      <c r="P280" s="688" t="s">
        <v>680</v>
      </c>
      <c r="Q280" s="689" t="s">
        <v>680</v>
      </c>
    </row>
    <row r="281" spans="1:17">
      <c r="A281" s="32" t="s">
        <v>238</v>
      </c>
      <c r="B281" s="3096"/>
      <c r="C281" s="690" t="s">
        <v>680</v>
      </c>
      <c r="D281" s="687" t="s">
        <v>680</v>
      </c>
      <c r="E281" s="687" t="s">
        <v>680</v>
      </c>
      <c r="F281" s="687" t="s">
        <v>680</v>
      </c>
      <c r="G281" s="688" t="s">
        <v>680</v>
      </c>
      <c r="H281" s="688" t="s">
        <v>680</v>
      </c>
      <c r="I281" s="689" t="s">
        <v>680</v>
      </c>
      <c r="J281" s="687" t="s">
        <v>680</v>
      </c>
      <c r="K281" s="688" t="s">
        <v>680</v>
      </c>
      <c r="L281" s="688" t="s">
        <v>680</v>
      </c>
      <c r="M281" s="689" t="s">
        <v>680</v>
      </c>
      <c r="N281" s="687" t="s">
        <v>680</v>
      </c>
      <c r="O281" s="688" t="s">
        <v>680</v>
      </c>
      <c r="P281" s="688" t="s">
        <v>680</v>
      </c>
      <c r="Q281" s="689" t="s">
        <v>680</v>
      </c>
    </row>
    <row r="282" spans="1:17">
      <c r="A282" s="32" t="s">
        <v>239</v>
      </c>
      <c r="B282" s="3096"/>
      <c r="C282" s="690" t="s">
        <v>680</v>
      </c>
      <c r="D282" s="687" t="s">
        <v>680</v>
      </c>
      <c r="E282" s="687" t="s">
        <v>680</v>
      </c>
      <c r="F282" s="687" t="s">
        <v>680</v>
      </c>
      <c r="G282" s="688" t="s">
        <v>680</v>
      </c>
      <c r="H282" s="688" t="s">
        <v>680</v>
      </c>
      <c r="I282" s="689" t="s">
        <v>680</v>
      </c>
      <c r="J282" s="687" t="s">
        <v>680</v>
      </c>
      <c r="K282" s="688" t="s">
        <v>680</v>
      </c>
      <c r="L282" s="688" t="s">
        <v>680</v>
      </c>
      <c r="M282" s="689" t="s">
        <v>680</v>
      </c>
      <c r="N282" s="687" t="s">
        <v>680</v>
      </c>
      <c r="O282" s="688" t="s">
        <v>680</v>
      </c>
      <c r="P282" s="688" t="s">
        <v>680</v>
      </c>
      <c r="Q282" s="689" t="s">
        <v>680</v>
      </c>
    </row>
    <row r="283" spans="1:17">
      <c r="A283" s="32" t="s">
        <v>240</v>
      </c>
      <c r="B283" s="3096"/>
      <c r="C283" s="690" t="s">
        <v>680</v>
      </c>
      <c r="D283" s="687" t="s">
        <v>680</v>
      </c>
      <c r="E283" s="687" t="s">
        <v>680</v>
      </c>
      <c r="F283" s="687" t="s">
        <v>680</v>
      </c>
      <c r="G283" s="688" t="s">
        <v>680</v>
      </c>
      <c r="H283" s="688" t="s">
        <v>680</v>
      </c>
      <c r="I283" s="689" t="s">
        <v>680</v>
      </c>
      <c r="J283" s="687" t="s">
        <v>680</v>
      </c>
      <c r="K283" s="688" t="s">
        <v>680</v>
      </c>
      <c r="L283" s="688" t="s">
        <v>680</v>
      </c>
      <c r="M283" s="689" t="s">
        <v>680</v>
      </c>
      <c r="N283" s="687" t="s">
        <v>680</v>
      </c>
      <c r="O283" s="688" t="s">
        <v>680</v>
      </c>
      <c r="P283" s="688" t="s">
        <v>680</v>
      </c>
      <c r="Q283" s="689" t="s">
        <v>680</v>
      </c>
    </row>
    <row r="284" spans="1:17">
      <c r="A284" s="32" t="s">
        <v>241</v>
      </c>
      <c r="B284" s="3096"/>
      <c r="C284" s="690" t="s">
        <v>680</v>
      </c>
      <c r="D284" s="687" t="s">
        <v>680</v>
      </c>
      <c r="E284" s="687" t="s">
        <v>680</v>
      </c>
      <c r="F284" s="687" t="s">
        <v>680</v>
      </c>
      <c r="G284" s="688" t="s">
        <v>680</v>
      </c>
      <c r="H284" s="688" t="s">
        <v>680</v>
      </c>
      <c r="I284" s="689" t="s">
        <v>680</v>
      </c>
      <c r="J284" s="687" t="s">
        <v>680</v>
      </c>
      <c r="K284" s="688" t="s">
        <v>680</v>
      </c>
      <c r="L284" s="688" t="s">
        <v>680</v>
      </c>
      <c r="M284" s="689" t="s">
        <v>680</v>
      </c>
      <c r="N284" s="687" t="s">
        <v>680</v>
      </c>
      <c r="O284" s="688" t="s">
        <v>680</v>
      </c>
      <c r="P284" s="688" t="s">
        <v>680</v>
      </c>
      <c r="Q284" s="689" t="s">
        <v>680</v>
      </c>
    </row>
    <row r="285" spans="1:17">
      <c r="A285" s="32" t="s">
        <v>242</v>
      </c>
      <c r="B285" s="3096"/>
      <c r="C285" s="690" t="s">
        <v>680</v>
      </c>
      <c r="D285" s="687" t="s">
        <v>680</v>
      </c>
      <c r="E285" s="687" t="s">
        <v>680</v>
      </c>
      <c r="F285" s="687" t="s">
        <v>680</v>
      </c>
      <c r="G285" s="688" t="s">
        <v>680</v>
      </c>
      <c r="H285" s="688" t="s">
        <v>680</v>
      </c>
      <c r="I285" s="689" t="s">
        <v>680</v>
      </c>
      <c r="J285" s="687" t="s">
        <v>680</v>
      </c>
      <c r="K285" s="688" t="s">
        <v>680</v>
      </c>
      <c r="L285" s="688" t="s">
        <v>680</v>
      </c>
      <c r="M285" s="689" t="s">
        <v>680</v>
      </c>
      <c r="N285" s="687" t="s">
        <v>680</v>
      </c>
      <c r="O285" s="688" t="s">
        <v>680</v>
      </c>
      <c r="P285" s="688" t="s">
        <v>680</v>
      </c>
      <c r="Q285" s="689" t="s">
        <v>680</v>
      </c>
    </row>
    <row r="286" spans="1:17">
      <c r="A286" s="33" t="s">
        <v>243</v>
      </c>
      <c r="B286" s="3097"/>
      <c r="C286" s="331" t="s">
        <v>680</v>
      </c>
      <c r="D286" s="35" t="s">
        <v>680</v>
      </c>
      <c r="E286" s="35" t="s">
        <v>680</v>
      </c>
      <c r="F286" s="35" t="s">
        <v>680</v>
      </c>
      <c r="G286" s="36" t="s">
        <v>680</v>
      </c>
      <c r="H286" s="36" t="s">
        <v>680</v>
      </c>
      <c r="I286" s="34" t="s">
        <v>680</v>
      </c>
      <c r="J286" s="35" t="s">
        <v>680</v>
      </c>
      <c r="K286" s="36" t="s">
        <v>680</v>
      </c>
      <c r="L286" s="36" t="s">
        <v>680</v>
      </c>
      <c r="M286" s="34" t="s">
        <v>680</v>
      </c>
      <c r="N286" s="35" t="s">
        <v>680</v>
      </c>
      <c r="O286" s="36" t="s">
        <v>680</v>
      </c>
      <c r="P286" s="36" t="s">
        <v>680</v>
      </c>
      <c r="Q286" s="34" t="s">
        <v>680</v>
      </c>
    </row>
    <row r="287" spans="1:17">
      <c r="A287" s="37" t="s">
        <v>235</v>
      </c>
      <c r="B287" s="3095" t="s">
        <v>278</v>
      </c>
      <c r="C287" s="691" t="s">
        <v>680</v>
      </c>
      <c r="D287" s="687" t="s">
        <v>680</v>
      </c>
      <c r="E287" s="687" t="s">
        <v>680</v>
      </c>
      <c r="F287" s="687" t="s">
        <v>680</v>
      </c>
      <c r="G287" s="688" t="s">
        <v>680</v>
      </c>
      <c r="H287" s="688" t="s">
        <v>680</v>
      </c>
      <c r="I287" s="689" t="s">
        <v>680</v>
      </c>
      <c r="J287" s="687" t="s">
        <v>680</v>
      </c>
      <c r="K287" s="688" t="s">
        <v>680</v>
      </c>
      <c r="L287" s="688" t="s">
        <v>680</v>
      </c>
      <c r="M287" s="689" t="s">
        <v>680</v>
      </c>
      <c r="N287" s="687" t="s">
        <v>680</v>
      </c>
      <c r="O287" s="688" t="s">
        <v>680</v>
      </c>
      <c r="P287" s="688" t="s">
        <v>680</v>
      </c>
      <c r="Q287" s="689" t="s">
        <v>680</v>
      </c>
    </row>
    <row r="288" spans="1:17">
      <c r="A288" s="32" t="s">
        <v>237</v>
      </c>
      <c r="B288" s="3096"/>
      <c r="C288" s="690" t="s">
        <v>680</v>
      </c>
      <c r="D288" s="687" t="s">
        <v>680</v>
      </c>
      <c r="E288" s="687" t="s">
        <v>680</v>
      </c>
      <c r="F288" s="687" t="s">
        <v>680</v>
      </c>
      <c r="G288" s="688" t="s">
        <v>680</v>
      </c>
      <c r="H288" s="688" t="s">
        <v>680</v>
      </c>
      <c r="I288" s="689" t="s">
        <v>680</v>
      </c>
      <c r="J288" s="687" t="s">
        <v>680</v>
      </c>
      <c r="K288" s="688" t="s">
        <v>680</v>
      </c>
      <c r="L288" s="688" t="s">
        <v>680</v>
      </c>
      <c r="M288" s="689" t="s">
        <v>680</v>
      </c>
      <c r="N288" s="687" t="s">
        <v>680</v>
      </c>
      <c r="O288" s="688" t="s">
        <v>680</v>
      </c>
      <c r="P288" s="688" t="s">
        <v>680</v>
      </c>
      <c r="Q288" s="689" t="s">
        <v>680</v>
      </c>
    </row>
    <row r="289" spans="1:17">
      <c r="A289" s="32" t="s">
        <v>238</v>
      </c>
      <c r="B289" s="3096"/>
      <c r="C289" s="690" t="s">
        <v>680</v>
      </c>
      <c r="D289" s="687" t="s">
        <v>680</v>
      </c>
      <c r="E289" s="687" t="s">
        <v>680</v>
      </c>
      <c r="F289" s="687" t="s">
        <v>680</v>
      </c>
      <c r="G289" s="688" t="s">
        <v>680</v>
      </c>
      <c r="H289" s="688" t="s">
        <v>680</v>
      </c>
      <c r="I289" s="689" t="s">
        <v>680</v>
      </c>
      <c r="J289" s="687" t="s">
        <v>680</v>
      </c>
      <c r="K289" s="688" t="s">
        <v>680</v>
      </c>
      <c r="L289" s="688" t="s">
        <v>680</v>
      </c>
      <c r="M289" s="689" t="s">
        <v>680</v>
      </c>
      <c r="N289" s="687" t="s">
        <v>680</v>
      </c>
      <c r="O289" s="688" t="s">
        <v>680</v>
      </c>
      <c r="P289" s="688" t="s">
        <v>680</v>
      </c>
      <c r="Q289" s="689" t="s">
        <v>680</v>
      </c>
    </row>
    <row r="290" spans="1:17">
      <c r="A290" s="32" t="s">
        <v>239</v>
      </c>
      <c r="B290" s="3096"/>
      <c r="C290" s="690" t="s">
        <v>680</v>
      </c>
      <c r="D290" s="687" t="s">
        <v>680</v>
      </c>
      <c r="E290" s="687" t="s">
        <v>680</v>
      </c>
      <c r="F290" s="687" t="s">
        <v>680</v>
      </c>
      <c r="G290" s="688" t="s">
        <v>680</v>
      </c>
      <c r="H290" s="688" t="s">
        <v>680</v>
      </c>
      <c r="I290" s="689" t="s">
        <v>680</v>
      </c>
      <c r="J290" s="687" t="s">
        <v>680</v>
      </c>
      <c r="K290" s="688" t="s">
        <v>680</v>
      </c>
      <c r="L290" s="688" t="s">
        <v>680</v>
      </c>
      <c r="M290" s="689" t="s">
        <v>680</v>
      </c>
      <c r="N290" s="687" t="s">
        <v>680</v>
      </c>
      <c r="O290" s="688" t="s">
        <v>680</v>
      </c>
      <c r="P290" s="688" t="s">
        <v>680</v>
      </c>
      <c r="Q290" s="689" t="s">
        <v>680</v>
      </c>
    </row>
    <row r="291" spans="1:17">
      <c r="A291" s="32" t="s">
        <v>240</v>
      </c>
      <c r="B291" s="3096"/>
      <c r="C291" s="690" t="s">
        <v>680</v>
      </c>
      <c r="D291" s="687" t="s">
        <v>680</v>
      </c>
      <c r="E291" s="687" t="s">
        <v>680</v>
      </c>
      <c r="F291" s="687" t="s">
        <v>680</v>
      </c>
      <c r="G291" s="688" t="s">
        <v>680</v>
      </c>
      <c r="H291" s="688" t="s">
        <v>680</v>
      </c>
      <c r="I291" s="689" t="s">
        <v>680</v>
      </c>
      <c r="J291" s="687" t="s">
        <v>680</v>
      </c>
      <c r="K291" s="688" t="s">
        <v>680</v>
      </c>
      <c r="L291" s="688" t="s">
        <v>680</v>
      </c>
      <c r="M291" s="689" t="s">
        <v>680</v>
      </c>
      <c r="N291" s="687" t="s">
        <v>680</v>
      </c>
      <c r="O291" s="688" t="s">
        <v>680</v>
      </c>
      <c r="P291" s="688" t="s">
        <v>680</v>
      </c>
      <c r="Q291" s="689" t="s">
        <v>680</v>
      </c>
    </row>
    <row r="292" spans="1:17">
      <c r="A292" s="32" t="s">
        <v>241</v>
      </c>
      <c r="B292" s="3096"/>
      <c r="C292" s="690" t="s">
        <v>680</v>
      </c>
      <c r="D292" s="687" t="s">
        <v>680</v>
      </c>
      <c r="E292" s="687" t="s">
        <v>680</v>
      </c>
      <c r="F292" s="687" t="s">
        <v>680</v>
      </c>
      <c r="G292" s="688" t="s">
        <v>680</v>
      </c>
      <c r="H292" s="688" t="s">
        <v>680</v>
      </c>
      <c r="I292" s="689" t="s">
        <v>680</v>
      </c>
      <c r="J292" s="687" t="s">
        <v>680</v>
      </c>
      <c r="K292" s="688" t="s">
        <v>680</v>
      </c>
      <c r="L292" s="688" t="s">
        <v>680</v>
      </c>
      <c r="M292" s="689" t="s">
        <v>680</v>
      </c>
      <c r="N292" s="687" t="s">
        <v>680</v>
      </c>
      <c r="O292" s="688" t="s">
        <v>680</v>
      </c>
      <c r="P292" s="688" t="s">
        <v>680</v>
      </c>
      <c r="Q292" s="689" t="s">
        <v>680</v>
      </c>
    </row>
    <row r="293" spans="1:17">
      <c r="A293" s="32" t="s">
        <v>242</v>
      </c>
      <c r="B293" s="3096"/>
      <c r="C293" s="690" t="s">
        <v>680</v>
      </c>
      <c r="D293" s="687" t="s">
        <v>680</v>
      </c>
      <c r="E293" s="687" t="s">
        <v>680</v>
      </c>
      <c r="F293" s="687" t="s">
        <v>680</v>
      </c>
      <c r="G293" s="688" t="s">
        <v>680</v>
      </c>
      <c r="H293" s="688" t="s">
        <v>680</v>
      </c>
      <c r="I293" s="689" t="s">
        <v>680</v>
      </c>
      <c r="J293" s="687" t="s">
        <v>680</v>
      </c>
      <c r="K293" s="688" t="s">
        <v>680</v>
      </c>
      <c r="L293" s="688" t="s">
        <v>680</v>
      </c>
      <c r="M293" s="689" t="s">
        <v>680</v>
      </c>
      <c r="N293" s="687" t="s">
        <v>680</v>
      </c>
      <c r="O293" s="688" t="s">
        <v>680</v>
      </c>
      <c r="P293" s="688" t="s">
        <v>680</v>
      </c>
      <c r="Q293" s="689" t="s">
        <v>680</v>
      </c>
    </row>
    <row r="294" spans="1:17">
      <c r="A294" s="33" t="s">
        <v>243</v>
      </c>
      <c r="B294" s="3097"/>
      <c r="C294" s="331" t="s">
        <v>680</v>
      </c>
      <c r="D294" s="35" t="s">
        <v>680</v>
      </c>
      <c r="E294" s="35" t="s">
        <v>680</v>
      </c>
      <c r="F294" s="35" t="s">
        <v>680</v>
      </c>
      <c r="G294" s="36" t="s">
        <v>680</v>
      </c>
      <c r="H294" s="36" t="s">
        <v>680</v>
      </c>
      <c r="I294" s="34" t="s">
        <v>680</v>
      </c>
      <c r="J294" s="35" t="s">
        <v>680</v>
      </c>
      <c r="K294" s="36" t="s">
        <v>680</v>
      </c>
      <c r="L294" s="36" t="s">
        <v>680</v>
      </c>
      <c r="M294" s="34" t="s">
        <v>680</v>
      </c>
      <c r="N294" s="35" t="s">
        <v>680</v>
      </c>
      <c r="O294" s="36" t="s">
        <v>680</v>
      </c>
      <c r="P294" s="36" t="s">
        <v>680</v>
      </c>
      <c r="Q294" s="34" t="s">
        <v>680</v>
      </c>
    </row>
    <row r="295" spans="1:17">
      <c r="A295" s="37" t="s">
        <v>235</v>
      </c>
      <c r="B295" s="3095" t="s">
        <v>279</v>
      </c>
      <c r="C295" s="691" t="s">
        <v>680</v>
      </c>
      <c r="D295" s="687" t="s">
        <v>680</v>
      </c>
      <c r="E295" s="687" t="s">
        <v>680</v>
      </c>
      <c r="F295" s="687" t="s">
        <v>680</v>
      </c>
      <c r="G295" s="688" t="s">
        <v>680</v>
      </c>
      <c r="H295" s="688" t="s">
        <v>680</v>
      </c>
      <c r="I295" s="689" t="s">
        <v>680</v>
      </c>
      <c r="J295" s="687" t="s">
        <v>680</v>
      </c>
      <c r="K295" s="688" t="s">
        <v>680</v>
      </c>
      <c r="L295" s="688" t="s">
        <v>680</v>
      </c>
      <c r="M295" s="689" t="s">
        <v>680</v>
      </c>
      <c r="N295" s="687" t="s">
        <v>680</v>
      </c>
      <c r="O295" s="688" t="s">
        <v>680</v>
      </c>
      <c r="P295" s="688" t="s">
        <v>680</v>
      </c>
      <c r="Q295" s="689" t="s">
        <v>680</v>
      </c>
    </row>
    <row r="296" spans="1:17">
      <c r="A296" s="32" t="s">
        <v>237</v>
      </c>
      <c r="B296" s="3096"/>
      <c r="C296" s="690" t="s">
        <v>680</v>
      </c>
      <c r="D296" s="687" t="s">
        <v>680</v>
      </c>
      <c r="E296" s="687" t="s">
        <v>680</v>
      </c>
      <c r="F296" s="687" t="s">
        <v>680</v>
      </c>
      <c r="G296" s="688" t="s">
        <v>680</v>
      </c>
      <c r="H296" s="688" t="s">
        <v>680</v>
      </c>
      <c r="I296" s="689" t="s">
        <v>680</v>
      </c>
      <c r="J296" s="687" t="s">
        <v>680</v>
      </c>
      <c r="K296" s="688" t="s">
        <v>680</v>
      </c>
      <c r="L296" s="688" t="s">
        <v>680</v>
      </c>
      <c r="M296" s="689" t="s">
        <v>680</v>
      </c>
      <c r="N296" s="687" t="s">
        <v>680</v>
      </c>
      <c r="O296" s="688" t="s">
        <v>680</v>
      </c>
      <c r="P296" s="688" t="s">
        <v>680</v>
      </c>
      <c r="Q296" s="689" t="s">
        <v>680</v>
      </c>
    </row>
    <row r="297" spans="1:17">
      <c r="A297" s="32" t="s">
        <v>238</v>
      </c>
      <c r="B297" s="3096"/>
      <c r="C297" s="690" t="s">
        <v>680</v>
      </c>
      <c r="D297" s="687" t="s">
        <v>680</v>
      </c>
      <c r="E297" s="687" t="s">
        <v>680</v>
      </c>
      <c r="F297" s="687" t="s">
        <v>680</v>
      </c>
      <c r="G297" s="688" t="s">
        <v>680</v>
      </c>
      <c r="H297" s="688" t="s">
        <v>680</v>
      </c>
      <c r="I297" s="689" t="s">
        <v>680</v>
      </c>
      <c r="J297" s="687" t="s">
        <v>680</v>
      </c>
      <c r="K297" s="688" t="s">
        <v>680</v>
      </c>
      <c r="L297" s="688" t="s">
        <v>680</v>
      </c>
      <c r="M297" s="689" t="s">
        <v>680</v>
      </c>
      <c r="N297" s="687" t="s">
        <v>680</v>
      </c>
      <c r="O297" s="688" t="s">
        <v>680</v>
      </c>
      <c r="P297" s="688" t="s">
        <v>680</v>
      </c>
      <c r="Q297" s="689" t="s">
        <v>680</v>
      </c>
    </row>
    <row r="298" spans="1:17">
      <c r="A298" s="32" t="s">
        <v>239</v>
      </c>
      <c r="B298" s="3096"/>
      <c r="C298" s="690" t="s">
        <v>680</v>
      </c>
      <c r="D298" s="687" t="s">
        <v>680</v>
      </c>
      <c r="E298" s="687" t="s">
        <v>680</v>
      </c>
      <c r="F298" s="687" t="s">
        <v>680</v>
      </c>
      <c r="G298" s="688" t="s">
        <v>680</v>
      </c>
      <c r="H298" s="688" t="s">
        <v>680</v>
      </c>
      <c r="I298" s="689" t="s">
        <v>680</v>
      </c>
      <c r="J298" s="687" t="s">
        <v>680</v>
      </c>
      <c r="K298" s="688" t="s">
        <v>680</v>
      </c>
      <c r="L298" s="688" t="s">
        <v>680</v>
      </c>
      <c r="M298" s="689" t="s">
        <v>680</v>
      </c>
      <c r="N298" s="687" t="s">
        <v>680</v>
      </c>
      <c r="O298" s="688" t="s">
        <v>680</v>
      </c>
      <c r="P298" s="688" t="s">
        <v>680</v>
      </c>
      <c r="Q298" s="689" t="s">
        <v>680</v>
      </c>
    </row>
    <row r="299" spans="1:17">
      <c r="A299" s="32" t="s">
        <v>240</v>
      </c>
      <c r="B299" s="3096"/>
      <c r="C299" s="690" t="s">
        <v>680</v>
      </c>
      <c r="D299" s="687" t="s">
        <v>680</v>
      </c>
      <c r="E299" s="687" t="s">
        <v>680</v>
      </c>
      <c r="F299" s="687" t="s">
        <v>680</v>
      </c>
      <c r="G299" s="688" t="s">
        <v>680</v>
      </c>
      <c r="H299" s="688" t="s">
        <v>680</v>
      </c>
      <c r="I299" s="689" t="s">
        <v>680</v>
      </c>
      <c r="J299" s="687" t="s">
        <v>680</v>
      </c>
      <c r="K299" s="688" t="s">
        <v>680</v>
      </c>
      <c r="L299" s="688" t="s">
        <v>680</v>
      </c>
      <c r="M299" s="689" t="s">
        <v>680</v>
      </c>
      <c r="N299" s="687" t="s">
        <v>680</v>
      </c>
      <c r="O299" s="688" t="s">
        <v>680</v>
      </c>
      <c r="P299" s="688" t="s">
        <v>680</v>
      </c>
      <c r="Q299" s="689" t="s">
        <v>680</v>
      </c>
    </row>
    <row r="300" spans="1:17">
      <c r="A300" s="32" t="s">
        <v>241</v>
      </c>
      <c r="B300" s="3096"/>
      <c r="C300" s="690" t="s">
        <v>680</v>
      </c>
      <c r="D300" s="687" t="s">
        <v>680</v>
      </c>
      <c r="E300" s="687" t="s">
        <v>680</v>
      </c>
      <c r="F300" s="687" t="s">
        <v>680</v>
      </c>
      <c r="G300" s="688" t="s">
        <v>680</v>
      </c>
      <c r="H300" s="688" t="s">
        <v>680</v>
      </c>
      <c r="I300" s="689" t="s">
        <v>680</v>
      </c>
      <c r="J300" s="687" t="s">
        <v>680</v>
      </c>
      <c r="K300" s="688" t="s">
        <v>680</v>
      </c>
      <c r="L300" s="688" t="s">
        <v>680</v>
      </c>
      <c r="M300" s="689" t="s">
        <v>680</v>
      </c>
      <c r="N300" s="687" t="s">
        <v>680</v>
      </c>
      <c r="O300" s="688" t="s">
        <v>680</v>
      </c>
      <c r="P300" s="688" t="s">
        <v>680</v>
      </c>
      <c r="Q300" s="689" t="s">
        <v>680</v>
      </c>
    </row>
    <row r="301" spans="1:17">
      <c r="A301" s="32" t="s">
        <v>242</v>
      </c>
      <c r="B301" s="3096"/>
      <c r="C301" s="690" t="s">
        <v>680</v>
      </c>
      <c r="D301" s="687" t="s">
        <v>680</v>
      </c>
      <c r="E301" s="687" t="s">
        <v>680</v>
      </c>
      <c r="F301" s="687" t="s">
        <v>680</v>
      </c>
      <c r="G301" s="688" t="s">
        <v>680</v>
      </c>
      <c r="H301" s="688" t="s">
        <v>680</v>
      </c>
      <c r="I301" s="689" t="s">
        <v>680</v>
      </c>
      <c r="J301" s="687" t="s">
        <v>680</v>
      </c>
      <c r="K301" s="688" t="s">
        <v>680</v>
      </c>
      <c r="L301" s="688" t="s">
        <v>680</v>
      </c>
      <c r="M301" s="689" t="s">
        <v>680</v>
      </c>
      <c r="N301" s="687" t="s">
        <v>680</v>
      </c>
      <c r="O301" s="688" t="s">
        <v>680</v>
      </c>
      <c r="P301" s="688" t="s">
        <v>680</v>
      </c>
      <c r="Q301" s="689" t="s">
        <v>680</v>
      </c>
    </row>
    <row r="302" spans="1:17">
      <c r="A302" s="33" t="s">
        <v>243</v>
      </c>
      <c r="B302" s="3097"/>
      <c r="C302" s="331" t="s">
        <v>680</v>
      </c>
      <c r="D302" s="35" t="s">
        <v>680</v>
      </c>
      <c r="E302" s="35" t="s">
        <v>680</v>
      </c>
      <c r="F302" s="35" t="s">
        <v>680</v>
      </c>
      <c r="G302" s="36" t="s">
        <v>680</v>
      </c>
      <c r="H302" s="36" t="s">
        <v>680</v>
      </c>
      <c r="I302" s="34" t="s">
        <v>680</v>
      </c>
      <c r="J302" s="35" t="s">
        <v>680</v>
      </c>
      <c r="K302" s="36" t="s">
        <v>680</v>
      </c>
      <c r="L302" s="36" t="s">
        <v>680</v>
      </c>
      <c r="M302" s="34" t="s">
        <v>680</v>
      </c>
      <c r="N302" s="35" t="s">
        <v>680</v>
      </c>
      <c r="O302" s="36" t="s">
        <v>680</v>
      </c>
      <c r="P302" s="36" t="s">
        <v>680</v>
      </c>
      <c r="Q302" s="34" t="s">
        <v>680</v>
      </c>
    </row>
    <row r="303" spans="1:17">
      <c r="A303" s="37" t="s">
        <v>235</v>
      </c>
      <c r="B303" s="3095" t="s">
        <v>280</v>
      </c>
      <c r="C303" s="691" t="s">
        <v>680</v>
      </c>
      <c r="D303" s="687" t="s">
        <v>680</v>
      </c>
      <c r="E303" s="687" t="s">
        <v>680</v>
      </c>
      <c r="F303" s="687" t="s">
        <v>680</v>
      </c>
      <c r="G303" s="688" t="s">
        <v>680</v>
      </c>
      <c r="H303" s="688" t="s">
        <v>680</v>
      </c>
      <c r="I303" s="689" t="s">
        <v>680</v>
      </c>
      <c r="J303" s="687" t="s">
        <v>680</v>
      </c>
      <c r="K303" s="688" t="s">
        <v>680</v>
      </c>
      <c r="L303" s="688" t="s">
        <v>680</v>
      </c>
      <c r="M303" s="689" t="s">
        <v>680</v>
      </c>
      <c r="N303" s="687" t="s">
        <v>680</v>
      </c>
      <c r="O303" s="688" t="s">
        <v>680</v>
      </c>
      <c r="P303" s="688" t="s">
        <v>680</v>
      </c>
      <c r="Q303" s="689" t="s">
        <v>680</v>
      </c>
    </row>
    <row r="304" spans="1:17">
      <c r="A304" s="32" t="s">
        <v>237</v>
      </c>
      <c r="B304" s="3096"/>
      <c r="C304" s="690" t="s">
        <v>680</v>
      </c>
      <c r="D304" s="687" t="s">
        <v>680</v>
      </c>
      <c r="E304" s="687" t="s">
        <v>680</v>
      </c>
      <c r="F304" s="687" t="s">
        <v>680</v>
      </c>
      <c r="G304" s="688" t="s">
        <v>680</v>
      </c>
      <c r="H304" s="688" t="s">
        <v>680</v>
      </c>
      <c r="I304" s="689" t="s">
        <v>680</v>
      </c>
      <c r="J304" s="687" t="s">
        <v>680</v>
      </c>
      <c r="K304" s="688" t="s">
        <v>680</v>
      </c>
      <c r="L304" s="688" t="s">
        <v>680</v>
      </c>
      <c r="M304" s="689" t="s">
        <v>680</v>
      </c>
      <c r="N304" s="687" t="s">
        <v>680</v>
      </c>
      <c r="O304" s="688" t="s">
        <v>680</v>
      </c>
      <c r="P304" s="688" t="s">
        <v>680</v>
      </c>
      <c r="Q304" s="689" t="s">
        <v>680</v>
      </c>
    </row>
    <row r="305" spans="1:17">
      <c r="A305" s="32" t="s">
        <v>238</v>
      </c>
      <c r="B305" s="3096"/>
      <c r="C305" s="690" t="s">
        <v>680</v>
      </c>
      <c r="D305" s="687" t="s">
        <v>680</v>
      </c>
      <c r="E305" s="687" t="s">
        <v>680</v>
      </c>
      <c r="F305" s="687" t="s">
        <v>680</v>
      </c>
      <c r="G305" s="688" t="s">
        <v>680</v>
      </c>
      <c r="H305" s="688" t="s">
        <v>680</v>
      </c>
      <c r="I305" s="689" t="s">
        <v>680</v>
      </c>
      <c r="J305" s="687" t="s">
        <v>680</v>
      </c>
      <c r="K305" s="688" t="s">
        <v>680</v>
      </c>
      <c r="L305" s="688" t="s">
        <v>680</v>
      </c>
      <c r="M305" s="689" t="s">
        <v>680</v>
      </c>
      <c r="N305" s="687" t="s">
        <v>680</v>
      </c>
      <c r="O305" s="688" t="s">
        <v>680</v>
      </c>
      <c r="P305" s="688" t="s">
        <v>680</v>
      </c>
      <c r="Q305" s="689" t="s">
        <v>680</v>
      </c>
    </row>
    <row r="306" spans="1:17">
      <c r="A306" s="32" t="s">
        <v>239</v>
      </c>
      <c r="B306" s="3096"/>
      <c r="C306" s="690" t="s">
        <v>680</v>
      </c>
      <c r="D306" s="687" t="s">
        <v>680</v>
      </c>
      <c r="E306" s="687" t="s">
        <v>680</v>
      </c>
      <c r="F306" s="687" t="s">
        <v>680</v>
      </c>
      <c r="G306" s="688" t="s">
        <v>680</v>
      </c>
      <c r="H306" s="688" t="s">
        <v>680</v>
      </c>
      <c r="I306" s="689" t="s">
        <v>680</v>
      </c>
      <c r="J306" s="687" t="s">
        <v>680</v>
      </c>
      <c r="K306" s="688" t="s">
        <v>680</v>
      </c>
      <c r="L306" s="688" t="s">
        <v>680</v>
      </c>
      <c r="M306" s="689" t="s">
        <v>680</v>
      </c>
      <c r="N306" s="687" t="s">
        <v>680</v>
      </c>
      <c r="O306" s="688" t="s">
        <v>680</v>
      </c>
      <c r="P306" s="688" t="s">
        <v>680</v>
      </c>
      <c r="Q306" s="689" t="s">
        <v>680</v>
      </c>
    </row>
    <row r="307" spans="1:17">
      <c r="A307" s="32" t="s">
        <v>240</v>
      </c>
      <c r="B307" s="3096"/>
      <c r="C307" s="690" t="s">
        <v>680</v>
      </c>
      <c r="D307" s="687" t="s">
        <v>680</v>
      </c>
      <c r="E307" s="687" t="s">
        <v>680</v>
      </c>
      <c r="F307" s="687" t="s">
        <v>680</v>
      </c>
      <c r="G307" s="688" t="s">
        <v>680</v>
      </c>
      <c r="H307" s="688" t="s">
        <v>680</v>
      </c>
      <c r="I307" s="689" t="s">
        <v>680</v>
      </c>
      <c r="J307" s="687" t="s">
        <v>680</v>
      </c>
      <c r="K307" s="688" t="s">
        <v>680</v>
      </c>
      <c r="L307" s="688" t="s">
        <v>680</v>
      </c>
      <c r="M307" s="689" t="s">
        <v>680</v>
      </c>
      <c r="N307" s="687" t="s">
        <v>680</v>
      </c>
      <c r="O307" s="688" t="s">
        <v>680</v>
      </c>
      <c r="P307" s="688" t="s">
        <v>680</v>
      </c>
      <c r="Q307" s="689" t="s">
        <v>680</v>
      </c>
    </row>
    <row r="308" spans="1:17">
      <c r="A308" s="32" t="s">
        <v>241</v>
      </c>
      <c r="B308" s="3096"/>
      <c r="C308" s="690" t="s">
        <v>680</v>
      </c>
      <c r="D308" s="687" t="s">
        <v>680</v>
      </c>
      <c r="E308" s="687" t="s">
        <v>680</v>
      </c>
      <c r="F308" s="687" t="s">
        <v>680</v>
      </c>
      <c r="G308" s="688" t="s">
        <v>680</v>
      </c>
      <c r="H308" s="688" t="s">
        <v>680</v>
      </c>
      <c r="I308" s="689" t="s">
        <v>680</v>
      </c>
      <c r="J308" s="687" t="s">
        <v>680</v>
      </c>
      <c r="K308" s="688" t="s">
        <v>680</v>
      </c>
      <c r="L308" s="688" t="s">
        <v>680</v>
      </c>
      <c r="M308" s="689" t="s">
        <v>680</v>
      </c>
      <c r="N308" s="687" t="s">
        <v>680</v>
      </c>
      <c r="O308" s="688" t="s">
        <v>680</v>
      </c>
      <c r="P308" s="688" t="s">
        <v>680</v>
      </c>
      <c r="Q308" s="689" t="s">
        <v>680</v>
      </c>
    </row>
    <row r="309" spans="1:17">
      <c r="A309" s="32" t="s">
        <v>242</v>
      </c>
      <c r="B309" s="3096"/>
      <c r="C309" s="690" t="s">
        <v>680</v>
      </c>
      <c r="D309" s="687" t="s">
        <v>680</v>
      </c>
      <c r="E309" s="687" t="s">
        <v>680</v>
      </c>
      <c r="F309" s="687" t="s">
        <v>680</v>
      </c>
      <c r="G309" s="688" t="s">
        <v>680</v>
      </c>
      <c r="H309" s="688" t="s">
        <v>680</v>
      </c>
      <c r="I309" s="689" t="s">
        <v>680</v>
      </c>
      <c r="J309" s="687" t="s">
        <v>680</v>
      </c>
      <c r="K309" s="688" t="s">
        <v>680</v>
      </c>
      <c r="L309" s="688" t="s">
        <v>680</v>
      </c>
      <c r="M309" s="689" t="s">
        <v>680</v>
      </c>
      <c r="N309" s="687" t="s">
        <v>680</v>
      </c>
      <c r="O309" s="688" t="s">
        <v>680</v>
      </c>
      <c r="P309" s="688" t="s">
        <v>680</v>
      </c>
      <c r="Q309" s="689" t="s">
        <v>680</v>
      </c>
    </row>
    <row r="310" spans="1:17">
      <c r="A310" s="33" t="s">
        <v>243</v>
      </c>
      <c r="B310" s="3097"/>
      <c r="C310" s="331" t="s">
        <v>680</v>
      </c>
      <c r="D310" s="35" t="s">
        <v>680</v>
      </c>
      <c r="E310" s="35" t="s">
        <v>680</v>
      </c>
      <c r="F310" s="35" t="s">
        <v>680</v>
      </c>
      <c r="G310" s="36" t="s">
        <v>680</v>
      </c>
      <c r="H310" s="36" t="s">
        <v>680</v>
      </c>
      <c r="I310" s="34" t="s">
        <v>680</v>
      </c>
      <c r="J310" s="35" t="s">
        <v>680</v>
      </c>
      <c r="K310" s="36" t="s">
        <v>680</v>
      </c>
      <c r="L310" s="36" t="s">
        <v>680</v>
      </c>
      <c r="M310" s="34" t="s">
        <v>680</v>
      </c>
      <c r="N310" s="35" t="s">
        <v>680</v>
      </c>
      <c r="O310" s="36" t="s">
        <v>680</v>
      </c>
      <c r="P310" s="36" t="s">
        <v>680</v>
      </c>
      <c r="Q310" s="34" t="s">
        <v>680</v>
      </c>
    </row>
    <row r="311" spans="1:17" ht="11.25" customHeight="1">
      <c r="A311" s="37" t="s">
        <v>235</v>
      </c>
      <c r="B311" s="3095" t="s">
        <v>281</v>
      </c>
      <c r="C311" s="691" t="s">
        <v>680</v>
      </c>
      <c r="D311" s="687" t="s">
        <v>680</v>
      </c>
      <c r="E311" s="687" t="s">
        <v>680</v>
      </c>
      <c r="F311" s="687" t="s">
        <v>680</v>
      </c>
      <c r="G311" s="688" t="s">
        <v>680</v>
      </c>
      <c r="H311" s="688" t="s">
        <v>680</v>
      </c>
      <c r="I311" s="689" t="s">
        <v>680</v>
      </c>
      <c r="J311" s="687" t="s">
        <v>680</v>
      </c>
      <c r="K311" s="688" t="s">
        <v>680</v>
      </c>
      <c r="L311" s="688" t="s">
        <v>680</v>
      </c>
      <c r="M311" s="689" t="s">
        <v>680</v>
      </c>
      <c r="N311" s="687" t="s">
        <v>680</v>
      </c>
      <c r="O311" s="688" t="s">
        <v>680</v>
      </c>
      <c r="P311" s="688" t="s">
        <v>680</v>
      </c>
      <c r="Q311" s="689" t="s">
        <v>680</v>
      </c>
    </row>
    <row r="312" spans="1:17">
      <c r="A312" s="32" t="s">
        <v>237</v>
      </c>
      <c r="B312" s="3096"/>
      <c r="C312" s="690" t="s">
        <v>680</v>
      </c>
      <c r="D312" s="687" t="s">
        <v>680</v>
      </c>
      <c r="E312" s="687" t="s">
        <v>680</v>
      </c>
      <c r="F312" s="687" t="s">
        <v>680</v>
      </c>
      <c r="G312" s="688" t="s">
        <v>680</v>
      </c>
      <c r="H312" s="688" t="s">
        <v>680</v>
      </c>
      <c r="I312" s="689" t="s">
        <v>680</v>
      </c>
      <c r="J312" s="687" t="s">
        <v>680</v>
      </c>
      <c r="K312" s="688" t="s">
        <v>680</v>
      </c>
      <c r="L312" s="688" t="s">
        <v>680</v>
      </c>
      <c r="M312" s="689" t="s">
        <v>680</v>
      </c>
      <c r="N312" s="687" t="s">
        <v>680</v>
      </c>
      <c r="O312" s="688" t="s">
        <v>680</v>
      </c>
      <c r="P312" s="688" t="s">
        <v>680</v>
      </c>
      <c r="Q312" s="689" t="s">
        <v>680</v>
      </c>
    </row>
    <row r="313" spans="1:17">
      <c r="A313" s="32" t="s">
        <v>238</v>
      </c>
      <c r="B313" s="3096"/>
      <c r="C313" s="690" t="s">
        <v>680</v>
      </c>
      <c r="D313" s="687" t="s">
        <v>680</v>
      </c>
      <c r="E313" s="687" t="s">
        <v>680</v>
      </c>
      <c r="F313" s="687" t="s">
        <v>680</v>
      </c>
      <c r="G313" s="688" t="s">
        <v>680</v>
      </c>
      <c r="H313" s="688" t="s">
        <v>680</v>
      </c>
      <c r="I313" s="689" t="s">
        <v>680</v>
      </c>
      <c r="J313" s="687" t="s">
        <v>680</v>
      </c>
      <c r="K313" s="688" t="s">
        <v>680</v>
      </c>
      <c r="L313" s="688" t="s">
        <v>680</v>
      </c>
      <c r="M313" s="689" t="s">
        <v>680</v>
      </c>
      <c r="N313" s="687" t="s">
        <v>680</v>
      </c>
      <c r="O313" s="688" t="s">
        <v>680</v>
      </c>
      <c r="P313" s="688" t="s">
        <v>680</v>
      </c>
      <c r="Q313" s="689" t="s">
        <v>680</v>
      </c>
    </row>
    <row r="314" spans="1:17">
      <c r="A314" s="32" t="s">
        <v>239</v>
      </c>
      <c r="B314" s="3096"/>
      <c r="C314" s="690" t="s">
        <v>680</v>
      </c>
      <c r="D314" s="687" t="s">
        <v>680</v>
      </c>
      <c r="E314" s="687" t="s">
        <v>680</v>
      </c>
      <c r="F314" s="687" t="s">
        <v>680</v>
      </c>
      <c r="G314" s="688" t="s">
        <v>680</v>
      </c>
      <c r="H314" s="688" t="s">
        <v>680</v>
      </c>
      <c r="I314" s="689" t="s">
        <v>680</v>
      </c>
      <c r="J314" s="687" t="s">
        <v>680</v>
      </c>
      <c r="K314" s="688" t="s">
        <v>680</v>
      </c>
      <c r="L314" s="688" t="s">
        <v>680</v>
      </c>
      <c r="M314" s="689" t="s">
        <v>680</v>
      </c>
      <c r="N314" s="687" t="s">
        <v>680</v>
      </c>
      <c r="O314" s="688" t="s">
        <v>680</v>
      </c>
      <c r="P314" s="688" t="s">
        <v>680</v>
      </c>
      <c r="Q314" s="689" t="s">
        <v>680</v>
      </c>
    </row>
    <row r="315" spans="1:17">
      <c r="A315" s="32" t="s">
        <v>240</v>
      </c>
      <c r="B315" s="3096"/>
      <c r="C315" s="690" t="s">
        <v>680</v>
      </c>
      <c r="D315" s="687" t="s">
        <v>680</v>
      </c>
      <c r="E315" s="687" t="s">
        <v>680</v>
      </c>
      <c r="F315" s="687" t="s">
        <v>680</v>
      </c>
      <c r="G315" s="688" t="s">
        <v>680</v>
      </c>
      <c r="H315" s="688" t="s">
        <v>680</v>
      </c>
      <c r="I315" s="689" t="s">
        <v>680</v>
      </c>
      <c r="J315" s="687" t="s">
        <v>680</v>
      </c>
      <c r="K315" s="688" t="s">
        <v>680</v>
      </c>
      <c r="L315" s="688" t="s">
        <v>680</v>
      </c>
      <c r="M315" s="689" t="s">
        <v>680</v>
      </c>
      <c r="N315" s="687" t="s">
        <v>680</v>
      </c>
      <c r="O315" s="688" t="s">
        <v>680</v>
      </c>
      <c r="P315" s="688" t="s">
        <v>680</v>
      </c>
      <c r="Q315" s="689" t="s">
        <v>680</v>
      </c>
    </row>
    <row r="316" spans="1:17">
      <c r="A316" s="32" t="s">
        <v>241</v>
      </c>
      <c r="B316" s="3096"/>
      <c r="C316" s="690" t="s">
        <v>680</v>
      </c>
      <c r="D316" s="687" t="s">
        <v>680</v>
      </c>
      <c r="E316" s="687" t="s">
        <v>680</v>
      </c>
      <c r="F316" s="687" t="s">
        <v>680</v>
      </c>
      <c r="G316" s="688" t="s">
        <v>680</v>
      </c>
      <c r="H316" s="688" t="s">
        <v>680</v>
      </c>
      <c r="I316" s="689" t="s">
        <v>680</v>
      </c>
      <c r="J316" s="687" t="s">
        <v>680</v>
      </c>
      <c r="K316" s="688" t="s">
        <v>680</v>
      </c>
      <c r="L316" s="688" t="s">
        <v>680</v>
      </c>
      <c r="M316" s="689" t="s">
        <v>680</v>
      </c>
      <c r="N316" s="687" t="s">
        <v>680</v>
      </c>
      <c r="O316" s="688" t="s">
        <v>680</v>
      </c>
      <c r="P316" s="688" t="s">
        <v>680</v>
      </c>
      <c r="Q316" s="689" t="s">
        <v>680</v>
      </c>
    </row>
    <row r="317" spans="1:17">
      <c r="A317" s="32" t="s">
        <v>242</v>
      </c>
      <c r="B317" s="3096"/>
      <c r="C317" s="690" t="s">
        <v>680</v>
      </c>
      <c r="D317" s="687" t="s">
        <v>680</v>
      </c>
      <c r="E317" s="687" t="s">
        <v>680</v>
      </c>
      <c r="F317" s="687" t="s">
        <v>680</v>
      </c>
      <c r="G317" s="688" t="s">
        <v>680</v>
      </c>
      <c r="H317" s="688" t="s">
        <v>680</v>
      </c>
      <c r="I317" s="689" t="s">
        <v>680</v>
      </c>
      <c r="J317" s="687" t="s">
        <v>680</v>
      </c>
      <c r="K317" s="688" t="s">
        <v>680</v>
      </c>
      <c r="L317" s="688" t="s">
        <v>680</v>
      </c>
      <c r="M317" s="689" t="s">
        <v>680</v>
      </c>
      <c r="N317" s="687" t="s">
        <v>680</v>
      </c>
      <c r="O317" s="688" t="s">
        <v>680</v>
      </c>
      <c r="P317" s="688" t="s">
        <v>680</v>
      </c>
      <c r="Q317" s="689" t="s">
        <v>680</v>
      </c>
    </row>
    <row r="318" spans="1:17">
      <c r="A318" s="33" t="s">
        <v>243</v>
      </c>
      <c r="B318" s="3097"/>
      <c r="C318" s="331" t="s">
        <v>680</v>
      </c>
      <c r="D318" s="35" t="s">
        <v>680</v>
      </c>
      <c r="E318" s="35" t="s">
        <v>680</v>
      </c>
      <c r="F318" s="35" t="s">
        <v>680</v>
      </c>
      <c r="G318" s="36" t="s">
        <v>680</v>
      </c>
      <c r="H318" s="36" t="s">
        <v>680</v>
      </c>
      <c r="I318" s="34" t="s">
        <v>680</v>
      </c>
      <c r="J318" s="35" t="s">
        <v>680</v>
      </c>
      <c r="K318" s="36" t="s">
        <v>680</v>
      </c>
      <c r="L318" s="36" t="s">
        <v>680</v>
      </c>
      <c r="M318" s="34" t="s">
        <v>680</v>
      </c>
      <c r="N318" s="35" t="s">
        <v>680</v>
      </c>
      <c r="O318" s="36" t="s">
        <v>680</v>
      </c>
      <c r="P318" s="36" t="s">
        <v>680</v>
      </c>
      <c r="Q318" s="34" t="s">
        <v>680</v>
      </c>
    </row>
    <row r="319" spans="1:17" ht="11.25" customHeight="1">
      <c r="A319" s="37" t="s">
        <v>235</v>
      </c>
      <c r="B319" s="3095" t="s">
        <v>282</v>
      </c>
      <c r="C319" s="691" t="s">
        <v>680</v>
      </c>
      <c r="D319" s="687" t="s">
        <v>680</v>
      </c>
      <c r="E319" s="687" t="s">
        <v>680</v>
      </c>
      <c r="F319" s="687" t="s">
        <v>680</v>
      </c>
      <c r="G319" s="688" t="s">
        <v>680</v>
      </c>
      <c r="H319" s="688" t="s">
        <v>680</v>
      </c>
      <c r="I319" s="689" t="s">
        <v>680</v>
      </c>
      <c r="J319" s="687" t="s">
        <v>680</v>
      </c>
      <c r="K319" s="688" t="s">
        <v>680</v>
      </c>
      <c r="L319" s="688" t="s">
        <v>680</v>
      </c>
      <c r="M319" s="689" t="s">
        <v>680</v>
      </c>
      <c r="N319" s="687" t="s">
        <v>680</v>
      </c>
      <c r="O319" s="688" t="s">
        <v>680</v>
      </c>
      <c r="P319" s="688" t="s">
        <v>680</v>
      </c>
      <c r="Q319" s="689" t="s">
        <v>680</v>
      </c>
    </row>
    <row r="320" spans="1:17">
      <c r="A320" s="32" t="s">
        <v>237</v>
      </c>
      <c r="B320" s="3096"/>
      <c r="C320" s="690" t="s">
        <v>680</v>
      </c>
      <c r="D320" s="687" t="s">
        <v>680</v>
      </c>
      <c r="E320" s="687" t="s">
        <v>680</v>
      </c>
      <c r="F320" s="687" t="s">
        <v>680</v>
      </c>
      <c r="G320" s="688" t="s">
        <v>680</v>
      </c>
      <c r="H320" s="688" t="s">
        <v>680</v>
      </c>
      <c r="I320" s="689" t="s">
        <v>680</v>
      </c>
      <c r="J320" s="687" t="s">
        <v>680</v>
      </c>
      <c r="K320" s="688" t="s">
        <v>680</v>
      </c>
      <c r="L320" s="688" t="s">
        <v>680</v>
      </c>
      <c r="M320" s="689" t="s">
        <v>680</v>
      </c>
      <c r="N320" s="687" t="s">
        <v>680</v>
      </c>
      <c r="O320" s="688" t="s">
        <v>680</v>
      </c>
      <c r="P320" s="688" t="s">
        <v>680</v>
      </c>
      <c r="Q320" s="689" t="s">
        <v>680</v>
      </c>
    </row>
    <row r="321" spans="1:17">
      <c r="A321" s="32" t="s">
        <v>238</v>
      </c>
      <c r="B321" s="3096"/>
      <c r="C321" s="690" t="s">
        <v>680</v>
      </c>
      <c r="D321" s="687" t="s">
        <v>680</v>
      </c>
      <c r="E321" s="687" t="s">
        <v>680</v>
      </c>
      <c r="F321" s="687" t="s">
        <v>680</v>
      </c>
      <c r="G321" s="688" t="s">
        <v>680</v>
      </c>
      <c r="H321" s="688" t="s">
        <v>680</v>
      </c>
      <c r="I321" s="689" t="s">
        <v>680</v>
      </c>
      <c r="J321" s="687" t="s">
        <v>680</v>
      </c>
      <c r="K321" s="688" t="s">
        <v>680</v>
      </c>
      <c r="L321" s="688" t="s">
        <v>680</v>
      </c>
      <c r="M321" s="689" t="s">
        <v>680</v>
      </c>
      <c r="N321" s="687" t="s">
        <v>680</v>
      </c>
      <c r="O321" s="688" t="s">
        <v>680</v>
      </c>
      <c r="P321" s="688" t="s">
        <v>680</v>
      </c>
      <c r="Q321" s="689" t="s">
        <v>680</v>
      </c>
    </row>
    <row r="322" spans="1:17">
      <c r="A322" s="32" t="s">
        <v>239</v>
      </c>
      <c r="B322" s="3096"/>
      <c r="C322" s="690" t="s">
        <v>680</v>
      </c>
      <c r="D322" s="687" t="s">
        <v>680</v>
      </c>
      <c r="E322" s="687" t="s">
        <v>680</v>
      </c>
      <c r="F322" s="687" t="s">
        <v>680</v>
      </c>
      <c r="G322" s="688" t="s">
        <v>680</v>
      </c>
      <c r="H322" s="688" t="s">
        <v>680</v>
      </c>
      <c r="I322" s="689" t="s">
        <v>680</v>
      </c>
      <c r="J322" s="687" t="s">
        <v>680</v>
      </c>
      <c r="K322" s="688" t="s">
        <v>680</v>
      </c>
      <c r="L322" s="688" t="s">
        <v>680</v>
      </c>
      <c r="M322" s="689" t="s">
        <v>680</v>
      </c>
      <c r="N322" s="687" t="s">
        <v>680</v>
      </c>
      <c r="O322" s="688" t="s">
        <v>680</v>
      </c>
      <c r="P322" s="688" t="s">
        <v>680</v>
      </c>
      <c r="Q322" s="689" t="s">
        <v>680</v>
      </c>
    </row>
    <row r="323" spans="1:17">
      <c r="A323" s="32" t="s">
        <v>240</v>
      </c>
      <c r="B323" s="3096"/>
      <c r="C323" s="690" t="s">
        <v>680</v>
      </c>
      <c r="D323" s="687" t="s">
        <v>680</v>
      </c>
      <c r="E323" s="687" t="s">
        <v>680</v>
      </c>
      <c r="F323" s="687" t="s">
        <v>680</v>
      </c>
      <c r="G323" s="688" t="s">
        <v>680</v>
      </c>
      <c r="H323" s="688" t="s">
        <v>680</v>
      </c>
      <c r="I323" s="689" t="s">
        <v>680</v>
      </c>
      <c r="J323" s="687" t="s">
        <v>680</v>
      </c>
      <c r="K323" s="688" t="s">
        <v>680</v>
      </c>
      <c r="L323" s="688" t="s">
        <v>680</v>
      </c>
      <c r="M323" s="689" t="s">
        <v>680</v>
      </c>
      <c r="N323" s="687" t="s">
        <v>680</v>
      </c>
      <c r="O323" s="688" t="s">
        <v>680</v>
      </c>
      <c r="P323" s="688" t="s">
        <v>680</v>
      </c>
      <c r="Q323" s="689" t="s">
        <v>680</v>
      </c>
    </row>
    <row r="324" spans="1:17">
      <c r="A324" s="32" t="s">
        <v>241</v>
      </c>
      <c r="B324" s="3096"/>
      <c r="C324" s="690" t="s">
        <v>680</v>
      </c>
      <c r="D324" s="687" t="s">
        <v>680</v>
      </c>
      <c r="E324" s="687" t="s">
        <v>680</v>
      </c>
      <c r="F324" s="687" t="s">
        <v>680</v>
      </c>
      <c r="G324" s="688" t="s">
        <v>680</v>
      </c>
      <c r="H324" s="688" t="s">
        <v>680</v>
      </c>
      <c r="I324" s="689" t="s">
        <v>680</v>
      </c>
      <c r="J324" s="687" t="s">
        <v>680</v>
      </c>
      <c r="K324" s="688" t="s">
        <v>680</v>
      </c>
      <c r="L324" s="688" t="s">
        <v>680</v>
      </c>
      <c r="M324" s="689" t="s">
        <v>680</v>
      </c>
      <c r="N324" s="687" t="s">
        <v>680</v>
      </c>
      <c r="O324" s="688" t="s">
        <v>680</v>
      </c>
      <c r="P324" s="688" t="s">
        <v>680</v>
      </c>
      <c r="Q324" s="689" t="s">
        <v>680</v>
      </c>
    </row>
    <row r="325" spans="1:17">
      <c r="A325" s="32" t="s">
        <v>242</v>
      </c>
      <c r="B325" s="3096"/>
      <c r="C325" s="690" t="s">
        <v>680</v>
      </c>
      <c r="D325" s="687" t="s">
        <v>680</v>
      </c>
      <c r="E325" s="687" t="s">
        <v>680</v>
      </c>
      <c r="F325" s="687" t="s">
        <v>680</v>
      </c>
      <c r="G325" s="688" t="s">
        <v>680</v>
      </c>
      <c r="H325" s="688" t="s">
        <v>680</v>
      </c>
      <c r="I325" s="689" t="s">
        <v>680</v>
      </c>
      <c r="J325" s="687" t="s">
        <v>680</v>
      </c>
      <c r="K325" s="688" t="s">
        <v>680</v>
      </c>
      <c r="L325" s="688" t="s">
        <v>680</v>
      </c>
      <c r="M325" s="689" t="s">
        <v>680</v>
      </c>
      <c r="N325" s="687" t="s">
        <v>680</v>
      </c>
      <c r="O325" s="688" t="s">
        <v>680</v>
      </c>
      <c r="P325" s="688" t="s">
        <v>680</v>
      </c>
      <c r="Q325" s="689" t="s">
        <v>680</v>
      </c>
    </row>
    <row r="326" spans="1:17">
      <c r="A326" s="33" t="s">
        <v>243</v>
      </c>
      <c r="B326" s="3097"/>
      <c r="C326" s="331" t="s">
        <v>680</v>
      </c>
      <c r="D326" s="35" t="s">
        <v>680</v>
      </c>
      <c r="E326" s="35" t="s">
        <v>680</v>
      </c>
      <c r="F326" s="35" t="s">
        <v>680</v>
      </c>
      <c r="G326" s="36" t="s">
        <v>680</v>
      </c>
      <c r="H326" s="36" t="s">
        <v>680</v>
      </c>
      <c r="I326" s="34" t="s">
        <v>680</v>
      </c>
      <c r="J326" s="35" t="s">
        <v>680</v>
      </c>
      <c r="K326" s="36" t="s">
        <v>680</v>
      </c>
      <c r="L326" s="36" t="s">
        <v>680</v>
      </c>
      <c r="M326" s="34" t="s">
        <v>680</v>
      </c>
      <c r="N326" s="35" t="s">
        <v>680</v>
      </c>
      <c r="O326" s="36" t="s">
        <v>680</v>
      </c>
      <c r="P326" s="36" t="s">
        <v>680</v>
      </c>
      <c r="Q326" s="34" t="s">
        <v>680</v>
      </c>
    </row>
    <row r="327" spans="1:17">
      <c r="A327" s="37" t="s">
        <v>235</v>
      </c>
      <c r="B327" s="3095" t="s">
        <v>283</v>
      </c>
      <c r="C327" s="691" t="s">
        <v>680</v>
      </c>
      <c r="D327" s="687" t="s">
        <v>680</v>
      </c>
      <c r="E327" s="687" t="s">
        <v>680</v>
      </c>
      <c r="F327" s="687" t="s">
        <v>680</v>
      </c>
      <c r="G327" s="688" t="s">
        <v>680</v>
      </c>
      <c r="H327" s="688" t="s">
        <v>680</v>
      </c>
      <c r="I327" s="689" t="s">
        <v>680</v>
      </c>
      <c r="J327" s="687" t="s">
        <v>680</v>
      </c>
      <c r="K327" s="688" t="s">
        <v>680</v>
      </c>
      <c r="L327" s="688" t="s">
        <v>680</v>
      </c>
      <c r="M327" s="689" t="s">
        <v>680</v>
      </c>
      <c r="N327" s="687" t="s">
        <v>680</v>
      </c>
      <c r="O327" s="688" t="s">
        <v>680</v>
      </c>
      <c r="P327" s="688" t="s">
        <v>680</v>
      </c>
      <c r="Q327" s="689" t="s">
        <v>680</v>
      </c>
    </row>
    <row r="328" spans="1:17">
      <c r="A328" s="32" t="s">
        <v>237</v>
      </c>
      <c r="B328" s="3096"/>
      <c r="C328" s="690" t="s">
        <v>680</v>
      </c>
      <c r="D328" s="687" t="s">
        <v>680</v>
      </c>
      <c r="E328" s="687" t="s">
        <v>680</v>
      </c>
      <c r="F328" s="687" t="s">
        <v>680</v>
      </c>
      <c r="G328" s="688" t="s">
        <v>680</v>
      </c>
      <c r="H328" s="688" t="s">
        <v>680</v>
      </c>
      <c r="I328" s="689" t="s">
        <v>680</v>
      </c>
      <c r="J328" s="687" t="s">
        <v>680</v>
      </c>
      <c r="K328" s="688" t="s">
        <v>680</v>
      </c>
      <c r="L328" s="688" t="s">
        <v>680</v>
      </c>
      <c r="M328" s="689" t="s">
        <v>680</v>
      </c>
      <c r="N328" s="687" t="s">
        <v>680</v>
      </c>
      <c r="O328" s="688" t="s">
        <v>680</v>
      </c>
      <c r="P328" s="688" t="s">
        <v>680</v>
      </c>
      <c r="Q328" s="689" t="s">
        <v>680</v>
      </c>
    </row>
    <row r="329" spans="1:17">
      <c r="A329" s="32" t="s">
        <v>238</v>
      </c>
      <c r="B329" s="3096"/>
      <c r="C329" s="690" t="s">
        <v>680</v>
      </c>
      <c r="D329" s="687" t="s">
        <v>680</v>
      </c>
      <c r="E329" s="687" t="s">
        <v>680</v>
      </c>
      <c r="F329" s="687" t="s">
        <v>680</v>
      </c>
      <c r="G329" s="688" t="s">
        <v>680</v>
      </c>
      <c r="H329" s="688" t="s">
        <v>680</v>
      </c>
      <c r="I329" s="689" t="s">
        <v>680</v>
      </c>
      <c r="J329" s="687" t="s">
        <v>680</v>
      </c>
      <c r="K329" s="688" t="s">
        <v>680</v>
      </c>
      <c r="L329" s="688" t="s">
        <v>680</v>
      </c>
      <c r="M329" s="689" t="s">
        <v>680</v>
      </c>
      <c r="N329" s="687" t="s">
        <v>680</v>
      </c>
      <c r="O329" s="688" t="s">
        <v>680</v>
      </c>
      <c r="P329" s="688" t="s">
        <v>680</v>
      </c>
      <c r="Q329" s="689" t="s">
        <v>680</v>
      </c>
    </row>
    <row r="330" spans="1:17">
      <c r="A330" s="32" t="s">
        <v>239</v>
      </c>
      <c r="B330" s="3096"/>
      <c r="C330" s="690" t="s">
        <v>680</v>
      </c>
      <c r="D330" s="687" t="s">
        <v>680</v>
      </c>
      <c r="E330" s="687" t="s">
        <v>680</v>
      </c>
      <c r="F330" s="687" t="s">
        <v>680</v>
      </c>
      <c r="G330" s="688" t="s">
        <v>680</v>
      </c>
      <c r="H330" s="688" t="s">
        <v>680</v>
      </c>
      <c r="I330" s="689" t="s">
        <v>680</v>
      </c>
      <c r="J330" s="687" t="s">
        <v>680</v>
      </c>
      <c r="K330" s="688" t="s">
        <v>680</v>
      </c>
      <c r="L330" s="688" t="s">
        <v>680</v>
      </c>
      <c r="M330" s="689" t="s">
        <v>680</v>
      </c>
      <c r="N330" s="687" t="s">
        <v>680</v>
      </c>
      <c r="O330" s="688" t="s">
        <v>680</v>
      </c>
      <c r="P330" s="688" t="s">
        <v>680</v>
      </c>
      <c r="Q330" s="689" t="s">
        <v>680</v>
      </c>
    </row>
    <row r="331" spans="1:17">
      <c r="A331" s="32" t="s">
        <v>240</v>
      </c>
      <c r="B331" s="3096"/>
      <c r="C331" s="690" t="s">
        <v>680</v>
      </c>
      <c r="D331" s="687" t="s">
        <v>680</v>
      </c>
      <c r="E331" s="687" t="s">
        <v>680</v>
      </c>
      <c r="F331" s="687" t="s">
        <v>680</v>
      </c>
      <c r="G331" s="688" t="s">
        <v>680</v>
      </c>
      <c r="H331" s="688" t="s">
        <v>680</v>
      </c>
      <c r="I331" s="689" t="s">
        <v>680</v>
      </c>
      <c r="J331" s="687" t="s">
        <v>680</v>
      </c>
      <c r="K331" s="688" t="s">
        <v>680</v>
      </c>
      <c r="L331" s="688" t="s">
        <v>680</v>
      </c>
      <c r="M331" s="689" t="s">
        <v>680</v>
      </c>
      <c r="N331" s="687" t="s">
        <v>680</v>
      </c>
      <c r="O331" s="688" t="s">
        <v>680</v>
      </c>
      <c r="P331" s="688" t="s">
        <v>680</v>
      </c>
      <c r="Q331" s="689" t="s">
        <v>680</v>
      </c>
    </row>
    <row r="332" spans="1:17">
      <c r="A332" s="32" t="s">
        <v>241</v>
      </c>
      <c r="B332" s="3096"/>
      <c r="C332" s="690" t="s">
        <v>680</v>
      </c>
      <c r="D332" s="687" t="s">
        <v>680</v>
      </c>
      <c r="E332" s="687" t="s">
        <v>680</v>
      </c>
      <c r="F332" s="687" t="s">
        <v>680</v>
      </c>
      <c r="G332" s="688" t="s">
        <v>680</v>
      </c>
      <c r="H332" s="688" t="s">
        <v>680</v>
      </c>
      <c r="I332" s="689" t="s">
        <v>680</v>
      </c>
      <c r="J332" s="687" t="s">
        <v>680</v>
      </c>
      <c r="K332" s="688" t="s">
        <v>680</v>
      </c>
      <c r="L332" s="688" t="s">
        <v>680</v>
      </c>
      <c r="M332" s="689" t="s">
        <v>680</v>
      </c>
      <c r="N332" s="687" t="s">
        <v>680</v>
      </c>
      <c r="O332" s="688" t="s">
        <v>680</v>
      </c>
      <c r="P332" s="688" t="s">
        <v>680</v>
      </c>
      <c r="Q332" s="689" t="s">
        <v>680</v>
      </c>
    </row>
    <row r="333" spans="1:17">
      <c r="A333" s="32" t="s">
        <v>242</v>
      </c>
      <c r="B333" s="3096"/>
      <c r="C333" s="690" t="s">
        <v>680</v>
      </c>
      <c r="D333" s="687" t="s">
        <v>680</v>
      </c>
      <c r="E333" s="687" t="s">
        <v>680</v>
      </c>
      <c r="F333" s="687" t="s">
        <v>680</v>
      </c>
      <c r="G333" s="688" t="s">
        <v>680</v>
      </c>
      <c r="H333" s="688" t="s">
        <v>680</v>
      </c>
      <c r="I333" s="689" t="s">
        <v>680</v>
      </c>
      <c r="J333" s="687" t="s">
        <v>680</v>
      </c>
      <c r="K333" s="688" t="s">
        <v>680</v>
      </c>
      <c r="L333" s="688" t="s">
        <v>680</v>
      </c>
      <c r="M333" s="689" t="s">
        <v>680</v>
      </c>
      <c r="N333" s="687" t="s">
        <v>680</v>
      </c>
      <c r="O333" s="688" t="s">
        <v>680</v>
      </c>
      <c r="P333" s="688" t="s">
        <v>680</v>
      </c>
      <c r="Q333" s="689" t="s">
        <v>680</v>
      </c>
    </row>
    <row r="334" spans="1:17">
      <c r="A334" s="33" t="s">
        <v>243</v>
      </c>
      <c r="B334" s="3097"/>
      <c r="C334" s="331" t="s">
        <v>680</v>
      </c>
      <c r="D334" s="35" t="s">
        <v>680</v>
      </c>
      <c r="E334" s="35" t="s">
        <v>680</v>
      </c>
      <c r="F334" s="35" t="s">
        <v>680</v>
      </c>
      <c r="G334" s="36" t="s">
        <v>680</v>
      </c>
      <c r="H334" s="36" t="s">
        <v>680</v>
      </c>
      <c r="I334" s="34" t="s">
        <v>680</v>
      </c>
      <c r="J334" s="35" t="s">
        <v>680</v>
      </c>
      <c r="K334" s="36" t="s">
        <v>680</v>
      </c>
      <c r="L334" s="36" t="s">
        <v>680</v>
      </c>
      <c r="M334" s="34" t="s">
        <v>680</v>
      </c>
      <c r="N334" s="35" t="s">
        <v>680</v>
      </c>
      <c r="O334" s="36" t="s">
        <v>680</v>
      </c>
      <c r="P334" s="36" t="s">
        <v>680</v>
      </c>
      <c r="Q334" s="34" t="s">
        <v>680</v>
      </c>
    </row>
    <row r="335" spans="1:17" ht="11.25" customHeight="1">
      <c r="A335" s="37" t="s">
        <v>235</v>
      </c>
      <c r="B335" s="3095" t="s">
        <v>284</v>
      </c>
      <c r="C335" s="691" t="s">
        <v>680</v>
      </c>
      <c r="D335" s="687" t="s">
        <v>680</v>
      </c>
      <c r="E335" s="687" t="s">
        <v>680</v>
      </c>
      <c r="F335" s="687" t="s">
        <v>680</v>
      </c>
      <c r="G335" s="688" t="s">
        <v>680</v>
      </c>
      <c r="H335" s="688" t="s">
        <v>680</v>
      </c>
      <c r="I335" s="689" t="s">
        <v>680</v>
      </c>
      <c r="J335" s="687" t="s">
        <v>680</v>
      </c>
      <c r="K335" s="688" t="s">
        <v>680</v>
      </c>
      <c r="L335" s="688" t="s">
        <v>680</v>
      </c>
      <c r="M335" s="689" t="s">
        <v>680</v>
      </c>
      <c r="N335" s="687" t="s">
        <v>680</v>
      </c>
      <c r="O335" s="688" t="s">
        <v>680</v>
      </c>
      <c r="P335" s="688" t="s">
        <v>680</v>
      </c>
      <c r="Q335" s="689" t="s">
        <v>680</v>
      </c>
    </row>
    <row r="336" spans="1:17">
      <c r="A336" s="32" t="s">
        <v>237</v>
      </c>
      <c r="B336" s="3096"/>
      <c r="C336" s="690" t="s">
        <v>680</v>
      </c>
      <c r="D336" s="687" t="s">
        <v>680</v>
      </c>
      <c r="E336" s="687" t="s">
        <v>680</v>
      </c>
      <c r="F336" s="687" t="s">
        <v>680</v>
      </c>
      <c r="G336" s="688" t="s">
        <v>680</v>
      </c>
      <c r="H336" s="688" t="s">
        <v>680</v>
      </c>
      <c r="I336" s="689" t="s">
        <v>680</v>
      </c>
      <c r="J336" s="687" t="s">
        <v>680</v>
      </c>
      <c r="K336" s="688" t="s">
        <v>680</v>
      </c>
      <c r="L336" s="688" t="s">
        <v>680</v>
      </c>
      <c r="M336" s="689" t="s">
        <v>680</v>
      </c>
      <c r="N336" s="687" t="s">
        <v>680</v>
      </c>
      <c r="O336" s="688" t="s">
        <v>680</v>
      </c>
      <c r="P336" s="688" t="s">
        <v>680</v>
      </c>
      <c r="Q336" s="689" t="s">
        <v>680</v>
      </c>
    </row>
    <row r="337" spans="1:17">
      <c r="A337" s="32" t="s">
        <v>238</v>
      </c>
      <c r="B337" s="3096"/>
      <c r="C337" s="690" t="s">
        <v>680</v>
      </c>
      <c r="D337" s="687" t="s">
        <v>680</v>
      </c>
      <c r="E337" s="687" t="s">
        <v>680</v>
      </c>
      <c r="F337" s="687" t="s">
        <v>680</v>
      </c>
      <c r="G337" s="688" t="s">
        <v>680</v>
      </c>
      <c r="H337" s="688" t="s">
        <v>680</v>
      </c>
      <c r="I337" s="689" t="s">
        <v>680</v>
      </c>
      <c r="J337" s="687" t="s">
        <v>680</v>
      </c>
      <c r="K337" s="688" t="s">
        <v>680</v>
      </c>
      <c r="L337" s="688" t="s">
        <v>680</v>
      </c>
      <c r="M337" s="689" t="s">
        <v>680</v>
      </c>
      <c r="N337" s="687" t="s">
        <v>680</v>
      </c>
      <c r="O337" s="688" t="s">
        <v>680</v>
      </c>
      <c r="P337" s="688" t="s">
        <v>680</v>
      </c>
      <c r="Q337" s="689" t="s">
        <v>680</v>
      </c>
    </row>
    <row r="338" spans="1:17">
      <c r="A338" s="32" t="s">
        <v>239</v>
      </c>
      <c r="B338" s="3096"/>
      <c r="C338" s="690" t="s">
        <v>680</v>
      </c>
      <c r="D338" s="687" t="s">
        <v>680</v>
      </c>
      <c r="E338" s="687" t="s">
        <v>680</v>
      </c>
      <c r="F338" s="687" t="s">
        <v>680</v>
      </c>
      <c r="G338" s="688" t="s">
        <v>680</v>
      </c>
      <c r="H338" s="688" t="s">
        <v>680</v>
      </c>
      <c r="I338" s="689" t="s">
        <v>680</v>
      </c>
      <c r="J338" s="687" t="s">
        <v>680</v>
      </c>
      <c r="K338" s="688" t="s">
        <v>680</v>
      </c>
      <c r="L338" s="688" t="s">
        <v>680</v>
      </c>
      <c r="M338" s="689" t="s">
        <v>680</v>
      </c>
      <c r="N338" s="687" t="s">
        <v>680</v>
      </c>
      <c r="O338" s="688" t="s">
        <v>680</v>
      </c>
      <c r="P338" s="688" t="s">
        <v>680</v>
      </c>
      <c r="Q338" s="689" t="s">
        <v>680</v>
      </c>
    </row>
    <row r="339" spans="1:17">
      <c r="A339" s="32" t="s">
        <v>240</v>
      </c>
      <c r="B339" s="3096"/>
      <c r="C339" s="690" t="s">
        <v>680</v>
      </c>
      <c r="D339" s="687" t="s">
        <v>680</v>
      </c>
      <c r="E339" s="687" t="s">
        <v>680</v>
      </c>
      <c r="F339" s="687" t="s">
        <v>680</v>
      </c>
      <c r="G339" s="688" t="s">
        <v>680</v>
      </c>
      <c r="H339" s="688" t="s">
        <v>680</v>
      </c>
      <c r="I339" s="689" t="s">
        <v>680</v>
      </c>
      <c r="J339" s="687" t="s">
        <v>680</v>
      </c>
      <c r="K339" s="688" t="s">
        <v>680</v>
      </c>
      <c r="L339" s="688" t="s">
        <v>680</v>
      </c>
      <c r="M339" s="689" t="s">
        <v>680</v>
      </c>
      <c r="N339" s="687" t="s">
        <v>680</v>
      </c>
      <c r="O339" s="688" t="s">
        <v>680</v>
      </c>
      <c r="P339" s="688" t="s">
        <v>680</v>
      </c>
      <c r="Q339" s="689" t="s">
        <v>680</v>
      </c>
    </row>
    <row r="340" spans="1:17">
      <c r="A340" s="32" t="s">
        <v>241</v>
      </c>
      <c r="B340" s="3096"/>
      <c r="C340" s="690" t="s">
        <v>680</v>
      </c>
      <c r="D340" s="687" t="s">
        <v>680</v>
      </c>
      <c r="E340" s="687" t="s">
        <v>680</v>
      </c>
      <c r="F340" s="687" t="s">
        <v>680</v>
      </c>
      <c r="G340" s="688" t="s">
        <v>680</v>
      </c>
      <c r="H340" s="688" t="s">
        <v>680</v>
      </c>
      <c r="I340" s="689" t="s">
        <v>680</v>
      </c>
      <c r="J340" s="687" t="s">
        <v>680</v>
      </c>
      <c r="K340" s="688" t="s">
        <v>680</v>
      </c>
      <c r="L340" s="688" t="s">
        <v>680</v>
      </c>
      <c r="M340" s="689" t="s">
        <v>680</v>
      </c>
      <c r="N340" s="687" t="s">
        <v>680</v>
      </c>
      <c r="O340" s="688" t="s">
        <v>680</v>
      </c>
      <c r="P340" s="688" t="s">
        <v>680</v>
      </c>
      <c r="Q340" s="689" t="s">
        <v>680</v>
      </c>
    </row>
    <row r="341" spans="1:17">
      <c r="A341" s="32" t="s">
        <v>242</v>
      </c>
      <c r="B341" s="3096"/>
      <c r="C341" s="690" t="s">
        <v>680</v>
      </c>
      <c r="D341" s="687" t="s">
        <v>680</v>
      </c>
      <c r="E341" s="687" t="s">
        <v>680</v>
      </c>
      <c r="F341" s="687" t="s">
        <v>680</v>
      </c>
      <c r="G341" s="688" t="s">
        <v>680</v>
      </c>
      <c r="H341" s="688" t="s">
        <v>680</v>
      </c>
      <c r="I341" s="689" t="s">
        <v>680</v>
      </c>
      <c r="J341" s="687" t="s">
        <v>680</v>
      </c>
      <c r="K341" s="688" t="s">
        <v>680</v>
      </c>
      <c r="L341" s="688" t="s">
        <v>680</v>
      </c>
      <c r="M341" s="689" t="s">
        <v>680</v>
      </c>
      <c r="N341" s="687" t="s">
        <v>680</v>
      </c>
      <c r="O341" s="688" t="s">
        <v>680</v>
      </c>
      <c r="P341" s="688" t="s">
        <v>680</v>
      </c>
      <c r="Q341" s="689" t="s">
        <v>680</v>
      </c>
    </row>
    <row r="342" spans="1:17">
      <c r="A342" s="33" t="s">
        <v>243</v>
      </c>
      <c r="B342" s="3097"/>
      <c r="C342" s="331" t="s">
        <v>680</v>
      </c>
      <c r="D342" s="35" t="s">
        <v>680</v>
      </c>
      <c r="E342" s="35" t="s">
        <v>680</v>
      </c>
      <c r="F342" s="35" t="s">
        <v>680</v>
      </c>
      <c r="G342" s="36" t="s">
        <v>680</v>
      </c>
      <c r="H342" s="36" t="s">
        <v>680</v>
      </c>
      <c r="I342" s="34" t="s">
        <v>680</v>
      </c>
      <c r="J342" s="35" t="s">
        <v>680</v>
      </c>
      <c r="K342" s="36" t="s">
        <v>680</v>
      </c>
      <c r="L342" s="36" t="s">
        <v>680</v>
      </c>
      <c r="M342" s="34" t="s">
        <v>680</v>
      </c>
      <c r="N342" s="35" t="s">
        <v>680</v>
      </c>
      <c r="O342" s="36" t="s">
        <v>680</v>
      </c>
      <c r="P342" s="36" t="s">
        <v>680</v>
      </c>
      <c r="Q342" s="34" t="s">
        <v>680</v>
      </c>
    </row>
    <row r="343" spans="1:17">
      <c r="A343" s="37" t="s">
        <v>235</v>
      </c>
      <c r="B343" s="3095" t="s">
        <v>285</v>
      </c>
      <c r="C343" s="691" t="s">
        <v>680</v>
      </c>
      <c r="D343" s="687" t="s">
        <v>680</v>
      </c>
      <c r="E343" s="687" t="s">
        <v>680</v>
      </c>
      <c r="F343" s="687" t="s">
        <v>680</v>
      </c>
      <c r="G343" s="688" t="s">
        <v>680</v>
      </c>
      <c r="H343" s="688" t="s">
        <v>680</v>
      </c>
      <c r="I343" s="689" t="s">
        <v>680</v>
      </c>
      <c r="J343" s="687" t="s">
        <v>680</v>
      </c>
      <c r="K343" s="688" t="s">
        <v>680</v>
      </c>
      <c r="L343" s="688" t="s">
        <v>680</v>
      </c>
      <c r="M343" s="689" t="s">
        <v>680</v>
      </c>
      <c r="N343" s="687" t="s">
        <v>680</v>
      </c>
      <c r="O343" s="688" t="s">
        <v>680</v>
      </c>
      <c r="P343" s="688" t="s">
        <v>680</v>
      </c>
      <c r="Q343" s="689" t="s">
        <v>680</v>
      </c>
    </row>
    <row r="344" spans="1:17">
      <c r="A344" s="32" t="s">
        <v>237</v>
      </c>
      <c r="B344" s="3096"/>
      <c r="C344" s="690" t="s">
        <v>680</v>
      </c>
      <c r="D344" s="687" t="s">
        <v>680</v>
      </c>
      <c r="E344" s="687" t="s">
        <v>680</v>
      </c>
      <c r="F344" s="687" t="s">
        <v>680</v>
      </c>
      <c r="G344" s="688" t="s">
        <v>680</v>
      </c>
      <c r="H344" s="688" t="s">
        <v>680</v>
      </c>
      <c r="I344" s="689" t="s">
        <v>680</v>
      </c>
      <c r="J344" s="687" t="s">
        <v>680</v>
      </c>
      <c r="K344" s="688" t="s">
        <v>680</v>
      </c>
      <c r="L344" s="688" t="s">
        <v>680</v>
      </c>
      <c r="M344" s="689" t="s">
        <v>680</v>
      </c>
      <c r="N344" s="687" t="s">
        <v>680</v>
      </c>
      <c r="O344" s="688" t="s">
        <v>680</v>
      </c>
      <c r="P344" s="688" t="s">
        <v>680</v>
      </c>
      <c r="Q344" s="689" t="s">
        <v>680</v>
      </c>
    </row>
    <row r="345" spans="1:17">
      <c r="A345" s="32" t="s">
        <v>238</v>
      </c>
      <c r="B345" s="3096"/>
      <c r="C345" s="690" t="s">
        <v>680</v>
      </c>
      <c r="D345" s="687" t="s">
        <v>680</v>
      </c>
      <c r="E345" s="687" t="s">
        <v>680</v>
      </c>
      <c r="F345" s="687" t="s">
        <v>680</v>
      </c>
      <c r="G345" s="688" t="s">
        <v>680</v>
      </c>
      <c r="H345" s="688" t="s">
        <v>680</v>
      </c>
      <c r="I345" s="689" t="s">
        <v>680</v>
      </c>
      <c r="J345" s="687" t="s">
        <v>680</v>
      </c>
      <c r="K345" s="688" t="s">
        <v>680</v>
      </c>
      <c r="L345" s="688" t="s">
        <v>680</v>
      </c>
      <c r="M345" s="689" t="s">
        <v>680</v>
      </c>
      <c r="N345" s="687" t="s">
        <v>680</v>
      </c>
      <c r="O345" s="688" t="s">
        <v>680</v>
      </c>
      <c r="P345" s="688" t="s">
        <v>680</v>
      </c>
      <c r="Q345" s="689" t="s">
        <v>680</v>
      </c>
    </row>
    <row r="346" spans="1:17">
      <c r="A346" s="32" t="s">
        <v>239</v>
      </c>
      <c r="B346" s="3096"/>
      <c r="C346" s="690" t="s">
        <v>680</v>
      </c>
      <c r="D346" s="687" t="s">
        <v>680</v>
      </c>
      <c r="E346" s="687" t="s">
        <v>680</v>
      </c>
      <c r="F346" s="687" t="s">
        <v>680</v>
      </c>
      <c r="G346" s="688" t="s">
        <v>680</v>
      </c>
      <c r="H346" s="688" t="s">
        <v>680</v>
      </c>
      <c r="I346" s="689" t="s">
        <v>680</v>
      </c>
      <c r="J346" s="687" t="s">
        <v>680</v>
      </c>
      <c r="K346" s="688" t="s">
        <v>680</v>
      </c>
      <c r="L346" s="688" t="s">
        <v>680</v>
      </c>
      <c r="M346" s="689" t="s">
        <v>680</v>
      </c>
      <c r="N346" s="687" t="s">
        <v>680</v>
      </c>
      <c r="O346" s="688" t="s">
        <v>680</v>
      </c>
      <c r="P346" s="688" t="s">
        <v>680</v>
      </c>
      <c r="Q346" s="689" t="s">
        <v>680</v>
      </c>
    </row>
    <row r="347" spans="1:17">
      <c r="A347" s="32" t="s">
        <v>240</v>
      </c>
      <c r="B347" s="3096"/>
      <c r="C347" s="690" t="s">
        <v>680</v>
      </c>
      <c r="D347" s="687" t="s">
        <v>680</v>
      </c>
      <c r="E347" s="687" t="s">
        <v>680</v>
      </c>
      <c r="F347" s="687" t="s">
        <v>680</v>
      </c>
      <c r="G347" s="688" t="s">
        <v>680</v>
      </c>
      <c r="H347" s="688" t="s">
        <v>680</v>
      </c>
      <c r="I347" s="689" t="s">
        <v>680</v>
      </c>
      <c r="J347" s="687" t="s">
        <v>680</v>
      </c>
      <c r="K347" s="688" t="s">
        <v>680</v>
      </c>
      <c r="L347" s="688" t="s">
        <v>680</v>
      </c>
      <c r="M347" s="689" t="s">
        <v>680</v>
      </c>
      <c r="N347" s="687" t="s">
        <v>680</v>
      </c>
      <c r="O347" s="688" t="s">
        <v>680</v>
      </c>
      <c r="P347" s="688" t="s">
        <v>680</v>
      </c>
      <c r="Q347" s="689" t="s">
        <v>680</v>
      </c>
    </row>
    <row r="348" spans="1:17">
      <c r="A348" s="32" t="s">
        <v>241</v>
      </c>
      <c r="B348" s="3096"/>
      <c r="C348" s="690" t="s">
        <v>680</v>
      </c>
      <c r="D348" s="687" t="s">
        <v>680</v>
      </c>
      <c r="E348" s="687" t="s">
        <v>680</v>
      </c>
      <c r="F348" s="687" t="s">
        <v>680</v>
      </c>
      <c r="G348" s="688" t="s">
        <v>680</v>
      </c>
      <c r="H348" s="688" t="s">
        <v>680</v>
      </c>
      <c r="I348" s="689" t="s">
        <v>680</v>
      </c>
      <c r="J348" s="687" t="s">
        <v>680</v>
      </c>
      <c r="K348" s="688" t="s">
        <v>680</v>
      </c>
      <c r="L348" s="688" t="s">
        <v>680</v>
      </c>
      <c r="M348" s="689" t="s">
        <v>680</v>
      </c>
      <c r="N348" s="687" t="s">
        <v>680</v>
      </c>
      <c r="O348" s="688" t="s">
        <v>680</v>
      </c>
      <c r="P348" s="688" t="s">
        <v>680</v>
      </c>
      <c r="Q348" s="689" t="s">
        <v>680</v>
      </c>
    </row>
    <row r="349" spans="1:17">
      <c r="A349" s="32" t="s">
        <v>242</v>
      </c>
      <c r="B349" s="3096"/>
      <c r="C349" s="690" t="s">
        <v>680</v>
      </c>
      <c r="D349" s="687" t="s">
        <v>680</v>
      </c>
      <c r="E349" s="687" t="s">
        <v>680</v>
      </c>
      <c r="F349" s="687" t="s">
        <v>680</v>
      </c>
      <c r="G349" s="688" t="s">
        <v>680</v>
      </c>
      <c r="H349" s="688" t="s">
        <v>680</v>
      </c>
      <c r="I349" s="689" t="s">
        <v>680</v>
      </c>
      <c r="J349" s="687" t="s">
        <v>680</v>
      </c>
      <c r="K349" s="688" t="s">
        <v>680</v>
      </c>
      <c r="L349" s="688" t="s">
        <v>680</v>
      </c>
      <c r="M349" s="689" t="s">
        <v>680</v>
      </c>
      <c r="N349" s="687" t="s">
        <v>680</v>
      </c>
      <c r="O349" s="688" t="s">
        <v>680</v>
      </c>
      <c r="P349" s="688" t="s">
        <v>680</v>
      </c>
      <c r="Q349" s="689" t="s">
        <v>680</v>
      </c>
    </row>
    <row r="350" spans="1:17">
      <c r="A350" s="33" t="s">
        <v>243</v>
      </c>
      <c r="B350" s="3097"/>
      <c r="C350" s="331" t="s">
        <v>680</v>
      </c>
      <c r="D350" s="35" t="s">
        <v>680</v>
      </c>
      <c r="E350" s="35" t="s">
        <v>680</v>
      </c>
      <c r="F350" s="35" t="s">
        <v>680</v>
      </c>
      <c r="G350" s="36" t="s">
        <v>680</v>
      </c>
      <c r="H350" s="36" t="s">
        <v>680</v>
      </c>
      <c r="I350" s="34" t="s">
        <v>680</v>
      </c>
      <c r="J350" s="35" t="s">
        <v>680</v>
      </c>
      <c r="K350" s="36" t="s">
        <v>680</v>
      </c>
      <c r="L350" s="36" t="s">
        <v>680</v>
      </c>
      <c r="M350" s="34" t="s">
        <v>680</v>
      </c>
      <c r="N350" s="35" t="s">
        <v>680</v>
      </c>
      <c r="O350" s="36" t="s">
        <v>680</v>
      </c>
      <c r="P350" s="36" t="s">
        <v>680</v>
      </c>
      <c r="Q350" s="34" t="s">
        <v>680</v>
      </c>
    </row>
    <row r="351" spans="1:17">
      <c r="A351" s="37" t="s">
        <v>235</v>
      </c>
      <c r="B351" s="3095" t="s">
        <v>3</v>
      </c>
      <c r="C351" s="691" t="s">
        <v>680</v>
      </c>
      <c r="D351" s="687" t="s">
        <v>680</v>
      </c>
      <c r="E351" s="687" t="s">
        <v>680</v>
      </c>
      <c r="F351" s="687" t="s">
        <v>680</v>
      </c>
      <c r="G351" s="688" t="s">
        <v>680</v>
      </c>
      <c r="H351" s="688" t="s">
        <v>680</v>
      </c>
      <c r="I351" s="689" t="s">
        <v>680</v>
      </c>
      <c r="J351" s="687" t="s">
        <v>680</v>
      </c>
      <c r="K351" s="688" t="s">
        <v>680</v>
      </c>
      <c r="L351" s="688" t="s">
        <v>680</v>
      </c>
      <c r="M351" s="689" t="s">
        <v>680</v>
      </c>
      <c r="N351" s="687" t="s">
        <v>680</v>
      </c>
      <c r="O351" s="688" t="s">
        <v>680</v>
      </c>
      <c r="P351" s="688" t="s">
        <v>680</v>
      </c>
      <c r="Q351" s="689" t="s">
        <v>680</v>
      </c>
    </row>
    <row r="352" spans="1:17">
      <c r="A352" s="32" t="s">
        <v>237</v>
      </c>
      <c r="B352" s="3096"/>
      <c r="C352" s="690" t="s">
        <v>680</v>
      </c>
      <c r="D352" s="687" t="s">
        <v>680</v>
      </c>
      <c r="E352" s="687" t="s">
        <v>680</v>
      </c>
      <c r="F352" s="687" t="s">
        <v>680</v>
      </c>
      <c r="G352" s="688" t="s">
        <v>680</v>
      </c>
      <c r="H352" s="688" t="s">
        <v>680</v>
      </c>
      <c r="I352" s="689" t="s">
        <v>680</v>
      </c>
      <c r="J352" s="687" t="s">
        <v>680</v>
      </c>
      <c r="K352" s="688" t="s">
        <v>680</v>
      </c>
      <c r="L352" s="688" t="s">
        <v>680</v>
      </c>
      <c r="M352" s="689" t="s">
        <v>680</v>
      </c>
      <c r="N352" s="687" t="s">
        <v>680</v>
      </c>
      <c r="O352" s="688" t="s">
        <v>680</v>
      </c>
      <c r="P352" s="688" t="s">
        <v>680</v>
      </c>
      <c r="Q352" s="689" t="s">
        <v>680</v>
      </c>
    </row>
    <row r="353" spans="1:17">
      <c r="A353" s="32" t="s">
        <v>238</v>
      </c>
      <c r="B353" s="3096" t="s">
        <v>286</v>
      </c>
      <c r="C353" s="690" t="s">
        <v>680</v>
      </c>
      <c r="D353" s="687" t="s">
        <v>680</v>
      </c>
      <c r="E353" s="687" t="s">
        <v>680</v>
      </c>
      <c r="F353" s="687" t="s">
        <v>680</v>
      </c>
      <c r="G353" s="688" t="s">
        <v>680</v>
      </c>
      <c r="H353" s="688" t="s">
        <v>680</v>
      </c>
      <c r="I353" s="689" t="s">
        <v>680</v>
      </c>
      <c r="J353" s="687" t="s">
        <v>680</v>
      </c>
      <c r="K353" s="688" t="s">
        <v>680</v>
      </c>
      <c r="L353" s="688" t="s">
        <v>680</v>
      </c>
      <c r="M353" s="689" t="s">
        <v>680</v>
      </c>
      <c r="N353" s="687" t="s">
        <v>680</v>
      </c>
      <c r="O353" s="688" t="s">
        <v>680</v>
      </c>
      <c r="P353" s="688" t="s">
        <v>680</v>
      </c>
      <c r="Q353" s="689" t="s">
        <v>680</v>
      </c>
    </row>
    <row r="354" spans="1:17">
      <c r="A354" s="32" t="s">
        <v>239</v>
      </c>
      <c r="B354" s="3096"/>
      <c r="C354" s="690" t="s">
        <v>680</v>
      </c>
      <c r="D354" s="687" t="s">
        <v>680</v>
      </c>
      <c r="E354" s="687" t="s">
        <v>680</v>
      </c>
      <c r="F354" s="687" t="s">
        <v>680</v>
      </c>
      <c r="G354" s="688" t="s">
        <v>680</v>
      </c>
      <c r="H354" s="688" t="s">
        <v>680</v>
      </c>
      <c r="I354" s="689" t="s">
        <v>680</v>
      </c>
      <c r="J354" s="687" t="s">
        <v>680</v>
      </c>
      <c r="K354" s="688" t="s">
        <v>680</v>
      </c>
      <c r="L354" s="688" t="s">
        <v>680</v>
      </c>
      <c r="M354" s="689" t="s">
        <v>680</v>
      </c>
      <c r="N354" s="687" t="s">
        <v>680</v>
      </c>
      <c r="O354" s="688" t="s">
        <v>680</v>
      </c>
      <c r="P354" s="688" t="s">
        <v>680</v>
      </c>
      <c r="Q354" s="689" t="s">
        <v>680</v>
      </c>
    </row>
    <row r="355" spans="1:17">
      <c r="A355" s="32" t="s">
        <v>240</v>
      </c>
      <c r="B355" s="3096"/>
      <c r="C355" s="690" t="s">
        <v>680</v>
      </c>
      <c r="D355" s="687" t="s">
        <v>680</v>
      </c>
      <c r="E355" s="687" t="s">
        <v>680</v>
      </c>
      <c r="F355" s="687" t="s">
        <v>680</v>
      </c>
      <c r="G355" s="688" t="s">
        <v>680</v>
      </c>
      <c r="H355" s="688" t="s">
        <v>680</v>
      </c>
      <c r="I355" s="689" t="s">
        <v>680</v>
      </c>
      <c r="J355" s="687" t="s">
        <v>680</v>
      </c>
      <c r="K355" s="688" t="s">
        <v>680</v>
      </c>
      <c r="L355" s="688" t="s">
        <v>680</v>
      </c>
      <c r="M355" s="689" t="s">
        <v>680</v>
      </c>
      <c r="N355" s="687" t="s">
        <v>680</v>
      </c>
      <c r="O355" s="688" t="s">
        <v>680</v>
      </c>
      <c r="P355" s="688" t="s">
        <v>680</v>
      </c>
      <c r="Q355" s="689" t="s">
        <v>680</v>
      </c>
    </row>
    <row r="356" spans="1:17">
      <c r="A356" s="32" t="s">
        <v>241</v>
      </c>
      <c r="B356" s="3096"/>
      <c r="C356" s="690" t="s">
        <v>680</v>
      </c>
      <c r="D356" s="687" t="s">
        <v>680</v>
      </c>
      <c r="E356" s="687" t="s">
        <v>680</v>
      </c>
      <c r="F356" s="687" t="s">
        <v>680</v>
      </c>
      <c r="G356" s="688" t="s">
        <v>680</v>
      </c>
      <c r="H356" s="688" t="s">
        <v>680</v>
      </c>
      <c r="I356" s="689" t="s">
        <v>680</v>
      </c>
      <c r="J356" s="687" t="s">
        <v>680</v>
      </c>
      <c r="K356" s="688" t="s">
        <v>680</v>
      </c>
      <c r="L356" s="688" t="s">
        <v>680</v>
      </c>
      <c r="M356" s="689" t="s">
        <v>680</v>
      </c>
      <c r="N356" s="687" t="s">
        <v>680</v>
      </c>
      <c r="O356" s="688" t="s">
        <v>680</v>
      </c>
      <c r="P356" s="688" t="s">
        <v>680</v>
      </c>
      <c r="Q356" s="689" t="s">
        <v>680</v>
      </c>
    </row>
    <row r="357" spans="1:17">
      <c r="A357" s="32" t="s">
        <v>242</v>
      </c>
      <c r="B357" s="3096"/>
      <c r="C357" s="690" t="s">
        <v>680</v>
      </c>
      <c r="D357" s="687" t="s">
        <v>680</v>
      </c>
      <c r="E357" s="687" t="s">
        <v>680</v>
      </c>
      <c r="F357" s="687" t="s">
        <v>680</v>
      </c>
      <c r="G357" s="688" t="s">
        <v>680</v>
      </c>
      <c r="H357" s="688" t="s">
        <v>680</v>
      </c>
      <c r="I357" s="689" t="s">
        <v>680</v>
      </c>
      <c r="J357" s="687" t="s">
        <v>680</v>
      </c>
      <c r="K357" s="688" t="s">
        <v>680</v>
      </c>
      <c r="L357" s="688" t="s">
        <v>680</v>
      </c>
      <c r="M357" s="689" t="s">
        <v>680</v>
      </c>
      <c r="N357" s="687" t="s">
        <v>680</v>
      </c>
      <c r="O357" s="688" t="s">
        <v>680</v>
      </c>
      <c r="P357" s="688" t="s">
        <v>680</v>
      </c>
      <c r="Q357" s="689" t="s">
        <v>680</v>
      </c>
    </row>
    <row r="358" spans="1:17" ht="12" thickBot="1">
      <c r="A358" s="674" t="s">
        <v>243</v>
      </c>
      <c r="B358" s="3096"/>
      <c r="C358" s="675" t="s">
        <v>680</v>
      </c>
      <c r="D358" s="678" t="s">
        <v>680</v>
      </c>
      <c r="E358" s="678" t="s">
        <v>680</v>
      </c>
      <c r="F358" s="678" t="s">
        <v>680</v>
      </c>
      <c r="G358" s="676" t="s">
        <v>680</v>
      </c>
      <c r="H358" s="676" t="s">
        <v>680</v>
      </c>
      <c r="I358" s="677" t="s">
        <v>680</v>
      </c>
      <c r="J358" s="678" t="s">
        <v>680</v>
      </c>
      <c r="K358" s="676" t="s">
        <v>680</v>
      </c>
      <c r="L358" s="676" t="s">
        <v>680</v>
      </c>
      <c r="M358" s="677" t="s">
        <v>680</v>
      </c>
      <c r="N358" s="678" t="s">
        <v>680</v>
      </c>
      <c r="O358" s="676" t="s">
        <v>680</v>
      </c>
      <c r="P358" s="676" t="s">
        <v>680</v>
      </c>
      <c r="Q358" s="677" t="s">
        <v>680</v>
      </c>
    </row>
    <row r="359" spans="1:17" ht="15" thickBot="1">
      <c r="A359" s="3105" t="s">
        <v>49</v>
      </c>
      <c r="B359" s="3106"/>
      <c r="C359" s="683" t="s">
        <v>680</v>
      </c>
      <c r="D359" s="679" t="s">
        <v>680</v>
      </c>
      <c r="E359" s="679" t="s">
        <v>680</v>
      </c>
      <c r="F359" s="679" t="s">
        <v>680</v>
      </c>
      <c r="G359" s="679" t="s">
        <v>680</v>
      </c>
      <c r="H359" s="679" t="s">
        <v>680</v>
      </c>
      <c r="I359" s="684" t="s">
        <v>680</v>
      </c>
      <c r="J359" s="679" t="s">
        <v>680</v>
      </c>
      <c r="K359" s="679" t="s">
        <v>680</v>
      </c>
      <c r="L359" s="679" t="s">
        <v>680</v>
      </c>
      <c r="M359" s="684" t="s">
        <v>680</v>
      </c>
      <c r="N359" s="679" t="s">
        <v>680</v>
      </c>
      <c r="O359" s="679" t="s">
        <v>680</v>
      </c>
      <c r="P359" s="679" t="s">
        <v>680</v>
      </c>
      <c r="Q359" s="684" t="s">
        <v>680</v>
      </c>
    </row>
    <row r="360" spans="1:17" ht="14.25">
      <c r="A360" s="680"/>
      <c r="B360" s="38"/>
      <c r="C360" s="38"/>
      <c r="D360" s="38"/>
      <c r="E360" s="38"/>
      <c r="F360" s="38"/>
      <c r="G360" s="38"/>
      <c r="H360" s="38"/>
      <c r="I360" s="38"/>
      <c r="J360" s="38"/>
      <c r="K360" s="38"/>
      <c r="L360" s="38"/>
      <c r="M360" s="38"/>
      <c r="N360" s="38"/>
      <c r="O360" s="38"/>
      <c r="P360" s="38"/>
      <c r="Q360" s="38"/>
    </row>
    <row r="361" spans="1:17" ht="11.25" customHeight="1">
      <c r="A361" s="333" t="s">
        <v>287</v>
      </c>
      <c r="B361" s="333"/>
      <c r="C361" s="333"/>
      <c r="D361" s="333"/>
      <c r="E361" s="333"/>
      <c r="F361" s="333"/>
      <c r="G361" s="333"/>
      <c r="H361" s="333"/>
      <c r="I361" s="333"/>
      <c r="J361" s="333"/>
      <c r="K361" s="333"/>
      <c r="L361" s="333"/>
      <c r="M361" s="333"/>
      <c r="N361" s="333"/>
      <c r="O361" s="333"/>
      <c r="P361" s="333"/>
      <c r="Q361" s="333"/>
    </row>
    <row r="362" spans="1:17" ht="11.25" customHeight="1">
      <c r="A362" s="854" t="s">
        <v>568</v>
      </c>
      <c r="B362" s="658"/>
      <c r="C362" s="658"/>
      <c r="D362" s="658"/>
      <c r="E362" s="658"/>
      <c r="F362" s="658"/>
      <c r="G362" s="658"/>
      <c r="H362" s="658"/>
      <c r="I362" s="658"/>
      <c r="J362" s="845"/>
      <c r="K362" s="845"/>
      <c r="L362" s="845"/>
      <c r="M362" s="845"/>
      <c r="N362" s="845"/>
      <c r="O362" s="845"/>
      <c r="P362" s="845"/>
      <c r="Q362" s="845"/>
    </row>
    <row r="363" spans="1:17" ht="11.25" customHeight="1">
      <c r="A363" s="858" t="s">
        <v>569</v>
      </c>
      <c r="B363" s="659"/>
      <c r="C363" s="659"/>
      <c r="D363" s="659"/>
      <c r="E363" s="659"/>
      <c r="F363" s="659"/>
      <c r="G363" s="659"/>
      <c r="H363" s="659"/>
      <c r="I363" s="659"/>
      <c r="J363" s="842"/>
      <c r="K363" s="842"/>
      <c r="L363" s="842"/>
      <c r="M363" s="842"/>
      <c r="N363" s="842"/>
      <c r="O363" s="842"/>
      <c r="P363" s="842"/>
      <c r="Q363" s="842"/>
    </row>
    <row r="364" spans="1:17">
      <c r="A364" s="859" t="s">
        <v>878</v>
      </c>
      <c r="B364" s="660"/>
      <c r="C364" s="660"/>
      <c r="D364" s="660"/>
      <c r="E364" s="660"/>
      <c r="F364" s="660"/>
      <c r="G364" s="660"/>
      <c r="H364" s="660"/>
      <c r="I364" s="660"/>
      <c r="J364" s="843"/>
      <c r="K364" s="843"/>
      <c r="L364" s="843"/>
      <c r="M364" s="843"/>
      <c r="N364" s="843"/>
      <c r="O364" s="843"/>
      <c r="P364" s="843"/>
      <c r="Q364" s="843"/>
    </row>
    <row r="365" spans="1:17">
      <c r="A365" s="657"/>
      <c r="B365" s="657"/>
      <c r="C365" s="657"/>
      <c r="D365" s="657"/>
      <c r="E365" s="657"/>
      <c r="F365" s="657"/>
      <c r="G365" s="657"/>
      <c r="H365" s="657"/>
      <c r="I365" s="657"/>
      <c r="J365" s="844"/>
      <c r="K365" s="844"/>
      <c r="L365" s="844"/>
      <c r="M365" s="844"/>
      <c r="N365" s="844"/>
      <c r="O365" s="844"/>
      <c r="P365" s="844"/>
      <c r="Q365" s="844"/>
    </row>
    <row r="366" spans="1:17">
      <c r="A366" s="38"/>
      <c r="B366" s="38"/>
      <c r="C366" s="38"/>
      <c r="D366" s="38"/>
      <c r="E366" s="38"/>
      <c r="F366" s="38"/>
      <c r="G366" s="38"/>
      <c r="H366" s="38"/>
      <c r="I366" s="38"/>
      <c r="J366" s="38"/>
      <c r="K366" s="38"/>
      <c r="L366" s="38"/>
      <c r="M366" s="38"/>
      <c r="N366" s="38"/>
      <c r="O366" s="38"/>
      <c r="P366" s="38"/>
      <c r="Q366" s="38"/>
    </row>
    <row r="367" spans="1:17">
      <c r="A367" s="38"/>
      <c r="B367" s="38"/>
      <c r="C367" s="38"/>
      <c r="D367" s="38"/>
      <c r="E367" s="38"/>
      <c r="F367" s="38"/>
      <c r="G367" s="38"/>
      <c r="H367" s="38"/>
      <c r="I367" s="38"/>
      <c r="J367" s="38"/>
      <c r="K367" s="38"/>
      <c r="L367" s="38"/>
      <c r="M367" s="38"/>
      <c r="N367" s="38"/>
      <c r="O367" s="38"/>
      <c r="P367" s="38"/>
      <c r="Q367" s="38"/>
    </row>
    <row r="368" spans="1:17">
      <c r="A368" s="38"/>
      <c r="B368" s="38"/>
      <c r="C368" s="38"/>
      <c r="D368" s="38"/>
      <c r="E368" s="38"/>
      <c r="F368" s="38"/>
      <c r="G368" s="38"/>
      <c r="H368" s="38"/>
      <c r="I368" s="38"/>
      <c r="J368" s="38"/>
      <c r="K368" s="38"/>
      <c r="L368" s="38"/>
      <c r="M368" s="38"/>
      <c r="N368" s="38"/>
      <c r="O368" s="38"/>
      <c r="P368" s="38"/>
      <c r="Q368" s="38"/>
    </row>
    <row r="369" spans="1:17">
      <c r="A369" s="38"/>
      <c r="B369" s="38"/>
      <c r="C369" s="38"/>
      <c r="D369" s="38"/>
      <c r="E369" s="38"/>
      <c r="F369" s="38"/>
      <c r="G369" s="38"/>
      <c r="H369" s="38"/>
      <c r="I369" s="38"/>
      <c r="J369" s="38"/>
      <c r="K369" s="38"/>
      <c r="L369" s="38"/>
      <c r="M369" s="38"/>
      <c r="N369" s="38"/>
      <c r="O369" s="38"/>
      <c r="P369" s="38"/>
      <c r="Q369" s="38"/>
    </row>
    <row r="370" spans="1:17">
      <c r="A370" s="38"/>
      <c r="B370" s="38"/>
      <c r="C370" s="38"/>
      <c r="D370" s="38"/>
      <c r="E370" s="38"/>
      <c r="F370" s="38"/>
      <c r="G370" s="38"/>
      <c r="H370" s="38"/>
      <c r="I370" s="38"/>
      <c r="J370" s="38"/>
      <c r="K370" s="38"/>
      <c r="L370" s="38"/>
      <c r="M370" s="38"/>
      <c r="N370" s="38"/>
      <c r="O370" s="38"/>
      <c r="P370" s="38"/>
      <c r="Q370" s="38"/>
    </row>
    <row r="371" spans="1:17">
      <c r="A371" s="38"/>
      <c r="B371" s="38"/>
      <c r="C371" s="38"/>
      <c r="D371" s="38"/>
      <c r="E371" s="38"/>
      <c r="F371" s="38"/>
      <c r="G371" s="38"/>
      <c r="H371" s="38"/>
      <c r="I371" s="38"/>
      <c r="J371" s="38"/>
      <c r="K371" s="38"/>
      <c r="L371" s="38"/>
      <c r="M371" s="38"/>
      <c r="N371" s="38"/>
      <c r="O371" s="38"/>
      <c r="P371" s="38"/>
      <c r="Q371" s="38"/>
    </row>
    <row r="372" spans="1:17">
      <c r="A372" s="38"/>
      <c r="B372" s="38"/>
      <c r="C372" s="38"/>
      <c r="D372" s="38"/>
      <c r="E372" s="38"/>
      <c r="F372" s="38"/>
      <c r="G372" s="38"/>
      <c r="H372" s="38"/>
      <c r="I372" s="38"/>
      <c r="J372" s="38"/>
      <c r="K372" s="38"/>
      <c r="L372" s="38"/>
      <c r="M372" s="38"/>
      <c r="N372" s="38"/>
      <c r="O372" s="38"/>
      <c r="P372" s="38"/>
      <c r="Q372" s="38"/>
    </row>
    <row r="373" spans="1:17">
      <c r="A373" s="38"/>
      <c r="B373" s="38"/>
      <c r="C373" s="38"/>
      <c r="D373" s="38"/>
      <c r="E373" s="38"/>
      <c r="F373" s="38"/>
      <c r="G373" s="38"/>
      <c r="H373" s="38"/>
      <c r="I373" s="38"/>
      <c r="J373" s="38"/>
      <c r="K373" s="38"/>
      <c r="L373" s="38"/>
      <c r="M373" s="38"/>
      <c r="N373" s="38"/>
      <c r="O373" s="38"/>
      <c r="P373" s="38"/>
      <c r="Q373" s="38"/>
    </row>
    <row r="374" spans="1:17">
      <c r="A374" s="38"/>
      <c r="B374" s="38"/>
      <c r="C374" s="38"/>
      <c r="D374" s="38"/>
      <c r="E374" s="38"/>
      <c r="F374" s="38"/>
      <c r="G374" s="38"/>
      <c r="H374" s="38"/>
      <c r="I374" s="38"/>
      <c r="J374" s="38"/>
      <c r="K374" s="38"/>
      <c r="L374" s="38"/>
      <c r="M374" s="38"/>
      <c r="N374" s="38"/>
      <c r="O374" s="38"/>
      <c r="P374" s="38"/>
      <c r="Q374" s="38"/>
    </row>
    <row r="375" spans="1:17">
      <c r="A375" s="38"/>
      <c r="B375" s="334"/>
      <c r="C375" s="38"/>
      <c r="D375" s="38"/>
      <c r="E375" s="38"/>
      <c r="F375" s="38"/>
      <c r="G375" s="38"/>
      <c r="H375" s="38"/>
      <c r="I375" s="38"/>
      <c r="J375" s="38"/>
      <c r="K375" s="38"/>
      <c r="L375" s="38"/>
      <c r="M375" s="38"/>
      <c r="N375" s="38"/>
      <c r="O375" s="38"/>
      <c r="P375" s="38"/>
      <c r="Q375" s="38"/>
    </row>
    <row r="376" spans="1:17">
      <c r="A376" s="38"/>
      <c r="B376" s="334"/>
      <c r="C376" s="38"/>
      <c r="D376" s="38"/>
      <c r="E376" s="38"/>
      <c r="F376" s="38"/>
      <c r="G376" s="38"/>
      <c r="H376" s="38"/>
      <c r="I376" s="38"/>
      <c r="J376" s="38"/>
      <c r="K376" s="38"/>
      <c r="L376" s="38"/>
      <c r="M376" s="38"/>
      <c r="N376" s="38"/>
      <c r="O376" s="38"/>
      <c r="P376" s="38"/>
      <c r="Q376" s="38"/>
    </row>
    <row r="377" spans="1:17">
      <c r="A377" s="38"/>
      <c r="B377" s="334"/>
      <c r="C377" s="38"/>
      <c r="D377" s="38"/>
      <c r="E377" s="38"/>
      <c r="F377" s="38"/>
      <c r="G377" s="38"/>
      <c r="H377" s="38"/>
      <c r="I377" s="38"/>
      <c r="J377" s="38"/>
      <c r="K377" s="38"/>
      <c r="L377" s="38"/>
      <c r="M377" s="38"/>
      <c r="N377" s="38"/>
      <c r="O377" s="38"/>
      <c r="P377" s="38"/>
      <c r="Q377" s="38"/>
    </row>
    <row r="378" spans="1:17">
      <c r="A378" s="38"/>
      <c r="B378" s="334"/>
      <c r="C378" s="38"/>
      <c r="D378" s="38"/>
      <c r="E378" s="38"/>
      <c r="F378" s="38"/>
      <c r="G378" s="38"/>
      <c r="H378" s="38"/>
      <c r="I378" s="38"/>
      <c r="J378" s="38"/>
      <c r="K378" s="38"/>
      <c r="L378" s="38"/>
      <c r="M378" s="38"/>
      <c r="N378" s="38"/>
      <c r="O378" s="38"/>
      <c r="P378" s="38"/>
      <c r="Q378" s="38"/>
    </row>
    <row r="379" spans="1:17">
      <c r="A379" s="38"/>
      <c r="B379" s="334"/>
      <c r="C379" s="38"/>
      <c r="D379" s="38"/>
      <c r="E379" s="38"/>
      <c r="F379" s="38"/>
      <c r="G379" s="38"/>
      <c r="H379" s="38"/>
      <c r="I379" s="38"/>
      <c r="J379" s="38"/>
      <c r="K379" s="38"/>
      <c r="L379" s="38"/>
      <c r="M379" s="38"/>
      <c r="N379" s="38"/>
      <c r="O379" s="38"/>
      <c r="P379" s="38"/>
      <c r="Q379" s="38"/>
    </row>
    <row r="380" spans="1:17">
      <c r="A380" s="38"/>
      <c r="B380" s="38"/>
      <c r="C380" s="38"/>
      <c r="D380" s="38"/>
      <c r="E380" s="38"/>
      <c r="F380" s="38"/>
      <c r="G380" s="38"/>
      <c r="H380" s="38"/>
      <c r="I380" s="38"/>
      <c r="J380" s="38"/>
      <c r="K380" s="38"/>
      <c r="L380" s="38"/>
      <c r="M380" s="38"/>
      <c r="N380" s="38"/>
      <c r="O380" s="38"/>
      <c r="P380" s="38"/>
      <c r="Q380" s="38"/>
    </row>
    <row r="381" spans="1:17">
      <c r="A381" s="38"/>
      <c r="B381" s="38"/>
      <c r="C381" s="38"/>
      <c r="D381" s="38"/>
      <c r="E381" s="38"/>
      <c r="F381" s="38"/>
      <c r="G381" s="38"/>
      <c r="H381" s="38"/>
      <c r="I381" s="38"/>
      <c r="J381" s="38"/>
      <c r="K381" s="38"/>
      <c r="L381" s="38"/>
      <c r="M381" s="38"/>
      <c r="N381" s="38"/>
      <c r="O381" s="38"/>
      <c r="P381" s="38"/>
      <c r="Q381" s="38"/>
    </row>
    <row r="382" spans="1:17">
      <c r="A382" s="38"/>
      <c r="B382" s="38"/>
      <c r="C382" s="38"/>
      <c r="D382" s="38"/>
      <c r="E382" s="38"/>
      <c r="F382" s="38"/>
      <c r="G382" s="38"/>
      <c r="H382" s="38"/>
      <c r="I382" s="38"/>
      <c r="J382" s="38"/>
      <c r="K382" s="38"/>
      <c r="L382" s="38"/>
      <c r="M382" s="38"/>
      <c r="N382" s="38"/>
      <c r="O382" s="38"/>
      <c r="P382" s="38"/>
      <c r="Q382" s="38"/>
    </row>
    <row r="383" spans="1:17">
      <c r="A383" s="38"/>
      <c r="B383" s="38"/>
      <c r="C383" s="38"/>
      <c r="D383" s="38"/>
      <c r="E383" s="38"/>
      <c r="F383" s="38"/>
      <c r="G383" s="38"/>
      <c r="H383" s="38"/>
      <c r="I383" s="38"/>
      <c r="J383" s="38"/>
      <c r="K383" s="38"/>
      <c r="L383" s="38"/>
      <c r="M383" s="38"/>
      <c r="N383" s="38"/>
      <c r="O383" s="38"/>
      <c r="P383" s="38"/>
      <c r="Q383" s="38"/>
    </row>
    <row r="384" spans="1:17">
      <c r="A384" s="38"/>
      <c r="B384" s="38"/>
      <c r="C384" s="38"/>
      <c r="D384" s="38"/>
      <c r="E384" s="38"/>
      <c r="F384" s="38"/>
      <c r="G384" s="38"/>
      <c r="H384" s="38"/>
      <c r="I384" s="38"/>
      <c r="J384" s="38"/>
      <c r="K384" s="38"/>
      <c r="L384" s="38"/>
      <c r="M384" s="38"/>
      <c r="N384" s="38"/>
      <c r="O384" s="38"/>
      <c r="P384" s="38"/>
      <c r="Q384" s="38"/>
    </row>
    <row r="385" spans="1:17">
      <c r="A385" s="38"/>
      <c r="B385" s="38"/>
      <c r="C385" s="38"/>
      <c r="D385" s="38"/>
      <c r="E385" s="38"/>
      <c r="F385" s="38"/>
      <c r="G385" s="38"/>
      <c r="H385" s="38"/>
      <c r="I385" s="38"/>
      <c r="J385" s="38"/>
      <c r="K385" s="38"/>
      <c r="L385" s="38"/>
      <c r="M385" s="38"/>
      <c r="N385" s="38"/>
      <c r="O385" s="38"/>
      <c r="P385" s="38"/>
      <c r="Q385" s="38"/>
    </row>
    <row r="386" spans="1:17">
      <c r="A386" s="38"/>
      <c r="B386" s="38"/>
      <c r="C386" s="38"/>
      <c r="D386" s="38"/>
      <c r="E386" s="38"/>
      <c r="F386" s="38"/>
      <c r="G386" s="38"/>
      <c r="H386" s="38"/>
      <c r="I386" s="38"/>
      <c r="J386" s="38"/>
      <c r="K386" s="38"/>
      <c r="L386" s="38"/>
      <c r="M386" s="38"/>
      <c r="N386" s="38"/>
      <c r="O386" s="38"/>
      <c r="P386" s="38"/>
      <c r="Q386" s="38"/>
    </row>
    <row r="387" spans="1:17">
      <c r="A387" s="38"/>
      <c r="B387" s="38"/>
      <c r="C387" s="38"/>
      <c r="D387" s="38"/>
      <c r="E387" s="38"/>
      <c r="F387" s="38"/>
      <c r="G387" s="38"/>
      <c r="H387" s="38"/>
      <c r="I387" s="38"/>
      <c r="J387" s="38"/>
      <c r="K387" s="38"/>
      <c r="L387" s="38"/>
      <c r="M387" s="38"/>
      <c r="N387" s="38"/>
      <c r="O387" s="38"/>
      <c r="P387" s="38"/>
      <c r="Q387" s="38"/>
    </row>
    <row r="388" spans="1:17">
      <c r="A388" s="38"/>
      <c r="B388" s="38"/>
      <c r="C388" s="38"/>
      <c r="D388" s="38"/>
      <c r="E388" s="38"/>
      <c r="F388" s="38"/>
      <c r="G388" s="38"/>
      <c r="H388" s="38"/>
      <c r="I388" s="38"/>
      <c r="J388" s="38"/>
      <c r="K388" s="38"/>
      <c r="L388" s="38"/>
      <c r="M388" s="38"/>
      <c r="N388" s="38"/>
      <c r="O388" s="38"/>
      <c r="P388" s="38"/>
      <c r="Q388" s="38"/>
    </row>
    <row r="389" spans="1:17">
      <c r="A389" s="38"/>
      <c r="B389" s="38"/>
      <c r="C389" s="38"/>
      <c r="D389" s="38"/>
      <c r="E389" s="38"/>
      <c r="F389" s="38"/>
      <c r="G389" s="38"/>
      <c r="H389" s="38"/>
      <c r="I389" s="38"/>
      <c r="J389" s="38"/>
      <c r="K389" s="38"/>
      <c r="L389" s="38"/>
      <c r="M389" s="38"/>
      <c r="N389" s="38"/>
      <c r="O389" s="38"/>
      <c r="P389" s="38"/>
      <c r="Q389" s="38"/>
    </row>
    <row r="390" spans="1:17">
      <c r="A390" s="38"/>
      <c r="B390" s="38"/>
      <c r="C390" s="38"/>
      <c r="D390" s="38"/>
      <c r="E390" s="38"/>
      <c r="F390" s="38"/>
      <c r="G390" s="38"/>
      <c r="H390" s="38"/>
      <c r="I390" s="38"/>
      <c r="J390" s="38"/>
      <c r="K390" s="38"/>
      <c r="L390" s="38"/>
      <c r="M390" s="38"/>
      <c r="N390" s="38"/>
      <c r="O390" s="38"/>
      <c r="P390" s="38"/>
      <c r="Q390" s="38"/>
    </row>
    <row r="391" spans="1:17">
      <c r="A391" s="38"/>
      <c r="B391" s="38"/>
      <c r="C391" s="38"/>
      <c r="D391" s="38"/>
      <c r="E391" s="38"/>
      <c r="F391" s="38"/>
      <c r="G391" s="38"/>
      <c r="H391" s="38"/>
      <c r="I391" s="38"/>
      <c r="J391" s="38"/>
      <c r="K391" s="38"/>
      <c r="L391" s="38"/>
      <c r="M391" s="38"/>
      <c r="N391" s="38"/>
      <c r="O391" s="38"/>
      <c r="P391" s="38"/>
      <c r="Q391" s="38"/>
    </row>
    <row r="392" spans="1:17">
      <c r="A392" s="38"/>
      <c r="B392" s="38"/>
      <c r="C392" s="38"/>
      <c r="D392" s="38"/>
      <c r="E392" s="38"/>
      <c r="F392" s="38"/>
      <c r="G392" s="38"/>
      <c r="H392" s="38"/>
      <c r="I392" s="38"/>
      <c r="J392" s="38"/>
      <c r="K392" s="38"/>
      <c r="L392" s="38"/>
      <c r="M392" s="38"/>
      <c r="N392" s="38"/>
      <c r="O392" s="38"/>
      <c r="P392" s="38"/>
      <c r="Q392" s="38"/>
    </row>
    <row r="393" spans="1:17">
      <c r="A393" s="38"/>
      <c r="B393" s="38"/>
      <c r="C393" s="38"/>
      <c r="D393" s="38"/>
      <c r="E393" s="38"/>
      <c r="F393" s="38"/>
      <c r="G393" s="38"/>
      <c r="H393" s="38"/>
      <c r="I393" s="38"/>
      <c r="J393" s="38"/>
      <c r="K393" s="38"/>
      <c r="L393" s="38"/>
      <c r="M393" s="38"/>
      <c r="N393" s="38"/>
      <c r="O393" s="38"/>
      <c r="P393" s="38"/>
      <c r="Q393" s="38"/>
    </row>
    <row r="394" spans="1:17">
      <c r="A394" s="38"/>
      <c r="B394" s="38"/>
      <c r="C394" s="38"/>
      <c r="D394" s="38"/>
      <c r="E394" s="38"/>
      <c r="F394" s="38"/>
      <c r="G394" s="38"/>
      <c r="H394" s="38"/>
      <c r="I394" s="38"/>
      <c r="J394" s="38"/>
      <c r="K394" s="38"/>
      <c r="L394" s="38"/>
      <c r="M394" s="38"/>
      <c r="N394" s="38"/>
      <c r="O394" s="38"/>
      <c r="P394" s="38"/>
      <c r="Q394" s="38"/>
    </row>
    <row r="395" spans="1:17">
      <c r="A395" s="38"/>
      <c r="B395" s="38"/>
      <c r="C395" s="38"/>
      <c r="D395" s="38"/>
      <c r="E395" s="38"/>
      <c r="F395" s="38"/>
      <c r="G395" s="38"/>
      <c r="H395" s="38"/>
      <c r="I395" s="38"/>
      <c r="J395" s="38"/>
      <c r="K395" s="38"/>
      <c r="L395" s="38"/>
      <c r="M395" s="38"/>
      <c r="N395" s="38"/>
      <c r="O395" s="38"/>
      <c r="P395" s="38"/>
      <c r="Q395" s="38"/>
    </row>
    <row r="396" spans="1:17">
      <c r="A396" s="38"/>
      <c r="B396" s="38"/>
      <c r="C396" s="38"/>
      <c r="D396" s="38"/>
      <c r="E396" s="38"/>
      <c r="F396" s="38"/>
      <c r="G396" s="38"/>
      <c r="H396" s="38"/>
      <c r="I396" s="38"/>
      <c r="J396" s="38"/>
      <c r="K396" s="38"/>
      <c r="L396" s="38"/>
      <c r="M396" s="38"/>
      <c r="N396" s="38"/>
      <c r="O396" s="38"/>
      <c r="P396" s="38"/>
      <c r="Q396" s="38"/>
    </row>
    <row r="397" spans="1:17">
      <c r="A397" s="38"/>
      <c r="B397" s="38"/>
      <c r="C397" s="38"/>
      <c r="D397" s="38"/>
      <c r="E397" s="38"/>
      <c r="F397" s="38"/>
      <c r="G397" s="38"/>
      <c r="H397" s="38"/>
      <c r="I397" s="38"/>
      <c r="J397" s="38"/>
      <c r="K397" s="38"/>
      <c r="L397" s="38"/>
      <c r="M397" s="38"/>
      <c r="N397" s="38"/>
      <c r="O397" s="38"/>
      <c r="P397" s="38"/>
      <c r="Q397" s="38"/>
    </row>
    <row r="398" spans="1:17">
      <c r="A398" s="38"/>
      <c r="B398" s="38"/>
      <c r="C398" s="38"/>
      <c r="D398" s="38"/>
      <c r="E398" s="38"/>
      <c r="F398" s="38"/>
      <c r="G398" s="38"/>
      <c r="H398" s="38"/>
      <c r="I398" s="38"/>
      <c r="J398" s="38"/>
      <c r="K398" s="38"/>
      <c r="L398" s="38"/>
      <c r="M398" s="38"/>
      <c r="N398" s="38"/>
      <c r="O398" s="38"/>
      <c r="P398" s="38"/>
      <c r="Q398" s="38"/>
    </row>
    <row r="399" spans="1:17">
      <c r="A399" s="38"/>
      <c r="B399" s="38"/>
      <c r="C399" s="38"/>
      <c r="D399" s="38"/>
      <c r="E399" s="38"/>
      <c r="F399" s="38"/>
      <c r="G399" s="38"/>
      <c r="H399" s="38"/>
      <c r="I399" s="38"/>
      <c r="J399" s="38"/>
      <c r="K399" s="38"/>
      <c r="L399" s="38"/>
      <c r="M399" s="38"/>
      <c r="N399" s="38"/>
      <c r="O399" s="38"/>
      <c r="P399" s="38"/>
      <c r="Q399" s="38"/>
    </row>
    <row r="400" spans="1:17">
      <c r="A400" s="38"/>
      <c r="B400" s="38"/>
      <c r="C400" s="38"/>
      <c r="D400" s="38"/>
      <c r="E400" s="38"/>
      <c r="F400" s="38"/>
      <c r="G400" s="38"/>
      <c r="H400" s="38"/>
      <c r="I400" s="38"/>
      <c r="J400" s="38"/>
      <c r="K400" s="38"/>
      <c r="L400" s="38"/>
      <c r="M400" s="38"/>
      <c r="N400" s="38"/>
      <c r="O400" s="38"/>
      <c r="P400" s="38"/>
      <c r="Q400" s="38"/>
    </row>
    <row r="401" spans="1:17">
      <c r="A401" s="38"/>
      <c r="B401" s="38"/>
      <c r="C401" s="38"/>
      <c r="D401" s="38"/>
      <c r="E401" s="38"/>
      <c r="F401" s="38"/>
      <c r="G401" s="38"/>
      <c r="H401" s="38"/>
      <c r="I401" s="38"/>
      <c r="J401" s="38"/>
      <c r="K401" s="38"/>
      <c r="L401" s="38"/>
      <c r="M401" s="38"/>
      <c r="N401" s="38"/>
      <c r="O401" s="38"/>
      <c r="P401" s="38"/>
      <c r="Q401" s="38"/>
    </row>
    <row r="402" spans="1:17">
      <c r="A402" s="38"/>
      <c r="B402" s="38"/>
      <c r="C402" s="38"/>
      <c r="D402" s="38"/>
      <c r="E402" s="38"/>
      <c r="F402" s="38"/>
      <c r="G402" s="38"/>
      <c r="H402" s="38"/>
      <c r="I402" s="38"/>
      <c r="J402" s="38"/>
      <c r="K402" s="38"/>
      <c r="L402" s="38"/>
      <c r="M402" s="38"/>
      <c r="N402" s="38"/>
      <c r="O402" s="38"/>
      <c r="P402" s="38"/>
      <c r="Q402" s="38"/>
    </row>
    <row r="403" spans="1:17">
      <c r="A403" s="38"/>
      <c r="B403" s="38"/>
      <c r="C403" s="38"/>
      <c r="D403" s="38"/>
      <c r="E403" s="38"/>
      <c r="F403" s="38"/>
      <c r="G403" s="38"/>
      <c r="H403" s="38"/>
      <c r="I403" s="38"/>
      <c r="J403" s="38"/>
      <c r="K403" s="38"/>
      <c r="L403" s="38"/>
      <c r="M403" s="38"/>
      <c r="N403" s="38"/>
      <c r="O403" s="38"/>
      <c r="P403" s="38"/>
      <c r="Q403" s="38"/>
    </row>
    <row r="404" spans="1:17">
      <c r="A404" s="38"/>
      <c r="B404" s="38"/>
      <c r="C404" s="38"/>
      <c r="D404" s="38"/>
      <c r="E404" s="38"/>
      <c r="F404" s="38"/>
      <c r="G404" s="38"/>
      <c r="H404" s="38"/>
      <c r="I404" s="38"/>
      <c r="J404" s="38"/>
      <c r="K404" s="38"/>
      <c r="L404" s="38"/>
      <c r="M404" s="38"/>
      <c r="N404" s="38"/>
      <c r="O404" s="38"/>
      <c r="P404" s="38"/>
      <c r="Q404" s="38"/>
    </row>
    <row r="405" spans="1:17">
      <c r="A405" s="38"/>
      <c r="B405" s="38"/>
      <c r="C405" s="38"/>
      <c r="D405" s="38"/>
      <c r="E405" s="38"/>
      <c r="F405" s="38"/>
      <c r="G405" s="38"/>
      <c r="H405" s="38"/>
      <c r="I405" s="38"/>
      <c r="J405" s="38"/>
      <c r="K405" s="38"/>
      <c r="L405" s="38"/>
      <c r="M405" s="38"/>
      <c r="N405" s="38"/>
      <c r="O405" s="38"/>
      <c r="P405" s="38"/>
      <c r="Q405" s="38"/>
    </row>
    <row r="406" spans="1:17">
      <c r="A406" s="38"/>
      <c r="B406" s="38"/>
      <c r="C406" s="38"/>
      <c r="D406" s="38"/>
      <c r="E406" s="38"/>
      <c r="F406" s="38"/>
      <c r="G406" s="38"/>
      <c r="H406" s="38"/>
      <c r="I406" s="38"/>
      <c r="J406" s="38"/>
      <c r="K406" s="38"/>
      <c r="L406" s="38"/>
      <c r="M406" s="38"/>
      <c r="N406" s="38"/>
      <c r="O406" s="38"/>
      <c r="P406" s="38"/>
      <c r="Q406" s="38"/>
    </row>
    <row r="407" spans="1:17">
      <c r="A407" s="38"/>
      <c r="B407" s="38"/>
      <c r="C407" s="38"/>
      <c r="D407" s="38"/>
      <c r="E407" s="38"/>
      <c r="F407" s="38"/>
      <c r="G407" s="38"/>
      <c r="H407" s="38"/>
      <c r="I407" s="38"/>
      <c r="J407" s="38"/>
      <c r="K407" s="38"/>
      <c r="L407" s="38"/>
      <c r="M407" s="38"/>
      <c r="N407" s="38"/>
      <c r="O407" s="38"/>
      <c r="P407" s="38"/>
      <c r="Q407" s="38"/>
    </row>
    <row r="408" spans="1:17">
      <c r="A408" s="38"/>
      <c r="B408" s="38"/>
      <c r="C408" s="38"/>
      <c r="D408" s="38"/>
      <c r="E408" s="38"/>
      <c r="F408" s="38"/>
      <c r="G408" s="38"/>
      <c r="H408" s="38"/>
      <c r="I408" s="38"/>
      <c r="J408" s="38"/>
      <c r="K408" s="38"/>
      <c r="L408" s="38"/>
      <c r="M408" s="38"/>
      <c r="N408" s="38"/>
      <c r="O408" s="38"/>
      <c r="P408" s="38"/>
      <c r="Q408" s="38"/>
    </row>
    <row r="409" spans="1:17">
      <c r="A409" s="38"/>
      <c r="B409" s="38"/>
      <c r="C409" s="38"/>
      <c r="D409" s="38"/>
      <c r="E409" s="38"/>
      <c r="F409" s="38"/>
      <c r="G409" s="38"/>
      <c r="H409" s="38"/>
      <c r="I409" s="38"/>
      <c r="J409" s="38"/>
      <c r="K409" s="38"/>
      <c r="L409" s="38"/>
      <c r="M409" s="38"/>
      <c r="N409" s="38"/>
      <c r="O409" s="38"/>
      <c r="P409" s="38"/>
      <c r="Q409" s="38"/>
    </row>
    <row r="410" spans="1:17">
      <c r="A410" s="38"/>
      <c r="B410" s="38"/>
      <c r="C410" s="38"/>
      <c r="D410" s="38"/>
      <c r="E410" s="38"/>
      <c r="F410" s="38"/>
      <c r="G410" s="38"/>
      <c r="H410" s="38"/>
      <c r="I410" s="38"/>
      <c r="J410" s="38"/>
      <c r="K410" s="38"/>
      <c r="L410" s="38"/>
      <c r="M410" s="38"/>
      <c r="N410" s="38"/>
      <c r="O410" s="38"/>
      <c r="P410" s="38"/>
      <c r="Q410" s="38"/>
    </row>
    <row r="411" spans="1:17">
      <c r="A411" s="38"/>
      <c r="B411" s="38"/>
      <c r="C411" s="38"/>
      <c r="D411" s="38"/>
      <c r="E411" s="38"/>
      <c r="F411" s="38"/>
      <c r="G411" s="38"/>
      <c r="H411" s="38"/>
      <c r="I411" s="38"/>
      <c r="J411" s="38"/>
      <c r="K411" s="38"/>
      <c r="L411" s="38"/>
      <c r="M411" s="38"/>
      <c r="N411" s="38"/>
      <c r="O411" s="38"/>
      <c r="P411" s="38"/>
      <c r="Q411" s="38"/>
    </row>
    <row r="412" spans="1:17">
      <c r="A412" s="38"/>
      <c r="B412" s="38"/>
      <c r="C412" s="38"/>
      <c r="D412" s="38"/>
      <c r="E412" s="38"/>
      <c r="F412" s="38"/>
      <c r="G412" s="38"/>
      <c r="H412" s="38"/>
      <c r="I412" s="38"/>
      <c r="J412" s="38"/>
      <c r="K412" s="38"/>
      <c r="L412" s="38"/>
      <c r="M412" s="38"/>
      <c r="N412" s="38"/>
      <c r="O412" s="38"/>
      <c r="P412" s="38"/>
      <c r="Q412" s="38"/>
    </row>
    <row r="413" spans="1:17">
      <c r="A413" s="38"/>
      <c r="B413" s="38"/>
      <c r="C413" s="38"/>
      <c r="D413" s="38"/>
      <c r="E413" s="38"/>
      <c r="F413" s="38"/>
      <c r="G413" s="38"/>
      <c r="H413" s="38"/>
      <c r="I413" s="38"/>
      <c r="J413" s="38"/>
      <c r="K413" s="38"/>
      <c r="L413" s="38"/>
      <c r="M413" s="38"/>
      <c r="N413" s="38"/>
      <c r="O413" s="38"/>
      <c r="P413" s="38"/>
      <c r="Q413" s="38"/>
    </row>
    <row r="414" spans="1:17">
      <c r="A414" s="38"/>
      <c r="B414" s="38"/>
      <c r="C414" s="38"/>
      <c r="D414" s="38"/>
      <c r="E414" s="38"/>
      <c r="F414" s="38"/>
      <c r="G414" s="38"/>
      <c r="H414" s="38"/>
      <c r="I414" s="38"/>
      <c r="J414" s="38"/>
      <c r="K414" s="38"/>
      <c r="L414" s="38"/>
      <c r="M414" s="38"/>
      <c r="N414" s="38"/>
      <c r="O414" s="38"/>
      <c r="P414" s="38"/>
      <c r="Q414" s="38"/>
    </row>
    <row r="415" spans="1:17">
      <c r="A415" s="38"/>
      <c r="B415" s="38"/>
      <c r="C415" s="38"/>
      <c r="D415" s="38"/>
      <c r="E415" s="38"/>
      <c r="F415" s="38"/>
      <c r="G415" s="38"/>
      <c r="H415" s="38"/>
      <c r="I415" s="38"/>
      <c r="J415" s="38"/>
      <c r="K415" s="38"/>
      <c r="L415" s="38"/>
      <c r="M415" s="38"/>
      <c r="N415" s="38"/>
      <c r="O415" s="38"/>
      <c r="P415" s="38"/>
      <c r="Q415" s="38"/>
    </row>
    <row r="416" spans="1:17">
      <c r="A416" s="38"/>
      <c r="B416" s="38"/>
      <c r="C416" s="38"/>
      <c r="D416" s="38"/>
      <c r="E416" s="38"/>
      <c r="F416" s="38"/>
      <c r="G416" s="38"/>
      <c r="H416" s="38"/>
      <c r="I416" s="38"/>
      <c r="J416" s="38"/>
      <c r="K416" s="38"/>
      <c r="L416" s="38"/>
      <c r="M416" s="38"/>
      <c r="N416" s="38"/>
      <c r="O416" s="38"/>
      <c r="P416" s="38"/>
      <c r="Q416" s="38"/>
    </row>
    <row r="417" spans="1:17">
      <c r="A417" s="38"/>
      <c r="B417" s="38"/>
      <c r="C417" s="38"/>
      <c r="D417" s="38"/>
      <c r="E417" s="38"/>
      <c r="F417" s="38"/>
      <c r="G417" s="38"/>
      <c r="H417" s="38"/>
      <c r="I417" s="38"/>
      <c r="J417" s="38"/>
      <c r="K417" s="38"/>
      <c r="L417" s="38"/>
      <c r="M417" s="38"/>
      <c r="N417" s="38"/>
      <c r="O417" s="38"/>
      <c r="P417" s="38"/>
      <c r="Q417" s="38"/>
    </row>
    <row r="418" spans="1:17">
      <c r="A418" s="38"/>
      <c r="B418" s="38"/>
      <c r="C418" s="38"/>
      <c r="D418" s="38"/>
      <c r="E418" s="38"/>
      <c r="F418" s="38"/>
      <c r="G418" s="38"/>
      <c r="H418" s="38"/>
      <c r="I418" s="38"/>
      <c r="J418" s="38"/>
      <c r="K418" s="38"/>
      <c r="L418" s="38"/>
      <c r="M418" s="38"/>
      <c r="N418" s="38"/>
      <c r="O418" s="38"/>
      <c r="P418" s="38"/>
      <c r="Q418" s="38"/>
    </row>
    <row r="419" spans="1:17">
      <c r="A419" s="38"/>
      <c r="B419" s="38"/>
      <c r="C419" s="38"/>
      <c r="D419" s="38"/>
      <c r="E419" s="38"/>
      <c r="F419" s="38"/>
      <c r="G419" s="38"/>
      <c r="H419" s="38"/>
      <c r="I419" s="38"/>
      <c r="J419" s="38"/>
      <c r="K419" s="38"/>
      <c r="L419" s="38"/>
      <c r="M419" s="38"/>
      <c r="N419" s="38"/>
      <c r="O419" s="38"/>
      <c r="P419" s="38"/>
      <c r="Q419" s="38"/>
    </row>
    <row r="420" spans="1:17">
      <c r="A420" s="38"/>
      <c r="B420" s="38"/>
      <c r="C420" s="38"/>
      <c r="D420" s="38"/>
      <c r="E420" s="38"/>
      <c r="F420" s="38"/>
      <c r="G420" s="38"/>
      <c r="H420" s="38"/>
      <c r="I420" s="38"/>
      <c r="J420" s="38"/>
      <c r="K420" s="38"/>
      <c r="L420" s="38"/>
      <c r="M420" s="38"/>
      <c r="N420" s="38"/>
      <c r="O420" s="38"/>
      <c r="P420" s="38"/>
      <c r="Q420" s="38"/>
    </row>
    <row r="421" spans="1:17">
      <c r="A421" s="38"/>
      <c r="B421" s="38"/>
      <c r="C421" s="38"/>
      <c r="D421" s="38"/>
      <c r="E421" s="38"/>
      <c r="F421" s="38"/>
      <c r="G421" s="38"/>
      <c r="H421" s="38"/>
      <c r="I421" s="38"/>
      <c r="J421" s="38"/>
      <c r="K421" s="38"/>
      <c r="L421" s="38"/>
      <c r="M421" s="38"/>
      <c r="N421" s="38"/>
      <c r="O421" s="38"/>
      <c r="P421" s="38"/>
      <c r="Q421" s="38"/>
    </row>
    <row r="422" spans="1:17">
      <c r="A422" s="38"/>
      <c r="B422" s="38"/>
      <c r="C422" s="38"/>
      <c r="D422" s="38"/>
      <c r="E422" s="38"/>
      <c r="F422" s="38"/>
      <c r="G422" s="38"/>
      <c r="H422" s="38"/>
      <c r="I422" s="38"/>
      <c r="J422" s="38"/>
      <c r="K422" s="38"/>
      <c r="L422" s="38"/>
      <c r="M422" s="38"/>
      <c r="N422" s="38"/>
      <c r="O422" s="38"/>
      <c r="P422" s="38"/>
      <c r="Q422" s="38"/>
    </row>
    <row r="423" spans="1:17">
      <c r="A423" s="38"/>
      <c r="B423" s="38"/>
      <c r="C423" s="38"/>
      <c r="D423" s="38"/>
      <c r="E423" s="38"/>
      <c r="F423" s="38"/>
      <c r="G423" s="38"/>
      <c r="H423" s="38"/>
      <c r="I423" s="38"/>
      <c r="J423" s="38"/>
      <c r="K423" s="38"/>
      <c r="L423" s="38"/>
      <c r="M423" s="38"/>
      <c r="N423" s="38"/>
      <c r="O423" s="38"/>
      <c r="P423" s="38"/>
      <c r="Q423" s="38"/>
    </row>
    <row r="424" spans="1:17">
      <c r="A424" s="38"/>
      <c r="B424" s="38"/>
      <c r="C424" s="38"/>
      <c r="D424" s="38"/>
      <c r="E424" s="38"/>
      <c r="F424" s="38"/>
      <c r="G424" s="38"/>
      <c r="H424" s="38"/>
      <c r="I424" s="38"/>
      <c r="J424" s="38"/>
      <c r="K424" s="38"/>
      <c r="L424" s="38"/>
      <c r="M424" s="38"/>
      <c r="N424" s="38"/>
      <c r="O424" s="38"/>
      <c r="P424" s="38"/>
      <c r="Q424" s="38"/>
    </row>
    <row r="425" spans="1:17">
      <c r="A425" s="38"/>
      <c r="B425" s="38"/>
      <c r="C425" s="38"/>
      <c r="D425" s="38"/>
      <c r="E425" s="38"/>
      <c r="F425" s="38"/>
      <c r="G425" s="38"/>
      <c r="H425" s="38"/>
      <c r="I425" s="38"/>
      <c r="J425" s="38"/>
      <c r="K425" s="38"/>
      <c r="L425" s="38"/>
      <c r="M425" s="38"/>
      <c r="N425" s="38"/>
      <c r="O425" s="38"/>
      <c r="P425" s="38"/>
      <c r="Q425" s="38"/>
    </row>
    <row r="426" spans="1:17">
      <c r="A426" s="38"/>
      <c r="B426" s="38"/>
      <c r="C426" s="38"/>
      <c r="D426" s="38"/>
      <c r="E426" s="38"/>
      <c r="F426" s="38"/>
      <c r="G426" s="38"/>
      <c r="H426" s="38"/>
      <c r="I426" s="38"/>
      <c r="J426" s="38"/>
      <c r="K426" s="38"/>
      <c r="L426" s="38"/>
      <c r="M426" s="38"/>
      <c r="N426" s="38"/>
      <c r="O426" s="38"/>
      <c r="P426" s="38"/>
      <c r="Q426" s="38"/>
    </row>
    <row r="427" spans="1:17">
      <c r="A427" s="38"/>
      <c r="B427" s="38"/>
      <c r="C427" s="38"/>
      <c r="D427" s="38"/>
      <c r="E427" s="38"/>
      <c r="F427" s="38"/>
      <c r="G427" s="38"/>
      <c r="H427" s="38"/>
      <c r="I427" s="38"/>
      <c r="J427" s="38"/>
      <c r="K427" s="38"/>
      <c r="L427" s="38"/>
      <c r="M427" s="38"/>
      <c r="N427" s="38"/>
      <c r="O427" s="38"/>
      <c r="P427" s="38"/>
      <c r="Q427" s="38"/>
    </row>
    <row r="428" spans="1:17">
      <c r="A428" s="38"/>
      <c r="B428" s="38"/>
      <c r="C428" s="38"/>
      <c r="D428" s="38"/>
      <c r="E428" s="38"/>
      <c r="F428" s="38"/>
      <c r="G428" s="38"/>
      <c r="H428" s="38"/>
      <c r="I428" s="38"/>
      <c r="J428" s="38"/>
      <c r="K428" s="38"/>
      <c r="L428" s="38"/>
      <c r="M428" s="38"/>
      <c r="N428" s="38"/>
      <c r="O428" s="38"/>
      <c r="P428" s="38"/>
      <c r="Q428" s="38"/>
    </row>
    <row r="429" spans="1:17">
      <c r="A429" s="38"/>
      <c r="B429" s="38"/>
      <c r="C429" s="38"/>
      <c r="D429" s="38"/>
      <c r="E429" s="38"/>
      <c r="F429" s="38"/>
      <c r="G429" s="38"/>
      <c r="H429" s="38"/>
      <c r="I429" s="38"/>
      <c r="J429" s="38"/>
      <c r="K429" s="38"/>
      <c r="L429" s="38"/>
      <c r="M429" s="38"/>
      <c r="N429" s="38"/>
      <c r="O429" s="38"/>
      <c r="P429" s="38"/>
      <c r="Q429" s="38"/>
    </row>
    <row r="430" spans="1:17">
      <c r="A430" s="38"/>
      <c r="B430" s="38"/>
      <c r="C430" s="38"/>
      <c r="D430" s="38"/>
      <c r="E430" s="38"/>
      <c r="F430" s="38"/>
      <c r="G430" s="38"/>
      <c r="H430" s="38"/>
      <c r="I430" s="38"/>
      <c r="J430" s="38"/>
      <c r="K430" s="38"/>
      <c r="L430" s="38"/>
      <c r="M430" s="38"/>
      <c r="N430" s="38"/>
      <c r="O430" s="38"/>
      <c r="P430" s="38"/>
      <c r="Q430" s="38"/>
    </row>
    <row r="431" spans="1:17">
      <c r="A431" s="38"/>
      <c r="B431" s="38"/>
      <c r="C431" s="38"/>
      <c r="D431" s="38"/>
      <c r="E431" s="38"/>
      <c r="F431" s="38"/>
      <c r="G431" s="38"/>
      <c r="H431" s="38"/>
      <c r="I431" s="38"/>
      <c r="J431" s="38"/>
      <c r="K431" s="38"/>
      <c r="L431" s="38"/>
      <c r="M431" s="38"/>
      <c r="N431" s="38"/>
      <c r="O431" s="38"/>
      <c r="P431" s="38"/>
      <c r="Q431" s="38"/>
    </row>
    <row r="432" spans="1:17">
      <c r="A432" s="38"/>
      <c r="B432" s="38"/>
      <c r="C432" s="38"/>
      <c r="D432" s="38"/>
      <c r="E432" s="38"/>
      <c r="F432" s="38"/>
      <c r="G432" s="38"/>
      <c r="H432" s="38"/>
      <c r="I432" s="38"/>
      <c r="J432" s="38"/>
      <c r="K432" s="38"/>
      <c r="L432" s="38"/>
      <c r="M432" s="38"/>
      <c r="N432" s="38"/>
      <c r="O432" s="38"/>
      <c r="P432" s="38"/>
      <c r="Q432" s="38"/>
    </row>
    <row r="433" spans="1:17">
      <c r="A433" s="38"/>
      <c r="B433" s="38"/>
      <c r="C433" s="38"/>
      <c r="D433" s="38"/>
      <c r="E433" s="38"/>
      <c r="F433" s="38"/>
      <c r="G433" s="38"/>
      <c r="H433" s="38"/>
      <c r="I433" s="38"/>
      <c r="J433" s="38"/>
      <c r="K433" s="38"/>
      <c r="L433" s="38"/>
      <c r="M433" s="38"/>
      <c r="N433" s="38"/>
      <c r="O433" s="38"/>
      <c r="P433" s="38"/>
      <c r="Q433" s="38"/>
    </row>
    <row r="434" spans="1:17">
      <c r="A434" s="38"/>
      <c r="B434" s="38"/>
      <c r="C434" s="38"/>
      <c r="D434" s="38"/>
      <c r="E434" s="38"/>
      <c r="F434" s="38"/>
      <c r="G434" s="38"/>
      <c r="H434" s="38"/>
      <c r="I434" s="38"/>
      <c r="J434" s="38"/>
      <c r="K434" s="38"/>
      <c r="L434" s="38"/>
      <c r="M434" s="38"/>
      <c r="N434" s="38"/>
      <c r="O434" s="38"/>
      <c r="P434" s="38"/>
      <c r="Q434" s="38"/>
    </row>
    <row r="435" spans="1:17">
      <c r="A435" s="38"/>
      <c r="B435" s="38"/>
      <c r="C435" s="38"/>
      <c r="D435" s="38"/>
      <c r="E435" s="38"/>
      <c r="F435" s="38"/>
      <c r="G435" s="38"/>
      <c r="H435" s="38"/>
      <c r="I435" s="38"/>
      <c r="J435" s="38"/>
      <c r="K435" s="38"/>
      <c r="L435" s="38"/>
      <c r="M435" s="38"/>
      <c r="N435" s="38"/>
      <c r="O435" s="38"/>
      <c r="P435" s="38"/>
      <c r="Q435" s="38"/>
    </row>
    <row r="436" spans="1:17">
      <c r="A436" s="38"/>
      <c r="B436" s="38"/>
      <c r="C436" s="38"/>
      <c r="D436" s="38"/>
      <c r="E436" s="38"/>
      <c r="F436" s="38"/>
      <c r="G436" s="38"/>
      <c r="H436" s="38"/>
      <c r="I436" s="38"/>
      <c r="J436" s="38"/>
      <c r="K436" s="38"/>
      <c r="L436" s="38"/>
      <c r="M436" s="38"/>
      <c r="N436" s="38"/>
      <c r="O436" s="38"/>
      <c r="P436" s="38"/>
      <c r="Q436" s="38"/>
    </row>
    <row r="437" spans="1:17">
      <c r="A437" s="38"/>
      <c r="B437" s="38"/>
      <c r="C437" s="38"/>
      <c r="D437" s="38"/>
      <c r="E437" s="38"/>
      <c r="F437" s="38"/>
      <c r="G437" s="38"/>
      <c r="H437" s="38"/>
      <c r="I437" s="38"/>
      <c r="J437" s="38"/>
      <c r="K437" s="38"/>
      <c r="L437" s="38"/>
      <c r="M437" s="38"/>
      <c r="N437" s="38"/>
      <c r="O437" s="38"/>
      <c r="P437" s="38"/>
      <c r="Q437" s="38"/>
    </row>
    <row r="438" spans="1:17">
      <c r="A438" s="38"/>
      <c r="B438" s="38"/>
      <c r="C438" s="38"/>
      <c r="D438" s="38"/>
      <c r="E438" s="38"/>
      <c r="F438" s="38"/>
      <c r="G438" s="38"/>
      <c r="H438" s="38"/>
      <c r="I438" s="38"/>
      <c r="J438" s="38"/>
      <c r="K438" s="38"/>
      <c r="L438" s="38"/>
      <c r="M438" s="38"/>
      <c r="N438" s="38"/>
      <c r="O438" s="38"/>
      <c r="P438" s="38"/>
      <c r="Q438" s="38"/>
    </row>
    <row r="439" spans="1:17">
      <c r="A439" s="38"/>
      <c r="B439" s="38"/>
      <c r="C439" s="38"/>
      <c r="D439" s="38"/>
      <c r="E439" s="38"/>
      <c r="F439" s="38"/>
      <c r="G439" s="38"/>
      <c r="H439" s="38"/>
      <c r="I439" s="38"/>
      <c r="J439" s="38"/>
      <c r="K439" s="38"/>
      <c r="L439" s="38"/>
      <c r="M439" s="38"/>
      <c r="N439" s="38"/>
      <c r="O439" s="38"/>
      <c r="P439" s="38"/>
      <c r="Q439" s="38"/>
    </row>
    <row r="440" spans="1:17">
      <c r="A440" s="38"/>
      <c r="B440" s="38"/>
      <c r="C440" s="38"/>
      <c r="D440" s="38"/>
      <c r="E440" s="38"/>
      <c r="F440" s="38"/>
      <c r="G440" s="38"/>
      <c r="H440" s="38"/>
      <c r="I440" s="38"/>
      <c r="J440" s="38"/>
      <c r="K440" s="38"/>
      <c r="L440" s="38"/>
      <c r="M440" s="38"/>
      <c r="N440" s="38"/>
      <c r="O440" s="38"/>
      <c r="P440" s="38"/>
      <c r="Q440" s="38"/>
    </row>
    <row r="441" spans="1:17">
      <c r="A441" s="38"/>
      <c r="B441" s="38"/>
      <c r="C441" s="38"/>
      <c r="D441" s="38"/>
      <c r="E441" s="38"/>
      <c r="F441" s="38"/>
      <c r="G441" s="38"/>
      <c r="H441" s="38"/>
      <c r="I441" s="38"/>
      <c r="J441" s="38"/>
      <c r="K441" s="38"/>
      <c r="L441" s="38"/>
      <c r="M441" s="38"/>
      <c r="N441" s="38"/>
      <c r="O441" s="38"/>
      <c r="P441" s="38"/>
      <c r="Q441" s="38"/>
    </row>
    <row r="442" spans="1:17">
      <c r="A442" s="38"/>
      <c r="B442" s="38"/>
      <c r="C442" s="38"/>
      <c r="D442" s="38"/>
      <c r="E442" s="38"/>
      <c r="F442" s="38"/>
      <c r="G442" s="38"/>
      <c r="H442" s="38"/>
      <c r="I442" s="38"/>
      <c r="J442" s="38"/>
      <c r="K442" s="38"/>
      <c r="L442" s="38"/>
      <c r="M442" s="38"/>
      <c r="N442" s="38"/>
      <c r="O442" s="38"/>
      <c r="P442" s="38"/>
      <c r="Q442" s="38"/>
    </row>
    <row r="443" spans="1:17">
      <c r="A443" s="38"/>
      <c r="B443" s="38"/>
      <c r="C443" s="38"/>
      <c r="D443" s="38"/>
      <c r="E443" s="38"/>
      <c r="F443" s="38"/>
      <c r="G443" s="38"/>
      <c r="H443" s="38"/>
      <c r="I443" s="38"/>
      <c r="J443" s="38"/>
      <c r="K443" s="38"/>
      <c r="L443" s="38"/>
      <c r="M443" s="38"/>
      <c r="N443" s="38"/>
      <c r="O443" s="38"/>
      <c r="P443" s="38"/>
      <c r="Q443" s="38"/>
    </row>
    <row r="444" spans="1:17">
      <c r="A444" s="38"/>
      <c r="B444" s="38"/>
      <c r="C444" s="38"/>
      <c r="D444" s="38"/>
      <c r="E444" s="38"/>
      <c r="F444" s="38"/>
      <c r="G444" s="38"/>
      <c r="H444" s="38"/>
      <c r="I444" s="38"/>
      <c r="J444" s="38"/>
      <c r="K444" s="38"/>
      <c r="L444" s="38"/>
      <c r="M444" s="38"/>
      <c r="N444" s="38"/>
      <c r="O444" s="38"/>
      <c r="P444" s="38"/>
      <c r="Q444" s="38"/>
    </row>
    <row r="445" spans="1:17">
      <c r="A445" s="38"/>
      <c r="B445" s="38"/>
      <c r="C445" s="38"/>
      <c r="D445" s="38"/>
      <c r="E445" s="38"/>
      <c r="F445" s="38"/>
      <c r="G445" s="38"/>
      <c r="H445" s="38"/>
      <c r="I445" s="38"/>
      <c r="J445" s="38"/>
      <c r="K445" s="38"/>
      <c r="L445" s="38"/>
      <c r="M445" s="38"/>
      <c r="N445" s="38"/>
      <c r="O445" s="38"/>
      <c r="P445" s="38"/>
      <c r="Q445" s="38"/>
    </row>
    <row r="446" spans="1:17">
      <c r="A446" s="38"/>
      <c r="B446" s="38"/>
      <c r="C446" s="38"/>
      <c r="D446" s="38"/>
      <c r="E446" s="38"/>
      <c r="F446" s="38"/>
      <c r="G446" s="38"/>
      <c r="H446" s="38"/>
      <c r="I446" s="38"/>
      <c r="J446" s="38"/>
      <c r="K446" s="38"/>
      <c r="L446" s="38"/>
      <c r="M446" s="38"/>
      <c r="N446" s="38"/>
      <c r="O446" s="38"/>
      <c r="P446" s="38"/>
      <c r="Q446" s="38"/>
    </row>
    <row r="447" spans="1:17">
      <c r="A447" s="38"/>
      <c r="B447" s="38"/>
      <c r="C447" s="38"/>
      <c r="D447" s="38"/>
      <c r="E447" s="38"/>
      <c r="F447" s="38"/>
      <c r="G447" s="38"/>
      <c r="H447" s="38"/>
      <c r="I447" s="38"/>
      <c r="J447" s="38"/>
      <c r="K447" s="38"/>
      <c r="L447" s="38"/>
      <c r="M447" s="38"/>
      <c r="N447" s="38"/>
      <c r="O447" s="38"/>
      <c r="P447" s="38"/>
      <c r="Q447" s="38"/>
    </row>
    <row r="448" spans="1:17">
      <c r="A448" s="38"/>
      <c r="B448" s="38"/>
      <c r="C448" s="38"/>
      <c r="D448" s="38"/>
      <c r="E448" s="38"/>
      <c r="F448" s="38"/>
      <c r="G448" s="38"/>
      <c r="H448" s="38"/>
      <c r="I448" s="38"/>
      <c r="J448" s="38"/>
      <c r="K448" s="38"/>
      <c r="L448" s="38"/>
      <c r="M448" s="38"/>
      <c r="N448" s="38"/>
      <c r="O448" s="38"/>
      <c r="P448" s="38"/>
      <c r="Q448" s="38"/>
    </row>
    <row r="449" spans="1:17">
      <c r="A449" s="38"/>
      <c r="B449" s="38"/>
      <c r="C449" s="38"/>
      <c r="D449" s="38"/>
      <c r="E449" s="38"/>
      <c r="F449" s="38"/>
      <c r="G449" s="38"/>
      <c r="H449" s="38"/>
      <c r="I449" s="38"/>
      <c r="J449" s="38"/>
      <c r="K449" s="38"/>
      <c r="L449" s="38"/>
      <c r="M449" s="38"/>
      <c r="N449" s="38"/>
      <c r="O449" s="38"/>
      <c r="P449" s="38"/>
      <c r="Q449" s="38"/>
    </row>
    <row r="450" spans="1:17">
      <c r="A450" s="38"/>
      <c r="B450" s="38"/>
      <c r="C450" s="38"/>
      <c r="D450" s="38"/>
      <c r="E450" s="38"/>
      <c r="F450" s="38"/>
      <c r="G450" s="38"/>
      <c r="H450" s="38"/>
      <c r="I450" s="38"/>
      <c r="J450" s="38"/>
      <c r="K450" s="38"/>
      <c r="L450" s="38"/>
      <c r="M450" s="38"/>
      <c r="N450" s="38"/>
      <c r="O450" s="38"/>
      <c r="P450" s="38"/>
      <c r="Q450" s="38"/>
    </row>
    <row r="451" spans="1:17">
      <c r="A451" s="335"/>
      <c r="B451" s="335"/>
      <c r="C451" s="335"/>
      <c r="D451" s="335"/>
      <c r="E451" s="335"/>
      <c r="F451" s="335"/>
      <c r="G451" s="335"/>
      <c r="H451" s="335"/>
      <c r="I451" s="335"/>
      <c r="J451" s="335"/>
      <c r="K451" s="335"/>
      <c r="L451" s="335"/>
      <c r="M451" s="335"/>
      <c r="N451" s="335"/>
      <c r="O451" s="335"/>
      <c r="P451" s="335"/>
      <c r="Q451" s="335"/>
    </row>
    <row r="452" spans="1:17">
      <c r="A452" s="38"/>
      <c r="B452" s="38"/>
      <c r="C452" s="38"/>
      <c r="D452" s="38"/>
      <c r="E452" s="38"/>
      <c r="F452" s="38"/>
      <c r="G452" s="38"/>
      <c r="H452" s="38"/>
      <c r="I452" s="38"/>
      <c r="J452" s="38"/>
      <c r="K452" s="38"/>
      <c r="L452" s="38"/>
      <c r="M452" s="38"/>
      <c r="N452" s="38"/>
      <c r="O452" s="38"/>
      <c r="P452" s="38"/>
      <c r="Q452" s="38"/>
    </row>
    <row r="453" spans="1:17">
      <c r="A453" s="38"/>
      <c r="B453" s="38"/>
      <c r="C453" s="38"/>
      <c r="D453" s="38"/>
      <c r="E453" s="38"/>
      <c r="F453" s="38"/>
      <c r="G453" s="38"/>
      <c r="H453" s="38"/>
      <c r="I453" s="38"/>
      <c r="J453" s="38"/>
      <c r="K453" s="38"/>
      <c r="L453" s="38"/>
      <c r="M453" s="38"/>
      <c r="N453" s="38"/>
      <c r="O453" s="38"/>
      <c r="P453" s="38"/>
      <c r="Q453" s="38"/>
    </row>
    <row r="454" spans="1:17">
      <c r="A454" s="38"/>
      <c r="B454" s="38"/>
      <c r="C454" s="38"/>
      <c r="D454" s="38"/>
      <c r="E454" s="38"/>
      <c r="F454" s="38"/>
      <c r="G454" s="38"/>
      <c r="H454" s="38"/>
      <c r="I454" s="38"/>
      <c r="J454" s="38"/>
      <c r="K454" s="38"/>
      <c r="L454" s="38"/>
      <c r="M454" s="38"/>
      <c r="N454" s="38"/>
      <c r="O454" s="38"/>
      <c r="P454" s="38"/>
      <c r="Q454" s="38"/>
    </row>
    <row r="455" spans="1:17">
      <c r="A455" s="38"/>
      <c r="B455" s="38"/>
      <c r="C455" s="38"/>
      <c r="D455" s="38"/>
      <c r="E455" s="38"/>
      <c r="F455" s="38"/>
      <c r="G455" s="38"/>
      <c r="H455" s="38"/>
      <c r="I455" s="38"/>
      <c r="J455" s="38"/>
      <c r="K455" s="38"/>
      <c r="L455" s="38"/>
      <c r="M455" s="38"/>
      <c r="N455" s="38"/>
      <c r="O455" s="38"/>
      <c r="P455" s="38"/>
      <c r="Q455" s="38"/>
    </row>
    <row r="456" spans="1:17">
      <c r="A456" s="38"/>
      <c r="B456" s="38"/>
      <c r="C456" s="38"/>
      <c r="D456" s="38"/>
      <c r="E456" s="38"/>
      <c r="F456" s="38"/>
      <c r="G456" s="38"/>
      <c r="H456" s="38"/>
      <c r="I456" s="38"/>
      <c r="J456" s="38"/>
      <c r="K456" s="38"/>
      <c r="L456" s="38"/>
      <c r="M456" s="38"/>
      <c r="N456" s="38"/>
      <c r="O456" s="38"/>
      <c r="P456" s="38"/>
      <c r="Q456" s="38"/>
    </row>
  </sheetData>
  <mergeCells count="69">
    <mergeCell ref="B343:B350"/>
    <mergeCell ref="B351:B358"/>
    <mergeCell ref="A359:B359"/>
    <mergeCell ref="B335:B342"/>
    <mergeCell ref="B247:B254"/>
    <mergeCell ref="B255:B262"/>
    <mergeCell ref="B263:B270"/>
    <mergeCell ref="B271:B278"/>
    <mergeCell ref="B279:B286"/>
    <mergeCell ref="B327:B334"/>
    <mergeCell ref="B287:B294"/>
    <mergeCell ref="B295:B302"/>
    <mergeCell ref="B303:B310"/>
    <mergeCell ref="B311:B318"/>
    <mergeCell ref="B319:B326"/>
    <mergeCell ref="B127:B134"/>
    <mergeCell ref="B135:B142"/>
    <mergeCell ref="B239:B246"/>
    <mergeCell ref="B151:B158"/>
    <mergeCell ref="B159:B166"/>
    <mergeCell ref="B167:B174"/>
    <mergeCell ref="B175:B182"/>
    <mergeCell ref="B183:B190"/>
    <mergeCell ref="B191:B198"/>
    <mergeCell ref="B199:B206"/>
    <mergeCell ref="B143:B150"/>
    <mergeCell ref="B207:B214"/>
    <mergeCell ref="B215:B222"/>
    <mergeCell ref="B223:B230"/>
    <mergeCell ref="B231:B238"/>
    <mergeCell ref="B111:B118"/>
    <mergeCell ref="B119:B126"/>
    <mergeCell ref="B47:B54"/>
    <mergeCell ref="B55:B62"/>
    <mergeCell ref="B63:B70"/>
    <mergeCell ref="B71:B78"/>
    <mergeCell ref="B79:B86"/>
    <mergeCell ref="B87:B94"/>
    <mergeCell ref="P5:P6"/>
    <mergeCell ref="Q5:Q6"/>
    <mergeCell ref="L5:L6"/>
    <mergeCell ref="B95:B102"/>
    <mergeCell ref="B103:B110"/>
    <mergeCell ref="B31:B38"/>
    <mergeCell ref="B39:B46"/>
    <mergeCell ref="I5:I6"/>
    <mergeCell ref="E5:E6"/>
    <mergeCell ref="F5:F6"/>
    <mergeCell ref="G5:G6"/>
    <mergeCell ref="H5:H6"/>
    <mergeCell ref="B7:B14"/>
    <mergeCell ref="B15:B22"/>
    <mergeCell ref="B23:B30"/>
    <mergeCell ref="C2:Q2"/>
    <mergeCell ref="A3:A6"/>
    <mergeCell ref="B3:B6"/>
    <mergeCell ref="C3:C4"/>
    <mergeCell ref="D3:I4"/>
    <mergeCell ref="J5:J6"/>
    <mergeCell ref="K5:K6"/>
    <mergeCell ref="M5:M6"/>
    <mergeCell ref="N5:N6"/>
    <mergeCell ref="O5:O6"/>
    <mergeCell ref="J3:M3"/>
    <mergeCell ref="N3:Q3"/>
    <mergeCell ref="J4:K4"/>
    <mergeCell ref="L4:M4"/>
    <mergeCell ref="N4:O4"/>
    <mergeCell ref="P4:Q4"/>
  </mergeCells>
  <dataValidations count="3">
    <dataValidation operator="greaterThanOrEqual" allowBlank="1" showInputMessage="1" showErrorMessage="1" error="This value must be a number" sqref="B295:B302"/>
    <dataValidation type="custom" operator="greaterThanOrEqual" allowBlank="1" showInputMessage="1" showErrorMessage="1" error="This value must be a number" sqref="B303:B358 B167:B294 B103:B110 A167:A358 A111:B166 A7:A110 B7:B86">
      <formula1>ISNUMBER(A7)</formula1>
    </dataValidation>
    <dataValidation type="custom" showInputMessage="1" showErrorMessage="1" error="This value must be a number" sqref="C7:Q358">
      <formula1>AND(ISNUMBER(C7))</formula1>
    </dataValidation>
  </dataValidations>
  <pageMargins left="0.7" right="0.7" top="0.75" bottom="0.75" header="0.3" footer="0.3"/>
  <pageSetup paperSize="9" orientation="portrait"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B1:I14"/>
  <sheetViews>
    <sheetView showGridLines="0" zoomScale="85" zoomScaleNormal="85" workbookViewId="0">
      <selection activeCell="C5" sqref="C5:I5"/>
    </sheetView>
  </sheetViews>
  <sheetFormatPr defaultColWidth="32.85546875" defaultRowHeight="12.75"/>
  <cols>
    <col min="1" max="1" width="6.140625" style="51" customWidth="1"/>
    <col min="2" max="2" width="68" style="221" customWidth="1"/>
    <col min="3" max="3" width="33.42578125" style="221" customWidth="1"/>
    <col min="4" max="4" width="32.85546875" style="221" customWidth="1"/>
    <col min="5" max="9" width="32.85546875" style="221"/>
    <col min="10" max="16384" width="32.85546875" style="51"/>
  </cols>
  <sheetData>
    <row r="1" spans="2:9" ht="12.75" customHeight="1">
      <c r="C1" s="222"/>
      <c r="D1" s="222"/>
    </row>
    <row r="2" spans="2:9" ht="51" customHeight="1">
      <c r="B2" s="51"/>
      <c r="C2" s="222"/>
    </row>
    <row r="3" spans="2:9" ht="51" customHeight="1" thickBot="1">
      <c r="B3" s="223"/>
      <c r="C3" s="223" t="s">
        <v>1496</v>
      </c>
    </row>
    <row r="4" spans="2:9" ht="27" customHeight="1" thickBot="1">
      <c r="B4" s="2810" t="s">
        <v>562</v>
      </c>
      <c r="C4" s="2811"/>
      <c r="D4" s="3107" t="s">
        <v>50</v>
      </c>
      <c r="E4" s="3108"/>
      <c r="F4" s="3109"/>
      <c r="G4" s="3107" t="s">
        <v>51</v>
      </c>
      <c r="H4" s="3108"/>
      <c r="I4" s="3109"/>
    </row>
    <row r="5" spans="2:9" ht="49.5" customHeight="1" thickBot="1">
      <c r="B5" s="2812" t="s">
        <v>127</v>
      </c>
      <c r="C5" s="2813" t="s">
        <v>1498</v>
      </c>
      <c r="D5" s="2814" t="s">
        <v>1499</v>
      </c>
      <c r="E5" s="2815" t="s">
        <v>1500</v>
      </c>
      <c r="F5" s="2816" t="s">
        <v>1501</v>
      </c>
      <c r="G5" s="2814" t="s">
        <v>1499</v>
      </c>
      <c r="H5" s="2815" t="s">
        <v>1500</v>
      </c>
      <c r="I5" s="2816" t="s">
        <v>1501</v>
      </c>
    </row>
    <row r="6" spans="2:9" ht="37.5" customHeight="1">
      <c r="B6" s="2817" t="s">
        <v>519</v>
      </c>
      <c r="C6" s="2818" t="s">
        <v>680</v>
      </c>
      <c r="D6" s="2819" t="s">
        <v>680</v>
      </c>
      <c r="E6" s="2820" t="s">
        <v>680</v>
      </c>
      <c r="F6" s="2821" t="s">
        <v>680</v>
      </c>
      <c r="G6" s="2819" t="s">
        <v>680</v>
      </c>
      <c r="H6" s="2820" t="s">
        <v>680</v>
      </c>
      <c r="I6" s="2821" t="s">
        <v>680</v>
      </c>
    </row>
    <row r="7" spans="2:9" ht="31.5" customHeight="1">
      <c r="B7" s="2822" t="s">
        <v>520</v>
      </c>
      <c r="C7" s="2823" t="s">
        <v>680</v>
      </c>
      <c r="D7" s="2824" t="s">
        <v>680</v>
      </c>
      <c r="E7" s="2825" t="s">
        <v>680</v>
      </c>
      <c r="F7" s="2826" t="s">
        <v>680</v>
      </c>
      <c r="G7" s="2824" t="s">
        <v>680</v>
      </c>
      <c r="H7" s="2825" t="s">
        <v>680</v>
      </c>
      <c r="I7" s="2826" t="s">
        <v>680</v>
      </c>
    </row>
    <row r="8" spans="2:9" ht="30.75" customHeight="1">
      <c r="B8" s="2822" t="s">
        <v>521</v>
      </c>
      <c r="C8" s="2823" t="s">
        <v>680</v>
      </c>
      <c r="D8" s="2824" t="s">
        <v>680</v>
      </c>
      <c r="E8" s="2825" t="s">
        <v>680</v>
      </c>
      <c r="F8" s="2826" t="s">
        <v>680</v>
      </c>
      <c r="G8" s="2824" t="s">
        <v>680</v>
      </c>
      <c r="H8" s="2825" t="s">
        <v>680</v>
      </c>
      <c r="I8" s="2826" t="s">
        <v>680</v>
      </c>
    </row>
    <row r="9" spans="2:9" ht="34.5" customHeight="1">
      <c r="B9" s="2822" t="s">
        <v>522</v>
      </c>
      <c r="C9" s="2823" t="s">
        <v>680</v>
      </c>
      <c r="D9" s="2824" t="s">
        <v>680</v>
      </c>
      <c r="E9" s="2825" t="s">
        <v>680</v>
      </c>
      <c r="F9" s="2826" t="s">
        <v>680</v>
      </c>
      <c r="G9" s="2824" t="s">
        <v>680</v>
      </c>
      <c r="H9" s="2825" t="s">
        <v>680</v>
      </c>
      <c r="I9" s="2826" t="s">
        <v>680</v>
      </c>
    </row>
    <row r="10" spans="2:9" ht="30.75" customHeight="1">
      <c r="B10" s="2822" t="s">
        <v>299</v>
      </c>
      <c r="C10" s="2823" t="s">
        <v>680</v>
      </c>
      <c r="D10" s="2824" t="s">
        <v>680</v>
      </c>
      <c r="E10" s="2825" t="s">
        <v>680</v>
      </c>
      <c r="F10" s="2826" t="s">
        <v>680</v>
      </c>
      <c r="G10" s="2824" t="s">
        <v>680</v>
      </c>
      <c r="H10" s="2825" t="s">
        <v>680</v>
      </c>
      <c r="I10" s="2826" t="s">
        <v>680</v>
      </c>
    </row>
    <row r="11" spans="2:9" ht="28.5" customHeight="1">
      <c r="B11" s="2822" t="s">
        <v>524</v>
      </c>
      <c r="C11" s="2823" t="s">
        <v>680</v>
      </c>
      <c r="D11" s="2824" t="s">
        <v>680</v>
      </c>
      <c r="E11" s="2825" t="s">
        <v>680</v>
      </c>
      <c r="F11" s="2826" t="s">
        <v>680</v>
      </c>
      <c r="G11" s="2824" t="s">
        <v>680</v>
      </c>
      <c r="H11" s="2825" t="s">
        <v>680</v>
      </c>
      <c r="I11" s="2826" t="s">
        <v>680</v>
      </c>
    </row>
    <row r="12" spans="2:9" ht="41.25" customHeight="1" thickBot="1">
      <c r="B12" s="2827" t="s">
        <v>523</v>
      </c>
      <c r="C12" s="2828" t="s">
        <v>680</v>
      </c>
      <c r="D12" s="2829" t="s">
        <v>680</v>
      </c>
      <c r="E12" s="2830" t="s">
        <v>680</v>
      </c>
      <c r="F12" s="2831" t="s">
        <v>680</v>
      </c>
      <c r="G12" s="2829" t="s">
        <v>680</v>
      </c>
      <c r="H12" s="2830" t="s">
        <v>680</v>
      </c>
      <c r="I12" s="2831" t="s">
        <v>680</v>
      </c>
    </row>
    <row r="13" spans="2:9" ht="101.25" customHeight="1">
      <c r="C13" s="51"/>
      <c r="D13" s="51"/>
      <c r="E13" s="51"/>
      <c r="F13" s="51"/>
      <c r="G13" s="51"/>
      <c r="H13" s="51"/>
      <c r="I13" s="51"/>
    </row>
    <row r="14" spans="2:9" ht="12.75" customHeight="1"/>
  </sheetData>
  <mergeCells count="2">
    <mergeCell ref="D4:F4"/>
    <mergeCell ref="G4:I4"/>
  </mergeCells>
  <pageMargins left="0.70866141732283472" right="0.70866141732283472" top="0.74803149606299213" bottom="0.74803149606299213" header="0.31496062992125984" footer="0.31496062992125984"/>
  <pageSetup paperSize="9" scale="42"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B1:I25"/>
  <sheetViews>
    <sheetView showGridLines="0" zoomScale="85" zoomScaleNormal="85" workbookViewId="0">
      <selection activeCell="I26" sqref="I26"/>
    </sheetView>
  </sheetViews>
  <sheetFormatPr defaultColWidth="9.140625" defaultRowHeight="15"/>
  <cols>
    <col min="1" max="1" width="6.85546875" customWidth="1"/>
    <col min="2" max="2" width="67.28515625" bestFit="1" customWidth="1"/>
    <col min="3" max="3" width="31.5703125" bestFit="1" customWidth="1"/>
    <col min="4" max="9" width="15.42578125" bestFit="1" customWidth="1"/>
  </cols>
  <sheetData>
    <row r="1" spans="2:9" ht="12.75" customHeight="1">
      <c r="B1" s="336"/>
      <c r="C1" s="337"/>
      <c r="D1" s="337"/>
      <c r="E1" s="337"/>
      <c r="F1" s="337"/>
      <c r="G1" s="337"/>
      <c r="H1" s="337"/>
      <c r="I1" s="337"/>
    </row>
    <row r="2" spans="2:9" ht="42.75" customHeight="1">
      <c r="C2" s="2834" t="s">
        <v>1497</v>
      </c>
      <c r="D2" s="2832"/>
      <c r="E2" s="2832"/>
      <c r="F2" s="2832"/>
      <c r="G2" s="2832"/>
      <c r="H2" s="2832"/>
      <c r="I2" s="2832"/>
    </row>
    <row r="3" spans="2:9" ht="42.75" customHeight="1" thickBot="1">
      <c r="B3" s="338"/>
      <c r="C3" s="339"/>
      <c r="D3" s="2832"/>
      <c r="E3" s="2832"/>
      <c r="F3" s="2832"/>
      <c r="G3" s="2832"/>
      <c r="H3" s="2832"/>
      <c r="I3" s="2832"/>
    </row>
    <row r="4" spans="2:9" ht="21" customHeight="1">
      <c r="B4" s="3110" t="s">
        <v>573</v>
      </c>
      <c r="C4" s="3112" t="s">
        <v>574</v>
      </c>
      <c r="D4" s="3114" t="s">
        <v>887</v>
      </c>
      <c r="E4" s="3115"/>
      <c r="F4" s="3116"/>
      <c r="G4" s="3117" t="s">
        <v>886</v>
      </c>
      <c r="H4" s="3115"/>
      <c r="I4" s="3118"/>
    </row>
    <row r="5" spans="2:9" ht="29.25" customHeight="1" thickBot="1">
      <c r="B5" s="3111"/>
      <c r="C5" s="3113"/>
      <c r="D5" s="347" t="s">
        <v>575</v>
      </c>
      <c r="E5" s="340" t="s">
        <v>576</v>
      </c>
      <c r="F5" s="348" t="s">
        <v>577</v>
      </c>
      <c r="G5" s="341" t="s">
        <v>575</v>
      </c>
      <c r="H5" s="340" t="s">
        <v>576</v>
      </c>
      <c r="I5" s="342" t="s">
        <v>577</v>
      </c>
    </row>
    <row r="6" spans="2:9" ht="25.5" customHeight="1">
      <c r="B6" s="343" t="s">
        <v>58</v>
      </c>
      <c r="C6" s="643" t="s">
        <v>680</v>
      </c>
      <c r="D6" s="862" t="s">
        <v>680</v>
      </c>
      <c r="E6" s="863" t="s">
        <v>680</v>
      </c>
      <c r="F6" s="864" t="s">
        <v>680</v>
      </c>
      <c r="G6" s="862" t="s">
        <v>680</v>
      </c>
      <c r="H6" s="884" t="s">
        <v>680</v>
      </c>
      <c r="I6" s="864" t="s">
        <v>680</v>
      </c>
    </row>
    <row r="7" spans="2:9" ht="25.5" customHeight="1">
      <c r="B7" s="885" t="s">
        <v>55</v>
      </c>
      <c r="C7" s="861" t="s">
        <v>680</v>
      </c>
      <c r="D7" s="862" t="s">
        <v>680</v>
      </c>
      <c r="E7" s="863" t="s">
        <v>680</v>
      </c>
      <c r="F7" s="864" t="s">
        <v>680</v>
      </c>
      <c r="G7" s="862" t="s">
        <v>680</v>
      </c>
      <c r="H7" s="863" t="s">
        <v>680</v>
      </c>
      <c r="I7" s="864" t="s">
        <v>680</v>
      </c>
    </row>
    <row r="8" spans="2:9" ht="25.5" customHeight="1">
      <c r="B8" s="885" t="s">
        <v>779</v>
      </c>
      <c r="C8" s="861" t="s">
        <v>680</v>
      </c>
      <c r="D8" s="862" t="s">
        <v>680</v>
      </c>
      <c r="E8" s="863" t="s">
        <v>680</v>
      </c>
      <c r="F8" s="864" t="s">
        <v>680</v>
      </c>
      <c r="G8" s="862" t="s">
        <v>680</v>
      </c>
      <c r="H8" s="863" t="s">
        <v>680</v>
      </c>
      <c r="I8" s="864" t="s">
        <v>680</v>
      </c>
    </row>
    <row r="9" spans="2:9" ht="25.5" customHeight="1">
      <c r="B9" s="344" t="s">
        <v>108</v>
      </c>
      <c r="C9" s="861" t="s">
        <v>680</v>
      </c>
      <c r="D9" s="862" t="s">
        <v>680</v>
      </c>
      <c r="E9" s="863" t="s">
        <v>680</v>
      </c>
      <c r="F9" s="864" t="s">
        <v>680</v>
      </c>
      <c r="G9" s="862" t="s">
        <v>680</v>
      </c>
      <c r="H9" s="863" t="s">
        <v>680</v>
      </c>
      <c r="I9" s="864" t="s">
        <v>680</v>
      </c>
    </row>
    <row r="10" spans="2:9" ht="25.5" customHeight="1">
      <c r="B10" s="344" t="s">
        <v>578</v>
      </c>
      <c r="C10" s="861" t="s">
        <v>680</v>
      </c>
      <c r="D10" s="862" t="s">
        <v>680</v>
      </c>
      <c r="E10" s="863" t="s">
        <v>680</v>
      </c>
      <c r="F10" s="865" t="s">
        <v>680</v>
      </c>
      <c r="G10" s="862" t="s">
        <v>680</v>
      </c>
      <c r="H10" s="863" t="s">
        <v>680</v>
      </c>
      <c r="I10" s="864" t="s">
        <v>680</v>
      </c>
    </row>
    <row r="11" spans="2:9" ht="25.5" customHeight="1">
      <c r="B11" s="344" t="s">
        <v>852</v>
      </c>
      <c r="C11" s="861" t="s">
        <v>680</v>
      </c>
      <c r="D11" s="862" t="s">
        <v>680</v>
      </c>
      <c r="E11" s="863" t="s">
        <v>680</v>
      </c>
      <c r="F11" s="864" t="s">
        <v>680</v>
      </c>
      <c r="G11" s="862" t="s">
        <v>680</v>
      </c>
      <c r="H11" s="863" t="s">
        <v>680</v>
      </c>
      <c r="I11" s="864" t="s">
        <v>680</v>
      </c>
    </row>
    <row r="12" spans="2:9" ht="25.5" customHeight="1">
      <c r="B12" s="346" t="s">
        <v>110</v>
      </c>
      <c r="C12" s="861" t="s">
        <v>680</v>
      </c>
      <c r="D12" s="866" t="s">
        <v>680</v>
      </c>
      <c r="E12" s="867" t="s">
        <v>680</v>
      </c>
      <c r="F12" s="868" t="s">
        <v>680</v>
      </c>
      <c r="G12" s="866" t="s">
        <v>680</v>
      </c>
      <c r="H12" s="867" t="s">
        <v>680</v>
      </c>
      <c r="I12" s="868" t="s">
        <v>680</v>
      </c>
    </row>
    <row r="13" spans="2:9" ht="25.5" customHeight="1" thickBot="1">
      <c r="B13" s="834" t="s">
        <v>583</v>
      </c>
      <c r="C13" s="869" t="s">
        <v>680</v>
      </c>
      <c r="D13" s="870" t="s">
        <v>680</v>
      </c>
      <c r="E13" s="871" t="s">
        <v>680</v>
      </c>
      <c r="F13" s="872" t="s">
        <v>680</v>
      </c>
      <c r="G13" s="870" t="s">
        <v>680</v>
      </c>
      <c r="H13" s="871" t="s">
        <v>680</v>
      </c>
      <c r="I13" s="872" t="s">
        <v>680</v>
      </c>
    </row>
    <row r="14" spans="2:9" ht="25.5" customHeight="1">
      <c r="B14" s="344" t="s">
        <v>579</v>
      </c>
      <c r="C14" s="861" t="s">
        <v>680</v>
      </c>
      <c r="D14" s="866" t="s">
        <v>680</v>
      </c>
      <c r="E14" s="867" t="s">
        <v>680</v>
      </c>
      <c r="F14" s="868" t="s">
        <v>680</v>
      </c>
      <c r="G14" s="866" t="s">
        <v>680</v>
      </c>
      <c r="H14" s="867" t="s">
        <v>680</v>
      </c>
      <c r="I14" s="868" t="s">
        <v>680</v>
      </c>
    </row>
    <row r="15" spans="2:9" ht="25.5" customHeight="1">
      <c r="B15" s="344" t="s">
        <v>113</v>
      </c>
      <c r="C15" s="861" t="s">
        <v>680</v>
      </c>
      <c r="D15" s="866" t="s">
        <v>680</v>
      </c>
      <c r="E15" s="867" t="s">
        <v>680</v>
      </c>
      <c r="F15" s="868" t="s">
        <v>680</v>
      </c>
      <c r="G15" s="866" t="s">
        <v>680</v>
      </c>
      <c r="H15" s="867" t="s">
        <v>680</v>
      </c>
      <c r="I15" s="868" t="s">
        <v>680</v>
      </c>
    </row>
    <row r="16" spans="2:9" ht="25.5" customHeight="1">
      <c r="B16" s="344" t="s">
        <v>853</v>
      </c>
      <c r="C16" s="873" t="s">
        <v>680</v>
      </c>
      <c r="D16" s="874" t="s">
        <v>680</v>
      </c>
      <c r="E16" s="875" t="s">
        <v>680</v>
      </c>
      <c r="F16" s="876" t="s">
        <v>680</v>
      </c>
      <c r="G16" s="874" t="s">
        <v>680</v>
      </c>
      <c r="H16" s="875" t="s">
        <v>680</v>
      </c>
      <c r="I16" s="876" t="s">
        <v>680</v>
      </c>
    </row>
    <row r="17" spans="2:9" ht="25.5" customHeight="1" thickBot="1">
      <c r="B17" s="834" t="s">
        <v>584</v>
      </c>
      <c r="C17" s="877" t="s">
        <v>680</v>
      </c>
      <c r="D17" s="878" t="s">
        <v>680</v>
      </c>
      <c r="E17" s="879" t="s">
        <v>680</v>
      </c>
      <c r="F17" s="880" t="s">
        <v>680</v>
      </c>
      <c r="G17" s="878" t="s">
        <v>680</v>
      </c>
      <c r="H17" s="879" t="s">
        <v>680</v>
      </c>
      <c r="I17" s="880" t="s">
        <v>680</v>
      </c>
    </row>
    <row r="18" spans="2:9" ht="25.5" customHeight="1">
      <c r="B18" s="344" t="s">
        <v>120</v>
      </c>
      <c r="C18" s="861" t="s">
        <v>680</v>
      </c>
      <c r="D18" s="866" t="s">
        <v>680</v>
      </c>
      <c r="E18" s="867" t="s">
        <v>680</v>
      </c>
      <c r="F18" s="868" t="s">
        <v>680</v>
      </c>
      <c r="G18" s="866" t="s">
        <v>680</v>
      </c>
      <c r="H18" s="867" t="s">
        <v>680</v>
      </c>
      <c r="I18" s="868" t="s">
        <v>680</v>
      </c>
    </row>
    <row r="19" spans="2:9" ht="25.5" customHeight="1" thickBot="1">
      <c r="B19" s="835" t="s">
        <v>580</v>
      </c>
      <c r="C19" s="877" t="s">
        <v>680</v>
      </c>
      <c r="D19" s="878" t="s">
        <v>680</v>
      </c>
      <c r="E19" s="879" t="s">
        <v>680</v>
      </c>
      <c r="F19" s="880" t="s">
        <v>680</v>
      </c>
      <c r="G19" s="878" t="s">
        <v>680</v>
      </c>
      <c r="H19" s="879" t="s">
        <v>680</v>
      </c>
      <c r="I19" s="880" t="s">
        <v>680</v>
      </c>
    </row>
    <row r="20" spans="2:9" ht="25.5" customHeight="1">
      <c r="B20" s="344" t="s">
        <v>122</v>
      </c>
      <c r="C20" s="860" t="s">
        <v>680</v>
      </c>
      <c r="D20" s="881" t="s">
        <v>680</v>
      </c>
      <c r="E20" s="882" t="s">
        <v>680</v>
      </c>
      <c r="F20" s="883" t="s">
        <v>680</v>
      </c>
      <c r="G20" s="881" t="s">
        <v>680</v>
      </c>
      <c r="H20" s="882" t="s">
        <v>680</v>
      </c>
      <c r="I20" s="883" t="s">
        <v>680</v>
      </c>
    </row>
    <row r="21" spans="2:9" ht="25.5" customHeight="1">
      <c r="B21" s="344" t="s">
        <v>124</v>
      </c>
      <c r="C21" s="861" t="s">
        <v>680</v>
      </c>
      <c r="D21" s="866" t="s">
        <v>680</v>
      </c>
      <c r="E21" s="867" t="s">
        <v>680</v>
      </c>
      <c r="F21" s="868" t="s">
        <v>680</v>
      </c>
      <c r="G21" s="866" t="s">
        <v>680</v>
      </c>
      <c r="H21" s="867" t="s">
        <v>680</v>
      </c>
      <c r="I21" s="868" t="s">
        <v>680</v>
      </c>
    </row>
    <row r="22" spans="2:9" ht="25.5" customHeight="1">
      <c r="B22" s="345" t="s">
        <v>581</v>
      </c>
      <c r="C22" s="861" t="s">
        <v>680</v>
      </c>
      <c r="D22" s="866" t="s">
        <v>680</v>
      </c>
      <c r="E22" s="867" t="s">
        <v>680</v>
      </c>
      <c r="F22" s="868" t="s">
        <v>680</v>
      </c>
      <c r="G22" s="866" t="s">
        <v>680</v>
      </c>
      <c r="H22" s="867" t="s">
        <v>680</v>
      </c>
      <c r="I22" s="868" t="s">
        <v>680</v>
      </c>
    </row>
    <row r="23" spans="2:9" ht="25.5" customHeight="1" thickBot="1">
      <c r="B23" s="836" t="s">
        <v>582</v>
      </c>
      <c r="C23" s="869" t="s">
        <v>680</v>
      </c>
      <c r="D23" s="870" t="s">
        <v>680</v>
      </c>
      <c r="E23" s="871" t="s">
        <v>680</v>
      </c>
      <c r="F23" s="872" t="s">
        <v>680</v>
      </c>
      <c r="G23" s="870" t="s">
        <v>680</v>
      </c>
      <c r="H23" s="871" t="s">
        <v>680</v>
      </c>
      <c r="I23" s="872" t="s">
        <v>680</v>
      </c>
    </row>
    <row r="24" spans="2:9" ht="25.5" customHeight="1"/>
    <row r="25" spans="2:9" ht="25.5" customHeight="1"/>
  </sheetData>
  <mergeCells count="4">
    <mergeCell ref="B4:B5"/>
    <mergeCell ref="C4:C5"/>
    <mergeCell ref="D4:F4"/>
    <mergeCell ref="G4:I4"/>
  </mergeCells>
  <dataValidations disablePrompts="1" count="1">
    <dataValidation type="whole" operator="lessThanOrEqual" allowBlank="1" showInputMessage="1" showErrorMessage="1" sqref="G6:I9">
      <formula1>$C$6</formula1>
    </dataValidation>
  </dataValidations>
  <printOptions horizontalCentered="1"/>
  <pageMargins left="0.70866141732283472" right="0.70866141732283472" top="0.74803149606299213" bottom="0.74803149606299213" header="0.31496062992125984" footer="0.31496062992125984"/>
  <pageSetup paperSize="9" scale="66" orientation="landscape" r:id="rId1"/>
  <headerFooter scaleWithDoc="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1:N62"/>
  <sheetViews>
    <sheetView showGridLines="0" zoomScale="85" zoomScaleNormal="85" workbookViewId="0">
      <pane xSplit="4" ySplit="4" topLeftCell="E5" activePane="bottomRight" state="frozen"/>
      <selection pane="topRight" activeCell="E1" sqref="E1"/>
      <selection pane="bottomLeft" activeCell="A5" sqref="A5"/>
      <selection pane="bottomRight" activeCell="E4" sqref="E4:J4"/>
    </sheetView>
  </sheetViews>
  <sheetFormatPr defaultColWidth="11.42578125" defaultRowHeight="15"/>
  <cols>
    <col min="1" max="1" width="6.42578125" style="85" customWidth="1"/>
    <col min="2" max="2" width="27" style="113" customWidth="1"/>
    <col min="3" max="3" width="12.5703125" style="110" customWidth="1"/>
    <col min="4" max="4" width="78.140625" style="85" customWidth="1"/>
    <col min="5" max="5" width="20.140625" style="80" customWidth="1"/>
    <col min="6" max="11" width="19.5703125" style="80" customWidth="1"/>
    <col min="12" max="12" width="27.7109375" style="564" customWidth="1"/>
    <col min="13" max="13" width="43.85546875" style="85" customWidth="1"/>
    <col min="14" max="16384" width="11.42578125" style="85"/>
  </cols>
  <sheetData>
    <row r="1" spans="2:14" s="69" customFormat="1" ht="33" customHeight="1">
      <c r="C1" s="225"/>
      <c r="D1" s="224" t="s">
        <v>1410</v>
      </c>
      <c r="E1" s="67"/>
      <c r="F1" s="68"/>
      <c r="G1" s="68"/>
      <c r="H1" s="68"/>
      <c r="I1" s="68"/>
      <c r="J1" s="68"/>
      <c r="K1" s="68"/>
      <c r="L1" s="225"/>
    </row>
    <row r="2" spans="2:14" s="69" customFormat="1" ht="21" customHeight="1" thickBot="1">
      <c r="C2" s="225"/>
      <c r="D2" s="226"/>
      <c r="E2" s="70"/>
      <c r="F2" s="68"/>
      <c r="G2" s="68"/>
      <c r="H2" s="68"/>
      <c r="I2" s="68"/>
      <c r="J2" s="68"/>
      <c r="K2" s="68"/>
      <c r="L2" s="225"/>
    </row>
    <row r="3" spans="2:14" s="69" customFormat="1" ht="43.5" customHeight="1" thickBot="1">
      <c r="B3" s="65"/>
      <c r="C3" s="66"/>
      <c r="D3" s="71"/>
      <c r="E3" s="71"/>
      <c r="F3" s="3122" t="s">
        <v>50</v>
      </c>
      <c r="G3" s="3123"/>
      <c r="H3" s="3124"/>
      <c r="I3" s="3122" t="s">
        <v>51</v>
      </c>
      <c r="J3" s="3123"/>
      <c r="K3" s="3124"/>
      <c r="L3" s="225"/>
    </row>
    <row r="4" spans="2:14" s="80" customFormat="1" ht="35.25" customHeight="1" thickBot="1">
      <c r="B4" s="72" t="s">
        <v>127</v>
      </c>
      <c r="C4" s="73"/>
      <c r="D4" s="74" t="s">
        <v>316</v>
      </c>
      <c r="E4" s="75" t="s">
        <v>1498</v>
      </c>
      <c r="F4" s="76" t="s">
        <v>1499</v>
      </c>
      <c r="G4" s="77" t="s">
        <v>1500</v>
      </c>
      <c r="H4" s="78" t="s">
        <v>1504</v>
      </c>
      <c r="I4" s="76" t="s">
        <v>1499</v>
      </c>
      <c r="J4" s="77" t="s">
        <v>1500</v>
      </c>
      <c r="K4" s="78" t="s">
        <v>1504</v>
      </c>
      <c r="L4" s="554" t="s">
        <v>318</v>
      </c>
      <c r="M4" s="79" t="s">
        <v>319</v>
      </c>
    </row>
    <row r="5" spans="2:14" ht="35.25" customHeight="1">
      <c r="B5" s="3119" t="s">
        <v>320</v>
      </c>
      <c r="C5" s="81" t="s">
        <v>321</v>
      </c>
      <c r="D5" s="82" t="s">
        <v>322</v>
      </c>
      <c r="E5" s="453" t="s">
        <v>680</v>
      </c>
      <c r="F5" s="454" t="s">
        <v>680</v>
      </c>
      <c r="G5" s="455" t="s">
        <v>680</v>
      </c>
      <c r="H5" s="456" t="s">
        <v>680</v>
      </c>
      <c r="I5" s="457" t="s">
        <v>680</v>
      </c>
      <c r="J5" s="455" t="s">
        <v>680</v>
      </c>
      <c r="K5" s="453" t="s">
        <v>680</v>
      </c>
      <c r="L5" s="83" t="s">
        <v>323</v>
      </c>
      <c r="M5" s="2412" t="s">
        <v>324</v>
      </c>
      <c r="N5" s="84"/>
    </row>
    <row r="6" spans="2:14" ht="35.25" customHeight="1">
      <c r="B6" s="3120"/>
      <c r="C6" s="81" t="s">
        <v>325</v>
      </c>
      <c r="D6" s="86" t="s">
        <v>326</v>
      </c>
      <c r="E6" s="458" t="s">
        <v>680</v>
      </c>
      <c r="F6" s="459" t="s">
        <v>680</v>
      </c>
      <c r="G6" s="460" t="s">
        <v>680</v>
      </c>
      <c r="H6" s="461" t="s">
        <v>680</v>
      </c>
      <c r="I6" s="462" t="s">
        <v>680</v>
      </c>
      <c r="J6" s="460" t="s">
        <v>680</v>
      </c>
      <c r="K6" s="461" t="s">
        <v>680</v>
      </c>
      <c r="L6" s="87" t="s">
        <v>327</v>
      </c>
      <c r="M6" s="96" t="s">
        <v>328</v>
      </c>
    </row>
    <row r="7" spans="2:14" ht="35.25" customHeight="1">
      <c r="B7" s="3120"/>
      <c r="C7" s="88" t="s">
        <v>329</v>
      </c>
      <c r="D7" s="89" t="s">
        <v>330</v>
      </c>
      <c r="E7" s="573" t="s">
        <v>680</v>
      </c>
      <c r="F7" s="463" t="s">
        <v>680</v>
      </c>
      <c r="G7" s="464" t="s">
        <v>680</v>
      </c>
      <c r="H7" s="465" t="s">
        <v>680</v>
      </c>
      <c r="I7" s="469" t="s">
        <v>680</v>
      </c>
      <c r="J7" s="464" t="s">
        <v>680</v>
      </c>
      <c r="K7" s="573" t="s">
        <v>680</v>
      </c>
      <c r="L7" s="90" t="s">
        <v>331</v>
      </c>
      <c r="M7" s="91" t="s">
        <v>332</v>
      </c>
    </row>
    <row r="8" spans="2:14" ht="35.25" customHeight="1">
      <c r="B8" s="3120"/>
      <c r="C8" s="88" t="s">
        <v>333</v>
      </c>
      <c r="D8" s="89" t="s">
        <v>334</v>
      </c>
      <c r="E8" s="466" t="s">
        <v>680</v>
      </c>
      <c r="F8" s="463" t="s">
        <v>680</v>
      </c>
      <c r="G8" s="467" t="s">
        <v>680</v>
      </c>
      <c r="H8" s="468" t="s">
        <v>680</v>
      </c>
      <c r="I8" s="469" t="s">
        <v>680</v>
      </c>
      <c r="J8" s="467" t="s">
        <v>680</v>
      </c>
      <c r="K8" s="466" t="s">
        <v>680</v>
      </c>
      <c r="L8" s="92" t="s">
        <v>335</v>
      </c>
      <c r="M8" s="91" t="s">
        <v>335</v>
      </c>
    </row>
    <row r="9" spans="2:14" ht="35.25" customHeight="1">
      <c r="B9" s="3120"/>
      <c r="C9" s="88" t="s">
        <v>336</v>
      </c>
      <c r="D9" s="89" t="s">
        <v>337</v>
      </c>
      <c r="E9" s="573" t="s">
        <v>680</v>
      </c>
      <c r="F9" s="463" t="s">
        <v>680</v>
      </c>
      <c r="G9" s="464" t="s">
        <v>680</v>
      </c>
      <c r="H9" s="465" t="s">
        <v>680</v>
      </c>
      <c r="I9" s="463" t="s">
        <v>680</v>
      </c>
      <c r="J9" s="464" t="s">
        <v>680</v>
      </c>
      <c r="K9" s="465" t="s">
        <v>680</v>
      </c>
      <c r="L9" s="90" t="s">
        <v>338</v>
      </c>
      <c r="M9" s="91" t="s">
        <v>339</v>
      </c>
    </row>
    <row r="10" spans="2:14" ht="35.25" customHeight="1">
      <c r="B10" s="3120"/>
      <c r="C10" s="88" t="s">
        <v>340</v>
      </c>
      <c r="D10" s="89" t="s">
        <v>341</v>
      </c>
      <c r="E10" s="573" t="s">
        <v>680</v>
      </c>
      <c r="F10" s="463" t="s">
        <v>680</v>
      </c>
      <c r="G10" s="467" t="s">
        <v>680</v>
      </c>
      <c r="H10" s="465" t="s">
        <v>680</v>
      </c>
      <c r="I10" s="469" t="s">
        <v>680</v>
      </c>
      <c r="J10" s="464" t="s">
        <v>680</v>
      </c>
      <c r="K10" s="573" t="s">
        <v>680</v>
      </c>
      <c r="L10" s="93" t="s">
        <v>342</v>
      </c>
      <c r="M10" s="91" t="s">
        <v>343</v>
      </c>
    </row>
    <row r="11" spans="2:14" ht="35.25" customHeight="1">
      <c r="B11" s="3120"/>
      <c r="C11" s="88" t="s">
        <v>344</v>
      </c>
      <c r="D11" s="89" t="s">
        <v>345</v>
      </c>
      <c r="E11" s="573" t="s">
        <v>680</v>
      </c>
      <c r="F11" s="463" t="s">
        <v>680</v>
      </c>
      <c r="G11" s="464" t="s">
        <v>680</v>
      </c>
      <c r="H11" s="465" t="s">
        <v>680</v>
      </c>
      <c r="I11" s="463" t="s">
        <v>680</v>
      </c>
      <c r="J11" s="464" t="s">
        <v>680</v>
      </c>
      <c r="K11" s="465" t="s">
        <v>680</v>
      </c>
      <c r="L11" s="92" t="s">
        <v>335</v>
      </c>
      <c r="M11" s="91" t="s">
        <v>335</v>
      </c>
    </row>
    <row r="12" spans="2:14" ht="35.25" customHeight="1">
      <c r="B12" s="3120"/>
      <c r="C12" s="88" t="s">
        <v>346</v>
      </c>
      <c r="D12" s="89" t="s">
        <v>347</v>
      </c>
      <c r="E12" s="573" t="s">
        <v>680</v>
      </c>
      <c r="F12" s="463" t="s">
        <v>680</v>
      </c>
      <c r="G12" s="464" t="s">
        <v>680</v>
      </c>
      <c r="H12" s="465" t="s">
        <v>680</v>
      </c>
      <c r="I12" s="469" t="s">
        <v>680</v>
      </c>
      <c r="J12" s="464" t="s">
        <v>680</v>
      </c>
      <c r="K12" s="465" t="s">
        <v>680</v>
      </c>
      <c r="L12" s="92" t="s">
        <v>335</v>
      </c>
      <c r="M12" s="91" t="s">
        <v>335</v>
      </c>
    </row>
    <row r="13" spans="2:14" ht="35.25" customHeight="1">
      <c r="B13" s="3120"/>
      <c r="C13" s="88" t="s">
        <v>348</v>
      </c>
      <c r="D13" s="89" t="s">
        <v>349</v>
      </c>
      <c r="E13" s="573" t="s">
        <v>680</v>
      </c>
      <c r="F13" s="463" t="s">
        <v>680</v>
      </c>
      <c r="G13" s="464" t="s">
        <v>680</v>
      </c>
      <c r="H13" s="465" t="s">
        <v>680</v>
      </c>
      <c r="I13" s="469" t="s">
        <v>680</v>
      </c>
      <c r="J13" s="464" t="s">
        <v>680</v>
      </c>
      <c r="K13" s="573" t="s">
        <v>680</v>
      </c>
      <c r="L13" s="90" t="s">
        <v>350</v>
      </c>
      <c r="M13" s="91" t="s">
        <v>351</v>
      </c>
    </row>
    <row r="14" spans="2:14" ht="35.25" customHeight="1">
      <c r="B14" s="3120"/>
      <c r="C14" s="88" t="s">
        <v>352</v>
      </c>
      <c r="D14" s="89" t="s">
        <v>353</v>
      </c>
      <c r="E14" s="466" t="s">
        <v>680</v>
      </c>
      <c r="F14" s="463" t="s">
        <v>680</v>
      </c>
      <c r="G14" s="467" t="s">
        <v>680</v>
      </c>
      <c r="H14" s="468" t="s">
        <v>680</v>
      </c>
      <c r="I14" s="469" t="s">
        <v>680</v>
      </c>
      <c r="J14" s="467" t="s">
        <v>680</v>
      </c>
      <c r="K14" s="466" t="s">
        <v>680</v>
      </c>
      <c r="L14" s="94" t="s">
        <v>354</v>
      </c>
      <c r="M14" s="95" t="s">
        <v>355</v>
      </c>
    </row>
    <row r="15" spans="2:14" ht="35.25" customHeight="1">
      <c r="B15" s="3120"/>
      <c r="C15" s="88" t="s">
        <v>356</v>
      </c>
      <c r="D15" s="89" t="s">
        <v>357</v>
      </c>
      <c r="E15" s="574" t="s">
        <v>680</v>
      </c>
      <c r="F15" s="463" t="s">
        <v>680</v>
      </c>
      <c r="G15" s="575" t="s">
        <v>680</v>
      </c>
      <c r="H15" s="576" t="s">
        <v>680</v>
      </c>
      <c r="I15" s="469" t="s">
        <v>680</v>
      </c>
      <c r="J15" s="575" t="s">
        <v>680</v>
      </c>
      <c r="K15" s="574" t="s">
        <v>680</v>
      </c>
      <c r="L15" s="87" t="s">
        <v>358</v>
      </c>
      <c r="M15" s="96" t="s">
        <v>359</v>
      </c>
    </row>
    <row r="16" spans="2:14" ht="35.25" customHeight="1">
      <c r="B16" s="3120"/>
      <c r="C16" s="88" t="s">
        <v>360</v>
      </c>
      <c r="D16" s="89" t="s">
        <v>475</v>
      </c>
      <c r="E16" s="466" t="s">
        <v>680</v>
      </c>
      <c r="F16" s="463" t="s">
        <v>680</v>
      </c>
      <c r="G16" s="467" t="s">
        <v>680</v>
      </c>
      <c r="H16" s="468" t="s">
        <v>680</v>
      </c>
      <c r="I16" s="469" t="s">
        <v>680</v>
      </c>
      <c r="J16" s="467" t="s">
        <v>680</v>
      </c>
      <c r="K16" s="466" t="s">
        <v>680</v>
      </c>
      <c r="L16" s="90" t="s">
        <v>361</v>
      </c>
      <c r="M16" s="91" t="s">
        <v>362</v>
      </c>
    </row>
    <row r="17" spans="2:13" ht="35.25" customHeight="1">
      <c r="B17" s="3120"/>
      <c r="C17" s="88" t="s">
        <v>363</v>
      </c>
      <c r="D17" s="89" t="s">
        <v>365</v>
      </c>
      <c r="E17" s="466" t="s">
        <v>680</v>
      </c>
      <c r="F17" s="463" t="s">
        <v>680</v>
      </c>
      <c r="G17" s="467" t="s">
        <v>680</v>
      </c>
      <c r="H17" s="468" t="s">
        <v>680</v>
      </c>
      <c r="I17" s="469" t="s">
        <v>680</v>
      </c>
      <c r="J17" s="467" t="s">
        <v>680</v>
      </c>
      <c r="K17" s="466" t="s">
        <v>680</v>
      </c>
      <c r="L17" s="98" t="s">
        <v>366</v>
      </c>
      <c r="M17" s="96" t="s">
        <v>367</v>
      </c>
    </row>
    <row r="18" spans="2:13" ht="37.5" customHeight="1">
      <c r="B18" s="3120"/>
      <c r="C18" s="88" t="s">
        <v>364</v>
      </c>
      <c r="D18" s="89" t="s">
        <v>369</v>
      </c>
      <c r="E18" s="466" t="s">
        <v>680</v>
      </c>
      <c r="F18" s="463" t="s">
        <v>680</v>
      </c>
      <c r="G18" s="467" t="s">
        <v>680</v>
      </c>
      <c r="H18" s="468" t="s">
        <v>680</v>
      </c>
      <c r="I18" s="469" t="s">
        <v>680</v>
      </c>
      <c r="J18" s="467" t="s">
        <v>680</v>
      </c>
      <c r="K18" s="466" t="s">
        <v>680</v>
      </c>
      <c r="L18" s="87" t="s">
        <v>370</v>
      </c>
      <c r="M18" s="96" t="s">
        <v>371</v>
      </c>
    </row>
    <row r="19" spans="2:13" ht="35.25" customHeight="1">
      <c r="B19" s="3120"/>
      <c r="C19" s="88" t="s">
        <v>368</v>
      </c>
      <c r="D19" s="89" t="s">
        <v>373</v>
      </c>
      <c r="E19" s="466" t="s">
        <v>680</v>
      </c>
      <c r="F19" s="463" t="s">
        <v>680</v>
      </c>
      <c r="G19" s="467" t="s">
        <v>680</v>
      </c>
      <c r="H19" s="468" t="s">
        <v>680</v>
      </c>
      <c r="I19" s="469" t="s">
        <v>680</v>
      </c>
      <c r="J19" s="467" t="s">
        <v>680</v>
      </c>
      <c r="K19" s="466" t="s">
        <v>680</v>
      </c>
      <c r="L19" s="87" t="s">
        <v>374</v>
      </c>
      <c r="M19" s="96" t="s">
        <v>375</v>
      </c>
    </row>
    <row r="20" spans="2:13" ht="35.25" customHeight="1">
      <c r="B20" s="3120"/>
      <c r="C20" s="88" t="s">
        <v>372</v>
      </c>
      <c r="D20" s="89" t="s">
        <v>377</v>
      </c>
      <c r="E20" s="466" t="s">
        <v>680</v>
      </c>
      <c r="F20" s="463" t="s">
        <v>680</v>
      </c>
      <c r="G20" s="467" t="s">
        <v>680</v>
      </c>
      <c r="H20" s="468" t="s">
        <v>680</v>
      </c>
      <c r="I20" s="469" t="s">
        <v>680</v>
      </c>
      <c r="J20" s="467" t="s">
        <v>680</v>
      </c>
      <c r="K20" s="466" t="s">
        <v>680</v>
      </c>
      <c r="L20" s="87" t="s">
        <v>378</v>
      </c>
      <c r="M20" s="96" t="s">
        <v>379</v>
      </c>
    </row>
    <row r="21" spans="2:13" ht="35.25" customHeight="1">
      <c r="B21" s="3120"/>
      <c r="C21" s="88" t="s">
        <v>376</v>
      </c>
      <c r="D21" s="89" t="s">
        <v>381</v>
      </c>
      <c r="E21" s="466" t="s">
        <v>680</v>
      </c>
      <c r="F21" s="463" t="s">
        <v>680</v>
      </c>
      <c r="G21" s="467" t="s">
        <v>680</v>
      </c>
      <c r="H21" s="468" t="s">
        <v>680</v>
      </c>
      <c r="I21" s="469" t="s">
        <v>680</v>
      </c>
      <c r="J21" s="467" t="s">
        <v>680</v>
      </c>
      <c r="K21" s="466" t="s">
        <v>680</v>
      </c>
      <c r="L21" s="87" t="s">
        <v>382</v>
      </c>
      <c r="M21" s="96" t="s">
        <v>383</v>
      </c>
    </row>
    <row r="22" spans="2:13" ht="66" customHeight="1">
      <c r="B22" s="3120"/>
      <c r="C22" s="88" t="s">
        <v>380</v>
      </c>
      <c r="D22" s="89" t="s">
        <v>385</v>
      </c>
      <c r="E22" s="466" t="s">
        <v>680</v>
      </c>
      <c r="F22" s="463" t="s">
        <v>680</v>
      </c>
      <c r="G22" s="467" t="s">
        <v>680</v>
      </c>
      <c r="H22" s="468" t="s">
        <v>680</v>
      </c>
      <c r="I22" s="469" t="s">
        <v>680</v>
      </c>
      <c r="J22" s="467" t="s">
        <v>680</v>
      </c>
      <c r="K22" s="466" t="s">
        <v>680</v>
      </c>
      <c r="L22" s="87" t="s">
        <v>386</v>
      </c>
      <c r="M22" s="96" t="s">
        <v>387</v>
      </c>
    </row>
    <row r="23" spans="2:13" ht="45" customHeight="1">
      <c r="B23" s="3120"/>
      <c r="C23" s="88" t="s">
        <v>384</v>
      </c>
      <c r="D23" s="89" t="s">
        <v>389</v>
      </c>
      <c r="E23" s="466" t="s">
        <v>680</v>
      </c>
      <c r="F23" s="463" t="s">
        <v>680</v>
      </c>
      <c r="G23" s="467" t="s">
        <v>680</v>
      </c>
      <c r="H23" s="468" t="s">
        <v>680</v>
      </c>
      <c r="I23" s="469" t="s">
        <v>680</v>
      </c>
      <c r="J23" s="467" t="s">
        <v>680</v>
      </c>
      <c r="K23" s="466" t="s">
        <v>680</v>
      </c>
      <c r="L23" s="98" t="s">
        <v>390</v>
      </c>
      <c r="M23" s="96" t="s">
        <v>391</v>
      </c>
    </row>
    <row r="24" spans="2:13" ht="52.5" customHeight="1">
      <c r="B24" s="3120"/>
      <c r="C24" s="88" t="s">
        <v>469</v>
      </c>
      <c r="D24" s="89" t="s">
        <v>392</v>
      </c>
      <c r="E24" s="466" t="s">
        <v>680</v>
      </c>
      <c r="F24" s="463" t="s">
        <v>680</v>
      </c>
      <c r="G24" s="467" t="s">
        <v>680</v>
      </c>
      <c r="H24" s="468" t="s">
        <v>680</v>
      </c>
      <c r="I24" s="469" t="s">
        <v>680</v>
      </c>
      <c r="J24" s="467" t="s">
        <v>680</v>
      </c>
      <c r="K24" s="466" t="s">
        <v>680</v>
      </c>
      <c r="L24" s="87" t="s">
        <v>706</v>
      </c>
      <c r="M24" s="96" t="s">
        <v>393</v>
      </c>
    </row>
    <row r="25" spans="2:13" ht="57" customHeight="1">
      <c r="B25" s="3120"/>
      <c r="C25" s="88" t="s">
        <v>388</v>
      </c>
      <c r="D25" s="89" t="s">
        <v>395</v>
      </c>
      <c r="E25" s="466" t="s">
        <v>680</v>
      </c>
      <c r="F25" s="463" t="s">
        <v>680</v>
      </c>
      <c r="G25" s="467" t="s">
        <v>680</v>
      </c>
      <c r="H25" s="468" t="s">
        <v>680</v>
      </c>
      <c r="I25" s="469" t="s">
        <v>680</v>
      </c>
      <c r="J25" s="467" t="s">
        <v>680</v>
      </c>
      <c r="K25" s="466" t="s">
        <v>680</v>
      </c>
      <c r="L25" s="87" t="s">
        <v>396</v>
      </c>
      <c r="M25" s="96" t="s">
        <v>397</v>
      </c>
    </row>
    <row r="26" spans="2:13" ht="60.75" customHeight="1">
      <c r="B26" s="3120"/>
      <c r="C26" s="88" t="s">
        <v>394</v>
      </c>
      <c r="D26" s="89" t="s">
        <v>399</v>
      </c>
      <c r="E26" s="466" t="s">
        <v>680</v>
      </c>
      <c r="F26" s="463" t="s">
        <v>680</v>
      </c>
      <c r="G26" s="467" t="s">
        <v>680</v>
      </c>
      <c r="H26" s="468" t="s">
        <v>680</v>
      </c>
      <c r="I26" s="469" t="s">
        <v>680</v>
      </c>
      <c r="J26" s="467" t="s">
        <v>680</v>
      </c>
      <c r="K26" s="466" t="s">
        <v>680</v>
      </c>
      <c r="L26" s="87" t="s">
        <v>400</v>
      </c>
      <c r="M26" s="96" t="s">
        <v>401</v>
      </c>
    </row>
    <row r="27" spans="2:13" ht="35.25" customHeight="1">
      <c r="B27" s="3120"/>
      <c r="C27" s="88" t="s">
        <v>398</v>
      </c>
      <c r="D27" s="89" t="s">
        <v>403</v>
      </c>
      <c r="E27" s="466" t="s">
        <v>680</v>
      </c>
      <c r="F27" s="463" t="s">
        <v>680</v>
      </c>
      <c r="G27" s="467" t="s">
        <v>680</v>
      </c>
      <c r="H27" s="468" t="s">
        <v>680</v>
      </c>
      <c r="I27" s="469" t="s">
        <v>680</v>
      </c>
      <c r="J27" s="467" t="s">
        <v>680</v>
      </c>
      <c r="K27" s="466" t="s">
        <v>680</v>
      </c>
      <c r="L27" s="87" t="s">
        <v>404</v>
      </c>
      <c r="M27" s="96" t="s">
        <v>405</v>
      </c>
    </row>
    <row r="28" spans="2:13" ht="35.25" customHeight="1">
      <c r="B28" s="3120"/>
      <c r="C28" s="88" t="s">
        <v>402</v>
      </c>
      <c r="D28" s="89" t="s">
        <v>407</v>
      </c>
      <c r="E28" s="466" t="s">
        <v>680</v>
      </c>
      <c r="F28" s="463" t="s">
        <v>680</v>
      </c>
      <c r="G28" s="467" t="s">
        <v>680</v>
      </c>
      <c r="H28" s="468" t="s">
        <v>680</v>
      </c>
      <c r="I28" s="469" t="s">
        <v>680</v>
      </c>
      <c r="J28" s="467" t="s">
        <v>680</v>
      </c>
      <c r="K28" s="466" t="s">
        <v>680</v>
      </c>
      <c r="L28" s="87" t="s">
        <v>408</v>
      </c>
      <c r="M28" s="96" t="s">
        <v>409</v>
      </c>
    </row>
    <row r="29" spans="2:13" s="99" customFormat="1" ht="35.25" customHeight="1">
      <c r="B29" s="3120"/>
      <c r="C29" s="88" t="s">
        <v>406</v>
      </c>
      <c r="D29" s="89" t="s">
        <v>410</v>
      </c>
      <c r="E29" s="466" t="s">
        <v>680</v>
      </c>
      <c r="F29" s="470" t="s">
        <v>680</v>
      </c>
      <c r="G29" s="467" t="s">
        <v>680</v>
      </c>
      <c r="H29" s="468" t="s">
        <v>680</v>
      </c>
      <c r="I29" s="471" t="s">
        <v>680</v>
      </c>
      <c r="J29" s="467" t="s">
        <v>680</v>
      </c>
      <c r="K29" s="466" t="s">
        <v>680</v>
      </c>
      <c r="L29" s="87" t="s">
        <v>705</v>
      </c>
      <c r="M29" s="91" t="s">
        <v>335</v>
      </c>
    </row>
    <row r="30" spans="2:13" s="97" customFormat="1" ht="35.25" customHeight="1">
      <c r="B30" s="3120"/>
      <c r="C30" s="88" t="s">
        <v>726</v>
      </c>
      <c r="D30" s="100" t="s">
        <v>411</v>
      </c>
      <c r="E30" s="466" t="s">
        <v>680</v>
      </c>
      <c r="F30" s="470" t="s">
        <v>680</v>
      </c>
      <c r="G30" s="467" t="s">
        <v>680</v>
      </c>
      <c r="H30" s="468" t="s">
        <v>680</v>
      </c>
      <c r="I30" s="471" t="s">
        <v>680</v>
      </c>
      <c r="J30" s="467" t="s">
        <v>680</v>
      </c>
      <c r="K30" s="466" t="s">
        <v>680</v>
      </c>
      <c r="L30" s="101" t="s">
        <v>412</v>
      </c>
      <c r="M30" s="95" t="s">
        <v>413</v>
      </c>
    </row>
    <row r="31" spans="2:13" ht="35.25" customHeight="1">
      <c r="B31" s="3120"/>
      <c r="C31" s="88" t="s">
        <v>727</v>
      </c>
      <c r="D31" s="100" t="s">
        <v>414</v>
      </c>
      <c r="E31" s="573" t="s">
        <v>680</v>
      </c>
      <c r="F31" s="463" t="s">
        <v>680</v>
      </c>
      <c r="G31" s="464" t="s">
        <v>680</v>
      </c>
      <c r="H31" s="465" t="s">
        <v>680</v>
      </c>
      <c r="I31" s="469" t="s">
        <v>680</v>
      </c>
      <c r="J31" s="464" t="s">
        <v>680</v>
      </c>
      <c r="K31" s="573" t="s">
        <v>680</v>
      </c>
      <c r="L31" s="87" t="s">
        <v>415</v>
      </c>
      <c r="M31" s="96" t="s">
        <v>416</v>
      </c>
    </row>
    <row r="32" spans="2:13" ht="35.25" customHeight="1">
      <c r="B32" s="3120"/>
      <c r="C32" s="88" t="s">
        <v>728</v>
      </c>
      <c r="D32" s="171" t="s">
        <v>471</v>
      </c>
      <c r="E32" s="468" t="s">
        <v>680</v>
      </c>
      <c r="F32" s="471" t="s">
        <v>680</v>
      </c>
      <c r="G32" s="467" t="s">
        <v>680</v>
      </c>
      <c r="H32" s="468" t="s">
        <v>680</v>
      </c>
      <c r="I32" s="471" t="s">
        <v>680</v>
      </c>
      <c r="J32" s="467" t="s">
        <v>680</v>
      </c>
      <c r="K32" s="468" t="s">
        <v>680</v>
      </c>
      <c r="L32" s="92" t="s">
        <v>335</v>
      </c>
      <c r="M32" s="96" t="s">
        <v>1307</v>
      </c>
    </row>
    <row r="33" spans="2:13" ht="35.25" customHeight="1">
      <c r="B33" s="3120"/>
      <c r="C33" s="88" t="s">
        <v>729</v>
      </c>
      <c r="D33" s="171" t="s">
        <v>707</v>
      </c>
      <c r="E33" s="465" t="s">
        <v>680</v>
      </c>
      <c r="F33" s="577" t="s">
        <v>680</v>
      </c>
      <c r="G33" s="578" t="s">
        <v>680</v>
      </c>
      <c r="H33" s="465" t="s">
        <v>680</v>
      </c>
      <c r="I33" s="577" t="s">
        <v>680</v>
      </c>
      <c r="J33" s="578" t="s">
        <v>680</v>
      </c>
      <c r="K33" s="465" t="s">
        <v>680</v>
      </c>
      <c r="L33" s="92" t="s">
        <v>335</v>
      </c>
      <c r="M33" s="95"/>
    </row>
    <row r="34" spans="2:13" ht="35.25" customHeight="1">
      <c r="B34" s="3120"/>
      <c r="C34" s="88" t="s">
        <v>730</v>
      </c>
      <c r="D34" s="171" t="s">
        <v>470</v>
      </c>
      <c r="E34" s="468" t="s">
        <v>680</v>
      </c>
      <c r="F34" s="471" t="s">
        <v>680</v>
      </c>
      <c r="G34" s="467" t="s">
        <v>680</v>
      </c>
      <c r="H34" s="468" t="s">
        <v>680</v>
      </c>
      <c r="I34" s="471" t="s">
        <v>680</v>
      </c>
      <c r="J34" s="467" t="s">
        <v>680</v>
      </c>
      <c r="K34" s="468" t="s">
        <v>680</v>
      </c>
      <c r="L34" s="534" t="s">
        <v>335</v>
      </c>
      <c r="M34" s="96" t="s">
        <v>417</v>
      </c>
    </row>
    <row r="35" spans="2:13" ht="35.25" customHeight="1">
      <c r="B35" s="3120"/>
      <c r="C35" s="88" t="s">
        <v>731</v>
      </c>
      <c r="D35" s="537" t="s">
        <v>710</v>
      </c>
      <c r="E35" s="468" t="s">
        <v>680</v>
      </c>
      <c r="F35" s="471" t="s">
        <v>680</v>
      </c>
      <c r="G35" s="467" t="s">
        <v>680</v>
      </c>
      <c r="H35" s="468" t="s">
        <v>680</v>
      </c>
      <c r="I35" s="471" t="s">
        <v>680</v>
      </c>
      <c r="J35" s="467" t="s">
        <v>680</v>
      </c>
      <c r="K35" s="468" t="s">
        <v>680</v>
      </c>
      <c r="L35" s="535" t="s">
        <v>708</v>
      </c>
      <c r="M35" s="96"/>
    </row>
    <row r="36" spans="2:13" ht="35.25" customHeight="1" thickBot="1">
      <c r="B36" s="3120"/>
      <c r="C36" s="88" t="s">
        <v>732</v>
      </c>
      <c r="D36" s="538" t="s">
        <v>711</v>
      </c>
      <c r="E36" s="579" t="s">
        <v>680</v>
      </c>
      <c r="F36" s="577" t="s">
        <v>680</v>
      </c>
      <c r="G36" s="578" t="s">
        <v>680</v>
      </c>
      <c r="H36" s="579" t="s">
        <v>680</v>
      </c>
      <c r="I36" s="577" t="s">
        <v>680</v>
      </c>
      <c r="J36" s="578" t="s">
        <v>680</v>
      </c>
      <c r="K36" s="579" t="s">
        <v>680</v>
      </c>
      <c r="L36" s="533" t="s">
        <v>709</v>
      </c>
      <c r="M36" s="536"/>
    </row>
    <row r="37" spans="2:13" ht="35.25" customHeight="1">
      <c r="B37" s="3120"/>
      <c r="C37" s="405" t="s">
        <v>418</v>
      </c>
      <c r="D37" s="539" t="s">
        <v>419</v>
      </c>
      <c r="E37" s="540" t="s">
        <v>680</v>
      </c>
      <c r="F37" s="541" t="s">
        <v>680</v>
      </c>
      <c r="G37" s="542" t="s">
        <v>680</v>
      </c>
      <c r="H37" s="540" t="s">
        <v>680</v>
      </c>
      <c r="I37" s="543" t="s">
        <v>680</v>
      </c>
      <c r="J37" s="543" t="s">
        <v>680</v>
      </c>
      <c r="K37" s="540" t="s">
        <v>680</v>
      </c>
      <c r="L37" s="555" t="s">
        <v>420</v>
      </c>
      <c r="M37" s="2413" t="s">
        <v>421</v>
      </c>
    </row>
    <row r="38" spans="2:13" ht="35.25" customHeight="1">
      <c r="B38" s="3120"/>
      <c r="C38" s="88" t="s">
        <v>422</v>
      </c>
      <c r="D38" s="171" t="s">
        <v>714</v>
      </c>
      <c r="E38" s="468" t="s">
        <v>680</v>
      </c>
      <c r="F38" s="580" t="s">
        <v>680</v>
      </c>
      <c r="G38" s="581" t="s">
        <v>680</v>
      </c>
      <c r="H38" s="468" t="s">
        <v>680</v>
      </c>
      <c r="I38" s="467" t="s">
        <v>680</v>
      </c>
      <c r="J38" s="467" t="s">
        <v>680</v>
      </c>
      <c r="K38" s="468" t="s">
        <v>680</v>
      </c>
      <c r="L38" s="552" t="s">
        <v>717</v>
      </c>
      <c r="M38" s="2414"/>
    </row>
    <row r="39" spans="2:13" ht="35.25" customHeight="1">
      <c r="B39" s="3120"/>
      <c r="C39" s="88" t="s">
        <v>472</v>
      </c>
      <c r="D39" s="550" t="s">
        <v>715</v>
      </c>
      <c r="E39" s="468" t="s">
        <v>680</v>
      </c>
      <c r="F39" s="580" t="s">
        <v>680</v>
      </c>
      <c r="G39" s="581" t="s">
        <v>680</v>
      </c>
      <c r="H39" s="468" t="s">
        <v>680</v>
      </c>
      <c r="I39" s="467" t="s">
        <v>680</v>
      </c>
      <c r="J39" s="467" t="s">
        <v>680</v>
      </c>
      <c r="K39" s="468" t="s">
        <v>680</v>
      </c>
      <c r="L39" s="87" t="s">
        <v>718</v>
      </c>
      <c r="M39" s="2415"/>
    </row>
    <row r="40" spans="2:13" ht="35.25" customHeight="1" thickBot="1">
      <c r="B40" s="3120"/>
      <c r="C40" s="175" t="s">
        <v>712</v>
      </c>
      <c r="D40" s="551" t="s">
        <v>713</v>
      </c>
      <c r="E40" s="582" t="s">
        <v>680</v>
      </c>
      <c r="F40" s="583" t="s">
        <v>680</v>
      </c>
      <c r="G40" s="584" t="s">
        <v>680</v>
      </c>
      <c r="H40" s="582" t="s">
        <v>680</v>
      </c>
      <c r="I40" s="585" t="s">
        <v>680</v>
      </c>
      <c r="J40" s="585" t="s">
        <v>680</v>
      </c>
      <c r="K40" s="582" t="s">
        <v>680</v>
      </c>
      <c r="L40" s="565" t="s">
        <v>716</v>
      </c>
      <c r="M40" s="2416"/>
    </row>
    <row r="41" spans="2:13" ht="35.25" customHeight="1" thickBot="1">
      <c r="B41" s="3120"/>
      <c r="C41" s="544" t="s">
        <v>423</v>
      </c>
      <c r="D41" s="545" t="s">
        <v>424</v>
      </c>
      <c r="E41" s="546" t="s">
        <v>680</v>
      </c>
      <c r="F41" s="547" t="s">
        <v>680</v>
      </c>
      <c r="G41" s="548" t="s">
        <v>680</v>
      </c>
      <c r="H41" s="546" t="s">
        <v>680</v>
      </c>
      <c r="I41" s="549" t="s">
        <v>680</v>
      </c>
      <c r="J41" s="549" t="s">
        <v>680</v>
      </c>
      <c r="K41" s="546" t="s">
        <v>680</v>
      </c>
      <c r="L41" s="553" t="s">
        <v>425</v>
      </c>
      <c r="M41" s="2417" t="s">
        <v>426</v>
      </c>
    </row>
    <row r="42" spans="2:13" ht="35.25" customHeight="1">
      <c r="B42" s="3120"/>
      <c r="C42" s="405" t="s">
        <v>427</v>
      </c>
      <c r="D42" s="539" t="s">
        <v>428</v>
      </c>
      <c r="E42" s="540" t="s">
        <v>680</v>
      </c>
      <c r="F42" s="541" t="s">
        <v>680</v>
      </c>
      <c r="G42" s="542" t="s">
        <v>680</v>
      </c>
      <c r="H42" s="540" t="s">
        <v>680</v>
      </c>
      <c r="I42" s="543" t="s">
        <v>680</v>
      </c>
      <c r="J42" s="543" t="s">
        <v>680</v>
      </c>
      <c r="K42" s="540" t="s">
        <v>680</v>
      </c>
      <c r="L42" s="556" t="s">
        <v>429</v>
      </c>
      <c r="M42" s="2418" t="s">
        <v>430</v>
      </c>
    </row>
    <row r="43" spans="2:13" ht="35.25" customHeight="1">
      <c r="B43" s="3120"/>
      <c r="C43" s="88" t="s">
        <v>473</v>
      </c>
      <c r="D43" s="171" t="s">
        <v>721</v>
      </c>
      <c r="E43" s="468" t="s">
        <v>680</v>
      </c>
      <c r="F43" s="580" t="s">
        <v>680</v>
      </c>
      <c r="G43" s="581" t="s">
        <v>680</v>
      </c>
      <c r="H43" s="468" t="s">
        <v>680</v>
      </c>
      <c r="I43" s="467" t="s">
        <v>680</v>
      </c>
      <c r="J43" s="467" t="s">
        <v>680</v>
      </c>
      <c r="K43" s="468" t="s">
        <v>680</v>
      </c>
      <c r="L43" s="552" t="s">
        <v>724</v>
      </c>
      <c r="M43" s="2414"/>
    </row>
    <row r="44" spans="2:13" ht="35.25" customHeight="1">
      <c r="B44" s="3120"/>
      <c r="C44" s="172" t="s">
        <v>474</v>
      </c>
      <c r="D44" s="566" t="s">
        <v>722</v>
      </c>
      <c r="E44" s="468" t="s">
        <v>680</v>
      </c>
      <c r="F44" s="580" t="s">
        <v>680</v>
      </c>
      <c r="G44" s="581" t="s">
        <v>680</v>
      </c>
      <c r="H44" s="468" t="s">
        <v>680</v>
      </c>
      <c r="I44" s="467" t="s">
        <v>680</v>
      </c>
      <c r="J44" s="467" t="s">
        <v>680</v>
      </c>
      <c r="K44" s="468" t="s">
        <v>680</v>
      </c>
      <c r="L44" s="87" t="s">
        <v>725</v>
      </c>
      <c r="M44" s="2415"/>
    </row>
    <row r="45" spans="2:13" ht="35.25" customHeight="1" thickBot="1">
      <c r="B45" s="3121"/>
      <c r="C45" s="567" t="s">
        <v>719</v>
      </c>
      <c r="D45" s="566" t="s">
        <v>720</v>
      </c>
      <c r="E45" s="586" t="s">
        <v>680</v>
      </c>
      <c r="F45" s="577" t="s">
        <v>680</v>
      </c>
      <c r="G45" s="587" t="s">
        <v>680</v>
      </c>
      <c r="H45" s="579" t="s">
        <v>680</v>
      </c>
      <c r="I45" s="577" t="s">
        <v>680</v>
      </c>
      <c r="J45" s="588" t="s">
        <v>680</v>
      </c>
      <c r="K45" s="579" t="s">
        <v>680</v>
      </c>
      <c r="L45" s="556" t="s">
        <v>723</v>
      </c>
      <c r="M45" s="2418"/>
    </row>
    <row r="46" spans="2:13" ht="57" customHeight="1" thickBot="1">
      <c r="B46" s="174" t="s">
        <v>697</v>
      </c>
      <c r="C46" s="174" t="s">
        <v>431</v>
      </c>
      <c r="D46" s="105" t="s">
        <v>432</v>
      </c>
      <c r="E46" s="589" t="s">
        <v>680</v>
      </c>
      <c r="F46" s="590" t="s">
        <v>680</v>
      </c>
      <c r="G46" s="591" t="s">
        <v>680</v>
      </c>
      <c r="H46" s="592" t="s">
        <v>680</v>
      </c>
      <c r="I46" s="593" t="s">
        <v>680</v>
      </c>
      <c r="J46" s="594" t="s">
        <v>680</v>
      </c>
      <c r="K46" s="592" t="s">
        <v>680</v>
      </c>
      <c r="L46" s="557" t="s">
        <v>433</v>
      </c>
      <c r="M46" s="2419" t="s">
        <v>434</v>
      </c>
    </row>
    <row r="47" spans="2:13" s="99" customFormat="1" ht="36.75" customHeight="1">
      <c r="B47" s="3119" t="s">
        <v>698</v>
      </c>
      <c r="C47" s="103" t="s">
        <v>435</v>
      </c>
      <c r="D47" s="173" t="s">
        <v>436</v>
      </c>
      <c r="E47" s="472" t="s">
        <v>680</v>
      </c>
      <c r="F47" s="473" t="s">
        <v>680</v>
      </c>
      <c r="G47" s="474" t="s">
        <v>680</v>
      </c>
      <c r="H47" s="475" t="s">
        <v>680</v>
      </c>
      <c r="I47" s="476" t="s">
        <v>680</v>
      </c>
      <c r="J47" s="474" t="s">
        <v>680</v>
      </c>
      <c r="K47" s="475" t="s">
        <v>680</v>
      </c>
      <c r="L47" s="558" t="s">
        <v>437</v>
      </c>
      <c r="M47" s="2420" t="s">
        <v>335</v>
      </c>
    </row>
    <row r="48" spans="2:13" ht="35.25" customHeight="1">
      <c r="B48" s="3120"/>
      <c r="C48" s="102" t="s">
        <v>438</v>
      </c>
      <c r="D48" s="86" t="s">
        <v>439</v>
      </c>
      <c r="E48" s="477" t="s">
        <v>680</v>
      </c>
      <c r="F48" s="478" t="s">
        <v>680</v>
      </c>
      <c r="G48" s="479" t="s">
        <v>680</v>
      </c>
      <c r="H48" s="480" t="s">
        <v>680</v>
      </c>
      <c r="I48" s="481" t="s">
        <v>680</v>
      </c>
      <c r="J48" s="479" t="s">
        <v>680</v>
      </c>
      <c r="K48" s="480" t="s">
        <v>680</v>
      </c>
      <c r="L48" s="559" t="s">
        <v>440</v>
      </c>
      <c r="M48" s="2421" t="s">
        <v>335</v>
      </c>
    </row>
    <row r="49" spans="2:13" ht="35.25" customHeight="1" thickBot="1">
      <c r="B49" s="3125"/>
      <c r="C49" s="103" t="s">
        <v>441</v>
      </c>
      <c r="D49" s="104" t="s">
        <v>442</v>
      </c>
      <c r="E49" s="482" t="s">
        <v>680</v>
      </c>
      <c r="F49" s="483" t="s">
        <v>680</v>
      </c>
      <c r="G49" s="484" t="s">
        <v>680</v>
      </c>
      <c r="H49" s="485" t="s">
        <v>680</v>
      </c>
      <c r="I49" s="486" t="s">
        <v>680</v>
      </c>
      <c r="J49" s="484" t="s">
        <v>680</v>
      </c>
      <c r="K49" s="485" t="s">
        <v>680</v>
      </c>
      <c r="L49" s="560" t="s">
        <v>443</v>
      </c>
      <c r="M49" s="2422" t="s">
        <v>335</v>
      </c>
    </row>
    <row r="50" spans="2:13" s="99" customFormat="1" ht="36.75" customHeight="1">
      <c r="B50" s="3119" t="s">
        <v>699</v>
      </c>
      <c r="C50" s="103" t="s">
        <v>476</v>
      </c>
      <c r="D50" s="173" t="s">
        <v>436</v>
      </c>
      <c r="E50" s="472" t="s">
        <v>680</v>
      </c>
      <c r="F50" s="473" t="s">
        <v>680</v>
      </c>
      <c r="G50" s="474" t="s">
        <v>680</v>
      </c>
      <c r="H50" s="475" t="s">
        <v>680</v>
      </c>
      <c r="I50" s="476" t="s">
        <v>680</v>
      </c>
      <c r="J50" s="474" t="s">
        <v>680</v>
      </c>
      <c r="K50" s="475" t="s">
        <v>680</v>
      </c>
      <c r="L50" s="558"/>
      <c r="M50" s="2420"/>
    </row>
    <row r="51" spans="2:13" s="99" customFormat="1" ht="36.75" customHeight="1">
      <c r="B51" s="3120"/>
      <c r="C51" s="102" t="s">
        <v>477</v>
      </c>
      <c r="D51" s="86" t="s">
        <v>439</v>
      </c>
      <c r="E51" s="477" t="s">
        <v>680</v>
      </c>
      <c r="F51" s="478" t="s">
        <v>680</v>
      </c>
      <c r="G51" s="479" t="s">
        <v>680</v>
      </c>
      <c r="H51" s="480" t="s">
        <v>680</v>
      </c>
      <c r="I51" s="481" t="s">
        <v>680</v>
      </c>
      <c r="J51" s="479" t="s">
        <v>680</v>
      </c>
      <c r="K51" s="480" t="s">
        <v>680</v>
      </c>
      <c r="L51" s="559"/>
      <c r="M51" s="2421"/>
    </row>
    <row r="52" spans="2:13" s="177" customFormat="1" ht="36.75" customHeight="1" thickBot="1">
      <c r="B52" s="3125"/>
      <c r="C52" s="176" t="s">
        <v>478</v>
      </c>
      <c r="D52" s="178" t="s">
        <v>442</v>
      </c>
      <c r="E52" s="487" t="s">
        <v>680</v>
      </c>
      <c r="F52" s="488" t="s">
        <v>680</v>
      </c>
      <c r="G52" s="489" t="s">
        <v>680</v>
      </c>
      <c r="H52" s="490" t="s">
        <v>680</v>
      </c>
      <c r="I52" s="491" t="s">
        <v>680</v>
      </c>
      <c r="J52" s="489" t="s">
        <v>680</v>
      </c>
      <c r="K52" s="490" t="s">
        <v>680</v>
      </c>
      <c r="L52" s="561"/>
      <c r="M52" s="2423"/>
    </row>
    <row r="53" spans="2:13" s="99" customFormat="1" ht="48.75" customHeight="1">
      <c r="B53" s="3119" t="s">
        <v>444</v>
      </c>
      <c r="C53" s="914" t="s">
        <v>445</v>
      </c>
      <c r="D53" s="179" t="s">
        <v>479</v>
      </c>
      <c r="E53" s="408"/>
      <c r="F53" s="595" t="s">
        <v>680</v>
      </c>
      <c r="G53" s="596" t="s">
        <v>680</v>
      </c>
      <c r="H53" s="597" t="s">
        <v>680</v>
      </c>
      <c r="I53" s="595" t="s">
        <v>680</v>
      </c>
      <c r="J53" s="596" t="s">
        <v>680</v>
      </c>
      <c r="K53" s="598" t="s">
        <v>680</v>
      </c>
      <c r="L53" s="562"/>
      <c r="M53" s="180"/>
    </row>
    <row r="54" spans="2:13" ht="47.25" customHeight="1">
      <c r="B54" s="3120"/>
      <c r="C54" s="915" t="s">
        <v>446</v>
      </c>
      <c r="D54" s="89" t="s">
        <v>447</v>
      </c>
      <c r="E54" s="409"/>
      <c r="F54" s="410"/>
      <c r="G54" s="411"/>
      <c r="H54" s="409"/>
      <c r="I54" s="599" t="s">
        <v>680</v>
      </c>
      <c r="J54" s="600" t="s">
        <v>680</v>
      </c>
      <c r="K54" s="601" t="s">
        <v>680</v>
      </c>
      <c r="L54" s="559"/>
      <c r="M54" s="106"/>
    </row>
    <row r="55" spans="2:13" ht="47.25" customHeight="1" thickBot="1">
      <c r="B55" s="3120"/>
      <c r="C55" s="916" t="s">
        <v>448</v>
      </c>
      <c r="D55" s="181" t="s">
        <v>449</v>
      </c>
      <c r="E55" s="412"/>
      <c r="F55" s="413"/>
      <c r="G55" s="414"/>
      <c r="H55" s="412"/>
      <c r="I55" s="602" t="s">
        <v>680</v>
      </c>
      <c r="J55" s="603" t="s">
        <v>680</v>
      </c>
      <c r="K55" s="604" t="s">
        <v>680</v>
      </c>
      <c r="L55" s="560"/>
      <c r="M55" s="182"/>
    </row>
    <row r="56" spans="2:13" ht="47.25" customHeight="1" thickBot="1">
      <c r="B56" s="3120"/>
      <c r="C56" s="914" t="s">
        <v>480</v>
      </c>
      <c r="D56" s="82" t="s">
        <v>481</v>
      </c>
      <c r="E56" s="608" t="s">
        <v>680</v>
      </c>
      <c r="F56" s="609" t="s">
        <v>680</v>
      </c>
      <c r="G56" s="606" t="s">
        <v>680</v>
      </c>
      <c r="H56" s="607" t="s">
        <v>680</v>
      </c>
      <c r="I56" s="605" t="s">
        <v>680</v>
      </c>
      <c r="J56" s="606" t="s">
        <v>680</v>
      </c>
      <c r="K56" s="607" t="s">
        <v>680</v>
      </c>
      <c r="L56" s="562"/>
      <c r="M56" s="180"/>
    </row>
    <row r="57" spans="2:13" ht="42" customHeight="1">
      <c r="B57" s="3120"/>
      <c r="C57" s="915" t="s">
        <v>482</v>
      </c>
      <c r="D57" s="86" t="s">
        <v>915</v>
      </c>
      <c r="E57" s="608" t="s">
        <v>680</v>
      </c>
      <c r="F57" s="609" t="s">
        <v>680</v>
      </c>
      <c r="G57" s="606" t="s">
        <v>680</v>
      </c>
      <c r="H57" s="607" t="s">
        <v>680</v>
      </c>
      <c r="I57" s="605" t="s">
        <v>680</v>
      </c>
      <c r="J57" s="606" t="s">
        <v>680</v>
      </c>
      <c r="K57" s="607" t="s">
        <v>680</v>
      </c>
      <c r="L57" s="562"/>
      <c r="M57" s="180"/>
    </row>
    <row r="58" spans="2:13" ht="42" customHeight="1" thickBot="1">
      <c r="B58" s="3121"/>
      <c r="C58" s="917" t="s">
        <v>913</v>
      </c>
      <c r="D58" s="107" t="s">
        <v>914</v>
      </c>
      <c r="E58" s="568" t="s">
        <v>680</v>
      </c>
      <c r="F58" s="569" t="s">
        <v>680</v>
      </c>
      <c r="G58" s="570" t="s">
        <v>680</v>
      </c>
      <c r="H58" s="571" t="s">
        <v>680</v>
      </c>
      <c r="I58" s="572" t="s">
        <v>680</v>
      </c>
      <c r="J58" s="570" t="s">
        <v>680</v>
      </c>
      <c r="K58" s="571" t="s">
        <v>680</v>
      </c>
      <c r="L58" s="563"/>
      <c r="M58" s="108"/>
    </row>
    <row r="60" spans="2:13" ht="14.25">
      <c r="B60" s="109" t="s">
        <v>450</v>
      </c>
    </row>
    <row r="61" spans="2:13" ht="14.25">
      <c r="B61" s="109" t="s">
        <v>451</v>
      </c>
      <c r="D61" s="99"/>
    </row>
    <row r="62" spans="2:13">
      <c r="C62" s="111"/>
      <c r="D62" s="97"/>
      <c r="E62" s="112"/>
      <c r="F62" s="112"/>
      <c r="G62" s="112"/>
    </row>
  </sheetData>
  <mergeCells count="6">
    <mergeCell ref="B53:B58"/>
    <mergeCell ref="F3:H3"/>
    <mergeCell ref="I3:K3"/>
    <mergeCell ref="B47:B49"/>
    <mergeCell ref="B50:B52"/>
    <mergeCell ref="B5:B45"/>
  </mergeCells>
  <dataValidations count="12">
    <dataValidation type="custom" operator="lessThanOrEqual" allowBlank="1" showInputMessage="1" showErrorMessage="1" error="this value must be &gt;= 0 and less than the parent figure" sqref="K56:K58 E56:E58">
      <formula1>AND(ISNUMBER(E56),E56&gt;=0,E56&lt;=E54)</formula1>
    </dataValidation>
    <dataValidation type="custom" operator="lessThanOrEqual" allowBlank="1" showInputMessage="1" showErrorMessage="1" error="this value must be &gt;= 0 and less than the parent figure" sqref="E54:E55 K54:K55">
      <formula1>AND(ISNUMBER(E54),E54&gt;=0,E54&lt;=E53)</formula1>
    </dataValidation>
    <dataValidation type="custom" showInputMessage="1" showErrorMessage="1" error="This value must be a number &gt;= 0 and greater than its breakdown_x000a_" sqref="E53">
      <formula1>AND(E53&gt;=0,ISNUMBER(E53),E53&gt;=E54)</formula1>
    </dataValidation>
    <dataValidation type="custom" operator="lessThanOrEqual" allowBlank="1" showInputMessage="1" showErrorMessage="1" error="this value must be &lt;= 0 and less than the parent figure" sqref="E24:K24">
      <formula1>AND(ISNUMBER(E24),ABS(E24)&lt;=ABS(E23))</formula1>
    </dataValidation>
    <dataValidation type="custom" operator="lessThanOrEqual" allowBlank="1" showInputMessage="1" showErrorMessage="1" error="this value must be &lt;= 0 and greater than is breakdown in abs value" sqref="E23:K23">
      <formula1>AND(ISNUMBER(E23),E23&lt;=0)</formula1>
    </dataValidation>
    <dataValidation type="custom" operator="greaterThanOrEqual" allowBlank="1" showInputMessage="1" showErrorMessage="1" error="This value must be a number &lt;=0 " sqref="E11:E12 F12:K12">
      <formula1>AND(ISNUMBER(E11),E11&lt;=0)</formula1>
    </dataValidation>
    <dataValidation type="decimal" operator="lessThanOrEqual" allowBlank="1" showInputMessage="1" showErrorMessage="1" error="It must be &lt;=0" sqref="E18:K18">
      <formula1>0</formula1>
    </dataValidation>
    <dataValidation type="decimal" operator="lessThan" allowBlank="1" showInputMessage="1" showErrorMessage="1" error="It must be &lt;=0" sqref="E17:K17">
      <formula1>0</formula1>
    </dataValidation>
    <dataValidation type="decimal" operator="greaterThanOrEqual" allowBlank="1" showInputMessage="1" showErrorMessage="1" error="It must be =&gt;0" sqref="E8:K8 E9">
      <formula1>0</formula1>
    </dataValidation>
    <dataValidation type="custom" operator="greaterThanOrEqual" allowBlank="1" showInputMessage="1" showErrorMessage="1" error="This value must be  a number" sqref="E7:K7 E10 E13:K15 E30:K36 I37:K45 E37:F45">
      <formula1>ISNUMBER(E7)</formula1>
    </dataValidation>
    <dataValidation type="decimal" operator="lessThanOrEqual" allowBlank="1" showInputMessage="1" showErrorMessage="1" error="this value must be &lt; 0" sqref="E19:K22 E25:K28">
      <formula1>0</formula1>
    </dataValidation>
    <dataValidation type="decimal" operator="greaterThanOrEqual" allowBlank="1" showInputMessage="1" showErrorMessage="1" error="This value must be  &gt; 0" sqref="F9:K11 E16:K16">
      <formula1>0</formula1>
    </dataValidation>
  </dataValidation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1:J31"/>
  <sheetViews>
    <sheetView showGridLines="0" zoomScale="85" zoomScaleNormal="85" workbookViewId="0"/>
  </sheetViews>
  <sheetFormatPr defaultColWidth="9.140625" defaultRowHeight="15"/>
  <cols>
    <col min="2" max="2" width="54" customWidth="1"/>
    <col min="3" max="3" width="13.42578125" customWidth="1"/>
    <col min="4" max="4" width="14.140625" customWidth="1"/>
    <col min="5" max="5" width="11.42578125" customWidth="1"/>
    <col min="6" max="6" width="11.85546875" customWidth="1"/>
    <col min="7" max="7" width="18.140625" bestFit="1" customWidth="1"/>
    <col min="8" max="8" width="18.85546875" customWidth="1"/>
    <col min="9" max="9" width="15.7109375" customWidth="1"/>
  </cols>
  <sheetData>
    <row r="1" spans="2:10">
      <c r="B1" s="227"/>
      <c r="C1" s="228"/>
      <c r="D1" s="228"/>
      <c r="E1" s="228"/>
      <c r="F1" s="228"/>
      <c r="G1" s="228"/>
      <c r="H1" s="228"/>
      <c r="I1" s="228"/>
    </row>
    <row r="2" spans="2:10" ht="25.5">
      <c r="B2" s="229"/>
      <c r="C2" s="3129" t="s">
        <v>704</v>
      </c>
      <c r="D2" s="3129"/>
      <c r="E2" s="3129"/>
      <c r="F2" s="3129"/>
      <c r="G2" s="3129"/>
      <c r="H2" s="3129"/>
      <c r="I2" s="3129"/>
    </row>
    <row r="3" spans="2:10" ht="18">
      <c r="B3" s="230"/>
      <c r="C3" s="227"/>
      <c r="D3" s="227"/>
      <c r="E3" s="227"/>
      <c r="F3" s="227"/>
      <c r="G3" s="227"/>
      <c r="H3" s="227"/>
      <c r="I3" s="227"/>
    </row>
    <row r="4" spans="2:10" ht="25.5" customHeight="1">
      <c r="B4" s="229"/>
      <c r="C4" s="3130" t="s">
        <v>525</v>
      </c>
      <c r="D4" s="3130"/>
      <c r="E4" s="3130"/>
      <c r="F4" s="3130"/>
      <c r="G4" s="3130"/>
      <c r="H4" s="3130"/>
      <c r="I4" s="3130"/>
    </row>
    <row r="5" spans="2:10" ht="18">
      <c r="B5" s="230"/>
      <c r="C5" s="230"/>
      <c r="D5" s="227"/>
      <c r="E5" s="227"/>
      <c r="F5" s="227"/>
      <c r="G5" s="227"/>
      <c r="H5" s="227"/>
      <c r="I5" s="227"/>
    </row>
    <row r="6" spans="2:10" ht="18">
      <c r="B6" s="230"/>
      <c r="C6" s="3131"/>
      <c r="D6" s="3131"/>
      <c r="E6" s="3131"/>
      <c r="F6" s="3131"/>
      <c r="G6" s="3131"/>
      <c r="H6" s="3131"/>
      <c r="I6" s="3131"/>
    </row>
    <row r="7" spans="2:10" ht="15.75" thickBot="1">
      <c r="B7" s="227"/>
      <c r="C7" s="227"/>
      <c r="D7" s="227"/>
      <c r="E7" s="227"/>
      <c r="F7" s="227"/>
      <c r="G7" s="227"/>
      <c r="H7" s="227"/>
      <c r="I7" s="227"/>
    </row>
    <row r="8" spans="2:10" ht="15.75" thickBot="1">
      <c r="B8" s="231"/>
      <c r="C8" s="3132" t="s">
        <v>317</v>
      </c>
      <c r="D8" s="3133"/>
      <c r="E8" s="3133"/>
      <c r="F8" s="3133"/>
      <c r="G8" s="3133"/>
      <c r="H8" s="3133"/>
      <c r="I8" s="3134"/>
    </row>
    <row r="9" spans="2:10" ht="42" customHeight="1">
      <c r="B9" s="232"/>
      <c r="C9" s="3135" t="s">
        <v>526</v>
      </c>
      <c r="D9" s="3136"/>
      <c r="E9" s="3136"/>
      <c r="F9" s="3137"/>
      <c r="G9" s="3138" t="s">
        <v>527</v>
      </c>
      <c r="H9" s="3139"/>
      <c r="I9" s="3140" t="s">
        <v>528</v>
      </c>
    </row>
    <row r="10" spans="2:10" ht="15" customHeight="1">
      <c r="B10" s="233"/>
      <c r="C10" s="3143"/>
      <c r="D10" s="3145" t="s">
        <v>529</v>
      </c>
      <c r="E10" s="3147" t="s">
        <v>530</v>
      </c>
      <c r="F10" s="3148"/>
      <c r="G10" s="3149" t="s">
        <v>531</v>
      </c>
      <c r="H10" s="3127" t="s">
        <v>532</v>
      </c>
      <c r="I10" s="3141"/>
    </row>
    <row r="11" spans="2:10" ht="51" customHeight="1" thickBot="1">
      <c r="B11" s="234" t="s">
        <v>504</v>
      </c>
      <c r="C11" s="3144"/>
      <c r="D11" s="3146"/>
      <c r="E11" s="235"/>
      <c r="F11" s="236" t="s">
        <v>533</v>
      </c>
      <c r="G11" s="3150"/>
      <c r="H11" s="3128"/>
      <c r="I11" s="3142"/>
    </row>
    <row r="12" spans="2:10">
      <c r="B12" s="237" t="s">
        <v>534</v>
      </c>
      <c r="C12" s="511">
        <f>+C13+C14+C15+C16+C17</f>
        <v>0</v>
      </c>
      <c r="D12" s="514">
        <f t="shared" ref="D12:I12" si="0">+D13+D14+D15+D16+D17</f>
        <v>0</v>
      </c>
      <c r="E12" s="514">
        <f t="shared" si="0"/>
        <v>0</v>
      </c>
      <c r="F12" s="515">
        <f t="shared" si="0"/>
        <v>0</v>
      </c>
      <c r="G12" s="511">
        <f t="shared" si="0"/>
        <v>0</v>
      </c>
      <c r="H12" s="516">
        <f t="shared" si="0"/>
        <v>0</v>
      </c>
      <c r="I12" s="517">
        <f t="shared" si="0"/>
        <v>0</v>
      </c>
      <c r="J12" s="3126"/>
    </row>
    <row r="13" spans="2:10">
      <c r="B13" s="238" t="s">
        <v>87</v>
      </c>
      <c r="C13" s="239"/>
      <c r="D13" s="240"/>
      <c r="E13" s="240"/>
      <c r="F13" s="241"/>
      <c r="G13" s="239"/>
      <c r="H13" s="242"/>
      <c r="I13" s="243"/>
      <c r="J13" s="3126"/>
    </row>
    <row r="14" spans="2:10">
      <c r="B14" s="238" t="s">
        <v>88</v>
      </c>
      <c r="C14" s="239"/>
      <c r="D14" s="240"/>
      <c r="E14" s="240"/>
      <c r="F14" s="241"/>
      <c r="G14" s="239"/>
      <c r="H14" s="242"/>
      <c r="I14" s="243"/>
      <c r="J14" s="3126"/>
    </row>
    <row r="15" spans="2:10">
      <c r="B15" s="238" t="s">
        <v>89</v>
      </c>
      <c r="C15" s="239"/>
      <c r="D15" s="240"/>
      <c r="E15" s="240"/>
      <c r="F15" s="241"/>
      <c r="G15" s="239"/>
      <c r="H15" s="242"/>
      <c r="I15" s="243"/>
      <c r="J15" s="3126"/>
    </row>
    <row r="16" spans="2:10">
      <c r="B16" s="238" t="s">
        <v>90</v>
      </c>
      <c r="C16" s="239"/>
      <c r="D16" s="240"/>
      <c r="E16" s="240"/>
      <c r="F16" s="241"/>
      <c r="G16" s="239"/>
      <c r="H16" s="242"/>
      <c r="I16" s="243"/>
      <c r="J16" s="3126"/>
    </row>
    <row r="17" spans="2:10">
      <c r="B17" s="238" t="s">
        <v>84</v>
      </c>
      <c r="C17" s="239"/>
      <c r="D17" s="240"/>
      <c r="E17" s="240"/>
      <c r="F17" s="241"/>
      <c r="G17" s="239"/>
      <c r="H17" s="242"/>
      <c r="I17" s="243"/>
      <c r="J17" s="3126"/>
    </row>
    <row r="18" spans="2:10">
      <c r="B18" s="244" t="s">
        <v>535</v>
      </c>
      <c r="C18" s="512">
        <f>+C19+C20+C21+C22+C23+C24</f>
        <v>0</v>
      </c>
      <c r="D18" s="518">
        <f t="shared" ref="D18:I18" si="1">+D19+D20+D21+D22+D23+D24</f>
        <v>0</v>
      </c>
      <c r="E18" s="518">
        <f t="shared" si="1"/>
        <v>0</v>
      </c>
      <c r="F18" s="519">
        <f t="shared" si="1"/>
        <v>0</v>
      </c>
      <c r="G18" s="512">
        <f t="shared" si="1"/>
        <v>0</v>
      </c>
      <c r="H18" s="520">
        <f t="shared" si="1"/>
        <v>0</v>
      </c>
      <c r="I18" s="521">
        <f t="shared" si="1"/>
        <v>0</v>
      </c>
      <c r="J18" s="3126"/>
    </row>
    <row r="19" spans="2:10">
      <c r="B19" s="238" t="s">
        <v>87</v>
      </c>
      <c r="C19" s="239"/>
      <c r="D19" s="240"/>
      <c r="E19" s="240"/>
      <c r="F19" s="241"/>
      <c r="G19" s="239"/>
      <c r="H19" s="242"/>
      <c r="I19" s="243"/>
      <c r="J19" s="3126"/>
    </row>
    <row r="20" spans="2:10">
      <c r="B20" s="238" t="s">
        <v>88</v>
      </c>
      <c r="C20" s="239"/>
      <c r="D20" s="240"/>
      <c r="E20" s="240"/>
      <c r="F20" s="241"/>
      <c r="G20" s="239"/>
      <c r="H20" s="242"/>
      <c r="I20" s="243"/>
      <c r="J20" s="3126"/>
    </row>
    <row r="21" spans="2:10">
      <c r="B21" s="238" t="s">
        <v>89</v>
      </c>
      <c r="C21" s="239"/>
      <c r="D21" s="240"/>
      <c r="E21" s="240"/>
      <c r="F21" s="241"/>
      <c r="G21" s="239"/>
      <c r="H21" s="242"/>
      <c r="I21" s="243"/>
      <c r="J21" s="3126"/>
    </row>
    <row r="22" spans="2:10">
      <c r="B22" s="238" t="s">
        <v>90</v>
      </c>
      <c r="C22" s="239"/>
      <c r="D22" s="240"/>
      <c r="E22" s="240"/>
      <c r="F22" s="241"/>
      <c r="G22" s="239"/>
      <c r="H22" s="242"/>
      <c r="I22" s="243"/>
      <c r="J22" s="3126"/>
    </row>
    <row r="23" spans="2:10">
      <c r="B23" s="238" t="s">
        <v>84</v>
      </c>
      <c r="C23" s="239"/>
      <c r="D23" s="240"/>
      <c r="E23" s="240"/>
      <c r="F23" s="241"/>
      <c r="G23" s="239"/>
      <c r="H23" s="242"/>
      <c r="I23" s="243"/>
      <c r="J23" s="3126"/>
    </row>
    <row r="24" spans="2:10" ht="15.75" thickBot="1">
      <c r="B24" s="238" t="s">
        <v>93</v>
      </c>
      <c r="C24" s="245"/>
      <c r="D24" s="246"/>
      <c r="E24" s="246"/>
      <c r="F24" s="247"/>
      <c r="G24" s="245"/>
      <c r="H24" s="248"/>
      <c r="I24" s="249"/>
      <c r="J24" s="3126"/>
    </row>
    <row r="25" spans="2:10" ht="15.75" thickBot="1">
      <c r="B25" s="250" t="s">
        <v>536</v>
      </c>
      <c r="C25" s="513">
        <f>+C12+C18</f>
        <v>0</v>
      </c>
      <c r="D25" s="522">
        <f t="shared" ref="D25:I25" si="2">+D12+D18</f>
        <v>0</v>
      </c>
      <c r="E25" s="522">
        <f t="shared" si="2"/>
        <v>0</v>
      </c>
      <c r="F25" s="523">
        <f t="shared" si="2"/>
        <v>0</v>
      </c>
      <c r="G25" s="524">
        <f t="shared" si="2"/>
        <v>0</v>
      </c>
      <c r="H25" s="525">
        <f t="shared" si="2"/>
        <v>0</v>
      </c>
      <c r="I25" s="526">
        <f t="shared" si="2"/>
        <v>0</v>
      </c>
    </row>
    <row r="26" spans="2:10" ht="15.75" thickBot="1">
      <c r="B26" s="252" t="s">
        <v>537</v>
      </c>
      <c r="C26" s="253"/>
      <c r="D26" s="2398"/>
      <c r="E26" s="254"/>
      <c r="F26" s="255"/>
      <c r="G26" s="256"/>
      <c r="H26" s="257"/>
      <c r="I26" s="258"/>
    </row>
    <row r="27" spans="2:10">
      <c r="B27" s="259" t="s">
        <v>538</v>
      </c>
      <c r="C27" s="260"/>
      <c r="D27" s="260"/>
      <c r="E27" s="260"/>
      <c r="F27" s="261"/>
      <c r="G27" s="260"/>
      <c r="H27" s="260"/>
      <c r="I27" s="261"/>
    </row>
    <row r="28" spans="2:10">
      <c r="B28" s="259" t="s">
        <v>539</v>
      </c>
      <c r="C28" s="262"/>
      <c r="D28" s="262"/>
      <c r="E28" s="262"/>
      <c r="F28" s="262"/>
      <c r="G28" s="262"/>
      <c r="H28" s="262"/>
      <c r="I28" s="262"/>
    </row>
    <row r="29" spans="2:10">
      <c r="B29" s="259" t="s">
        <v>540</v>
      </c>
      <c r="C29" s="262"/>
      <c r="D29" s="262"/>
      <c r="E29" s="262"/>
      <c r="F29" s="262"/>
      <c r="G29" s="262"/>
      <c r="H29" s="262"/>
      <c r="I29" s="262"/>
    </row>
    <row r="30" spans="2:10">
      <c r="B30" s="259"/>
    </row>
    <row r="31" spans="2:10">
      <c r="B31" s="263"/>
    </row>
  </sheetData>
  <mergeCells count="13">
    <mergeCell ref="J12:J24"/>
    <mergeCell ref="H10:H11"/>
    <mergeCell ref="C2:I2"/>
    <mergeCell ref="C4:I4"/>
    <mergeCell ref="C6:I6"/>
    <mergeCell ref="C8:I8"/>
    <mergeCell ref="C9:F9"/>
    <mergeCell ref="G9:H9"/>
    <mergeCell ref="I9:I11"/>
    <mergeCell ref="C10:C11"/>
    <mergeCell ref="D10:D11"/>
    <mergeCell ref="E10:F10"/>
    <mergeCell ref="G10:G11"/>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1:H29"/>
  <sheetViews>
    <sheetView showGridLines="0" zoomScale="85" zoomScaleNormal="85" workbookViewId="0">
      <selection activeCell="E9" sqref="E9:F9"/>
    </sheetView>
  </sheetViews>
  <sheetFormatPr defaultColWidth="9.140625" defaultRowHeight="15"/>
  <cols>
    <col min="2" max="2" width="63.5703125" customWidth="1"/>
    <col min="3" max="7" width="18.28515625" customWidth="1"/>
  </cols>
  <sheetData>
    <row r="1" spans="2:8">
      <c r="C1" s="265"/>
      <c r="D1" s="265"/>
      <c r="E1" s="265"/>
      <c r="F1" s="265"/>
      <c r="G1" s="265"/>
    </row>
    <row r="2" spans="2:8" ht="25.5">
      <c r="B2" s="266"/>
      <c r="C2" s="278" t="s">
        <v>704</v>
      </c>
      <c r="D2" s="278"/>
      <c r="E2" s="278"/>
      <c r="F2" s="278"/>
      <c r="G2" s="278"/>
    </row>
    <row r="3" spans="2:8" ht="18">
      <c r="B3" s="267"/>
    </row>
    <row r="4" spans="2:8" ht="18">
      <c r="B4" s="267"/>
      <c r="C4" s="3151" t="s">
        <v>1370</v>
      </c>
      <c r="D4" s="3151"/>
      <c r="E4" s="3151"/>
      <c r="F4" s="3151"/>
      <c r="G4" s="3151"/>
    </row>
    <row r="5" spans="2:8">
      <c r="C5" s="213"/>
    </row>
    <row r="6" spans="2:8" ht="18">
      <c r="C6" s="3152"/>
      <c r="D6" s="3152"/>
      <c r="E6" s="3152"/>
      <c r="F6" s="3152"/>
      <c r="G6" s="3152"/>
    </row>
    <row r="7" spans="2:8" ht="15.75" thickBot="1"/>
    <row r="8" spans="2:8" ht="15.75" thickBot="1">
      <c r="B8" s="262"/>
      <c r="C8" s="3132" t="s">
        <v>317</v>
      </c>
      <c r="D8" s="3133"/>
      <c r="E8" s="3133"/>
      <c r="F8" s="3133"/>
      <c r="G8" s="3134"/>
    </row>
    <row r="9" spans="2:8" ht="44.25" customHeight="1">
      <c r="B9" s="232"/>
      <c r="C9" s="3156" t="s">
        <v>541</v>
      </c>
      <c r="D9" s="3157"/>
      <c r="E9" s="3158" t="s">
        <v>542</v>
      </c>
      <c r="F9" s="3139"/>
      <c r="G9" s="3159" t="s">
        <v>543</v>
      </c>
    </row>
    <row r="10" spans="2:8" ht="15" customHeight="1">
      <c r="B10" s="233"/>
      <c r="C10" s="3143"/>
      <c r="D10" s="3127" t="s">
        <v>544</v>
      </c>
      <c r="E10" s="268"/>
      <c r="F10" s="3127" t="s">
        <v>545</v>
      </c>
      <c r="G10" s="3160"/>
    </row>
    <row r="11" spans="2:8">
      <c r="B11" s="233"/>
      <c r="C11" s="3143"/>
      <c r="D11" s="3154"/>
      <c r="E11" s="269"/>
      <c r="F11" s="3154"/>
      <c r="G11" s="3160"/>
    </row>
    <row r="12" spans="2:8" ht="41.25" customHeight="1" thickBot="1">
      <c r="B12" s="270" t="s">
        <v>504</v>
      </c>
      <c r="C12" s="3153"/>
      <c r="D12" s="3155"/>
      <c r="E12" s="264"/>
      <c r="F12" s="3155"/>
      <c r="G12" s="3161"/>
    </row>
    <row r="13" spans="2:8">
      <c r="B13" s="237" t="s">
        <v>534</v>
      </c>
      <c r="C13" s="527">
        <f>+C14+C15+C16+C17+C18</f>
        <v>0</v>
      </c>
      <c r="D13" s="515">
        <f t="shared" ref="D13:G13" si="0">+D14+D15+D16+D17+D18</f>
        <v>0</v>
      </c>
      <c r="E13" s="527">
        <f t="shared" si="0"/>
        <v>0</v>
      </c>
      <c r="F13" s="515">
        <f t="shared" si="0"/>
        <v>0</v>
      </c>
      <c r="G13" s="530">
        <f t="shared" si="0"/>
        <v>0</v>
      </c>
      <c r="H13" s="3126"/>
    </row>
    <row r="14" spans="2:8">
      <c r="B14" s="238" t="s">
        <v>87</v>
      </c>
      <c r="C14" s="271"/>
      <c r="D14" s="241"/>
      <c r="E14" s="271"/>
      <c r="F14" s="241"/>
      <c r="G14" s="272"/>
      <c r="H14" s="3126"/>
    </row>
    <row r="15" spans="2:8">
      <c r="B15" s="238" t="s">
        <v>88</v>
      </c>
      <c r="C15" s="271"/>
      <c r="D15" s="241"/>
      <c r="E15" s="271"/>
      <c r="F15" s="241"/>
      <c r="G15" s="272"/>
      <c r="H15" s="3126"/>
    </row>
    <row r="16" spans="2:8">
      <c r="B16" s="238" t="s">
        <v>89</v>
      </c>
      <c r="C16" s="271"/>
      <c r="D16" s="241"/>
      <c r="E16" s="271"/>
      <c r="F16" s="241"/>
      <c r="G16" s="272"/>
      <c r="H16" s="3126"/>
    </row>
    <row r="17" spans="2:8">
      <c r="B17" s="238" t="s">
        <v>90</v>
      </c>
      <c r="C17" s="271"/>
      <c r="D17" s="241"/>
      <c r="E17" s="271"/>
      <c r="F17" s="241"/>
      <c r="G17" s="272"/>
      <c r="H17" s="3126"/>
    </row>
    <row r="18" spans="2:8">
      <c r="B18" s="238" t="s">
        <v>84</v>
      </c>
      <c r="C18" s="271"/>
      <c r="D18" s="241"/>
      <c r="E18" s="271"/>
      <c r="F18" s="241"/>
      <c r="G18" s="272"/>
      <c r="H18" s="3126"/>
    </row>
    <row r="19" spans="2:8">
      <c r="B19" s="244" t="s">
        <v>546</v>
      </c>
      <c r="C19" s="528">
        <f>+C20+C21+C22+C23+C24+C25</f>
        <v>0</v>
      </c>
      <c r="D19" s="519">
        <f t="shared" ref="D19:G19" si="1">+D20+D21+D22+D23+D24</f>
        <v>0</v>
      </c>
      <c r="E19" s="528">
        <f t="shared" si="1"/>
        <v>0</v>
      </c>
      <c r="F19" s="519">
        <f t="shared" si="1"/>
        <v>0</v>
      </c>
      <c r="G19" s="531">
        <f t="shared" si="1"/>
        <v>0</v>
      </c>
      <c r="H19" s="3126"/>
    </row>
    <row r="20" spans="2:8">
      <c r="B20" s="238" t="s">
        <v>87</v>
      </c>
      <c r="C20" s="271"/>
      <c r="D20" s="241"/>
      <c r="E20" s="271"/>
      <c r="F20" s="241"/>
      <c r="G20" s="272"/>
      <c r="H20" s="3126"/>
    </row>
    <row r="21" spans="2:8">
      <c r="B21" s="238" t="s">
        <v>88</v>
      </c>
      <c r="C21" s="271"/>
      <c r="D21" s="241"/>
      <c r="E21" s="271"/>
      <c r="F21" s="241"/>
      <c r="G21" s="272"/>
      <c r="H21" s="3126"/>
    </row>
    <row r="22" spans="2:8">
      <c r="B22" s="238" t="s">
        <v>89</v>
      </c>
      <c r="C22" s="271"/>
      <c r="D22" s="241"/>
      <c r="E22" s="271"/>
      <c r="F22" s="241"/>
      <c r="G22" s="272"/>
      <c r="H22" s="3126"/>
    </row>
    <row r="23" spans="2:8">
      <c r="B23" s="238" t="s">
        <v>90</v>
      </c>
      <c r="C23" s="271"/>
      <c r="D23" s="241"/>
      <c r="E23" s="271"/>
      <c r="F23" s="241"/>
      <c r="G23" s="272"/>
      <c r="H23" s="3126"/>
    </row>
    <row r="24" spans="2:8">
      <c r="B24" s="238" t="s">
        <v>84</v>
      </c>
      <c r="C24" s="271"/>
      <c r="D24" s="241"/>
      <c r="E24" s="271"/>
      <c r="F24" s="241"/>
      <c r="G24" s="272"/>
      <c r="H24" s="3126"/>
    </row>
    <row r="25" spans="2:8" ht="15.75" thickBot="1">
      <c r="B25" s="273" t="s">
        <v>93</v>
      </c>
      <c r="C25" s="274"/>
      <c r="D25" s="247"/>
      <c r="E25" s="274"/>
      <c r="F25" s="247"/>
      <c r="G25" s="275"/>
      <c r="H25" s="3126"/>
    </row>
    <row r="26" spans="2:8" ht="15.75" thickBot="1">
      <c r="B26" s="250" t="s">
        <v>536</v>
      </c>
      <c r="C26" s="529">
        <f>+C13+C19</f>
        <v>0</v>
      </c>
      <c r="D26" s="523">
        <f t="shared" ref="D26:G26" si="2">+D27+D28+D29+D30+D31</f>
        <v>0</v>
      </c>
      <c r="E26" s="529">
        <f t="shared" si="2"/>
        <v>0</v>
      </c>
      <c r="F26" s="523">
        <f t="shared" si="2"/>
        <v>0</v>
      </c>
      <c r="G26" s="532">
        <f t="shared" si="2"/>
        <v>0</v>
      </c>
    </row>
    <row r="27" spans="2:8" ht="15.75" thickBot="1">
      <c r="B27" s="252" t="s">
        <v>547</v>
      </c>
      <c r="C27" s="276"/>
      <c r="D27" s="251"/>
      <c r="E27" s="276"/>
      <c r="F27" s="251"/>
      <c r="G27" s="277"/>
    </row>
    <row r="28" spans="2:8">
      <c r="B28" s="259" t="s">
        <v>548</v>
      </c>
    </row>
    <row r="29" spans="2:8">
      <c r="B29" s="259"/>
    </row>
  </sheetData>
  <mergeCells count="10">
    <mergeCell ref="C4:G4"/>
    <mergeCell ref="C6:G6"/>
    <mergeCell ref="C8:G8"/>
    <mergeCell ref="H13:H25"/>
    <mergeCell ref="C10:C12"/>
    <mergeCell ref="D10:D12"/>
    <mergeCell ref="F10:F12"/>
    <mergeCell ref="C9:D9"/>
    <mergeCell ref="E9:F9"/>
    <mergeCell ref="G9:G1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2</vt:i4>
      </vt:variant>
    </vt:vector>
  </HeadingPairs>
  <TitlesOfParts>
    <vt:vector size="39" baseType="lpstr">
      <vt:lpstr>Summary</vt:lpstr>
      <vt:lpstr>CSV_CR_T0</vt:lpstr>
      <vt:lpstr>CSV_CR_SCEN</vt:lpstr>
      <vt:lpstr>CSV_CR_REA</vt:lpstr>
      <vt:lpstr>CSV_CR_SEC_SUM</vt:lpstr>
      <vt:lpstr>CSV_CR_SEC_STA</vt:lpstr>
      <vt:lpstr>CSV_CR_SEC_IRB</vt:lpstr>
      <vt:lpstr>CSV_CR_SEC_IRB_SF</vt:lpstr>
      <vt:lpstr>CSV_CR_SEC_Other</vt:lpstr>
      <vt:lpstr>CSV_MR_SUM</vt:lpstr>
      <vt:lpstr>CSV_MR_SA</vt:lpstr>
      <vt:lpstr>CSV_MR_CA</vt:lpstr>
      <vt:lpstr>CSV_MR_CCR</vt:lpstr>
      <vt:lpstr>CSV_MR_CVA</vt:lpstr>
      <vt:lpstr>CSV_MR_AFS HEDG</vt:lpstr>
      <vt:lpstr>CSV_MR_AFS_FVO_OTHER</vt:lpstr>
      <vt:lpstr>CSV_MR_SOV</vt:lpstr>
      <vt:lpstr>CSV_NII_SUM</vt:lpstr>
      <vt:lpstr>CSV_NII</vt:lpstr>
      <vt:lpstr>CSV_OR_GEN</vt:lpstr>
      <vt:lpstr>CSV_OR_CON</vt:lpstr>
      <vt:lpstr>CSV_REA_SUM</vt:lpstr>
      <vt:lpstr>CSV_REA_STA</vt:lpstr>
      <vt:lpstr>CSV_REA_IRB</vt:lpstr>
      <vt:lpstr>CSV REA_MR_CVA_SA</vt:lpstr>
      <vt:lpstr>CSV REA_MR_CVA_CA</vt:lpstr>
      <vt:lpstr>CSV_P&amp;L</vt:lpstr>
      <vt:lpstr>CSV_CAP</vt:lpstr>
      <vt:lpstr>TRA_SUM</vt:lpstr>
      <vt:lpstr>TRA_CR</vt:lpstr>
      <vt:lpstr>TRA_CR_SEC</vt:lpstr>
      <vt:lpstr>TRA_MR_SOV</vt:lpstr>
      <vt:lpstr>TRA_REA</vt:lpstr>
      <vt:lpstr>TRA_P&amp;L</vt:lpstr>
      <vt:lpstr>TRA_CAP</vt:lpstr>
      <vt:lpstr>TRA_NPE</vt:lpstr>
      <vt:lpstr>TRA_FORB</vt:lpstr>
      <vt:lpstr>CSV_OR_CON!Print_Area</vt:lpstr>
      <vt:lpstr>CSV_OR_GEN!Print_Area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2015-11-04T14:42:18Z</dcterms:created>
  <dcterms:modified xsi:type="dcterms:W3CDTF">2015-11-05T09:21:41Z</dcterms:modified>
</cp:coreProperties>
</file>